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2016-2017\Form\Rapor mid\Mid-Term1\"/>
    </mc:Choice>
  </mc:AlternateContent>
  <workbookProtection lockStructure="1"/>
  <bookViews>
    <workbookView xWindow="480" yWindow="150" windowWidth="15600" windowHeight="8445"/>
  </bookViews>
  <sheets>
    <sheet name="Cover" sheetId="5" r:id="rId1"/>
    <sheet name="Academic" sheetId="4" r:id="rId2"/>
    <sheet name="Character" sheetId="7" r:id="rId3"/>
    <sheet name="Others" sheetId="8" r:id="rId4"/>
    <sheet name="RAPORT" sheetId="1" r:id="rId5"/>
  </sheets>
  <definedNames>
    <definedName name="a">#REF!</definedName>
    <definedName name="Data">RAPORT!$A$198:$W$222</definedName>
    <definedName name="Data1">RAPORT!$A$198:$AE$222</definedName>
    <definedName name="Data2">RAPORT!$A$198:$AI$222</definedName>
    <definedName name="Nama_G10">Academic!$AE$9:$AH$34</definedName>
    <definedName name="No">RAPORT!$A$196:$AE$222</definedName>
    <definedName name="No_10">Academic!$AJ$9:$AM$34</definedName>
    <definedName name="No_Science">Academic!$AB$9:$AD$34</definedName>
    <definedName name="_xlnm.Print_Area" localSheetId="4">RAPORT!$A$1:$R$82</definedName>
    <definedName name="Score">RAPORT!$A$87:$B$187</definedName>
    <definedName name="Score_Table">RAPORT!$A$85:$B$138</definedName>
  </definedNames>
  <calcPr calcId="162913" concurrentCalc="0"/>
</workbook>
</file>

<file path=xl/calcChain.xml><?xml version="1.0" encoding="utf-8"?>
<calcChain xmlns="http://schemas.openxmlformats.org/spreadsheetml/2006/main">
  <c r="V11" i="4" l="1"/>
  <c r="W11" i="4"/>
  <c r="X11" i="4"/>
  <c r="V12" i="4"/>
  <c r="W12" i="4"/>
  <c r="X12" i="4"/>
  <c r="V13" i="4"/>
  <c r="W13" i="4"/>
  <c r="X13" i="4"/>
  <c r="V14" i="4"/>
  <c r="W14" i="4"/>
  <c r="X14" i="4"/>
  <c r="V15" i="4"/>
  <c r="W15" i="4"/>
  <c r="X15" i="4"/>
  <c r="V16" i="4"/>
  <c r="W16" i="4"/>
  <c r="X16" i="4"/>
  <c r="V17" i="4"/>
  <c r="W17" i="4"/>
  <c r="X17" i="4"/>
  <c r="V18" i="4"/>
  <c r="W18" i="4"/>
  <c r="X18" i="4"/>
  <c r="V19" i="4"/>
  <c r="W19" i="4"/>
  <c r="X19" i="4"/>
  <c r="V20" i="4"/>
  <c r="W20" i="4"/>
  <c r="X20" i="4"/>
  <c r="V21" i="4"/>
  <c r="W21" i="4"/>
  <c r="X21" i="4"/>
  <c r="V22" i="4"/>
  <c r="W22" i="4"/>
  <c r="X22" i="4"/>
  <c r="V23" i="4"/>
  <c r="W23" i="4"/>
  <c r="X23" i="4"/>
  <c r="V24" i="4"/>
  <c r="W24" i="4"/>
  <c r="X24" i="4"/>
  <c r="V25" i="4"/>
  <c r="W25" i="4"/>
  <c r="X25" i="4"/>
  <c r="V26" i="4"/>
  <c r="W26" i="4"/>
  <c r="X26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10" i="4"/>
  <c r="X10" i="4"/>
  <c r="W10" i="4"/>
  <c r="S75" i="4"/>
  <c r="Z11" i="4"/>
  <c r="AA11" i="4"/>
  <c r="Z12" i="4"/>
  <c r="AA12" i="4"/>
  <c r="Z13" i="4"/>
  <c r="AA13" i="4"/>
  <c r="Z14" i="4"/>
  <c r="AA14" i="4"/>
  <c r="Z15" i="4"/>
  <c r="AA15" i="4"/>
  <c r="Z16" i="4"/>
  <c r="AA16" i="4"/>
  <c r="Z17" i="4"/>
  <c r="AA17" i="4"/>
  <c r="Z18" i="4"/>
  <c r="AA18" i="4"/>
  <c r="Z19" i="4"/>
  <c r="AA19" i="4"/>
  <c r="Z20" i="4"/>
  <c r="AA20" i="4"/>
  <c r="Z21" i="4"/>
  <c r="AA21" i="4"/>
  <c r="Z22" i="4"/>
  <c r="AA22" i="4"/>
  <c r="Z23" i="4"/>
  <c r="AA23" i="4"/>
  <c r="Z24" i="4"/>
  <c r="AA24" i="4"/>
  <c r="Z25" i="4"/>
  <c r="AA25" i="4"/>
  <c r="Z26" i="4"/>
  <c r="AA26" i="4"/>
  <c r="Z27" i="4"/>
  <c r="AA27" i="4"/>
  <c r="Z28" i="4"/>
  <c r="AA28" i="4"/>
  <c r="Z29" i="4"/>
  <c r="AA29" i="4"/>
  <c r="Z30" i="4"/>
  <c r="AA30" i="4"/>
  <c r="Z31" i="4"/>
  <c r="AA31" i="4"/>
  <c r="Z32" i="4"/>
  <c r="AA32" i="4"/>
  <c r="Z33" i="4"/>
  <c r="AA33" i="4"/>
  <c r="Z34" i="4"/>
  <c r="AA34" i="4"/>
  <c r="AA10" i="4"/>
  <c r="Z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10" i="4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8" i="7"/>
  <c r="O8" i="7"/>
  <c r="P8" i="7"/>
  <c r="Q8" i="7"/>
  <c r="R8" i="7"/>
  <c r="S8" i="7"/>
  <c r="T8" i="7"/>
  <c r="U8" i="7"/>
  <c r="O9" i="7"/>
  <c r="P9" i="7"/>
  <c r="Q9" i="7"/>
  <c r="R9" i="7"/>
  <c r="S9" i="7"/>
  <c r="T9" i="7"/>
  <c r="U9" i="7"/>
  <c r="O10" i="7"/>
  <c r="P10" i="7"/>
  <c r="Q10" i="7"/>
  <c r="R10" i="7"/>
  <c r="S10" i="7"/>
  <c r="T10" i="7"/>
  <c r="U10" i="7"/>
  <c r="O11" i="7"/>
  <c r="P11" i="7"/>
  <c r="Q11" i="7"/>
  <c r="R11" i="7"/>
  <c r="S11" i="7"/>
  <c r="T11" i="7"/>
  <c r="U11" i="7"/>
  <c r="O12" i="7"/>
  <c r="P12" i="7"/>
  <c r="Q12" i="7"/>
  <c r="R12" i="7"/>
  <c r="S12" i="7"/>
  <c r="T12" i="7"/>
  <c r="U12" i="7"/>
  <c r="O13" i="7"/>
  <c r="P13" i="7"/>
  <c r="Q13" i="7"/>
  <c r="R13" i="7"/>
  <c r="S13" i="7"/>
  <c r="T13" i="7"/>
  <c r="U13" i="7"/>
  <c r="O14" i="7"/>
  <c r="P14" i="7"/>
  <c r="Q14" i="7"/>
  <c r="R14" i="7"/>
  <c r="S14" i="7"/>
  <c r="T14" i="7"/>
  <c r="U14" i="7"/>
  <c r="O15" i="7"/>
  <c r="P15" i="7"/>
  <c r="Q15" i="7"/>
  <c r="R15" i="7"/>
  <c r="S15" i="7"/>
  <c r="T15" i="7"/>
  <c r="U15" i="7"/>
  <c r="O16" i="7"/>
  <c r="P16" i="7"/>
  <c r="Q16" i="7"/>
  <c r="R16" i="7"/>
  <c r="S16" i="7"/>
  <c r="T16" i="7"/>
  <c r="U16" i="7"/>
  <c r="O17" i="7"/>
  <c r="P17" i="7"/>
  <c r="Q17" i="7"/>
  <c r="R17" i="7"/>
  <c r="S17" i="7"/>
  <c r="T17" i="7"/>
  <c r="U17" i="7"/>
  <c r="O18" i="7"/>
  <c r="P18" i="7"/>
  <c r="Q18" i="7"/>
  <c r="R18" i="7"/>
  <c r="S18" i="7"/>
  <c r="T18" i="7"/>
  <c r="U18" i="7"/>
  <c r="O19" i="7"/>
  <c r="P19" i="7"/>
  <c r="Q19" i="7"/>
  <c r="R19" i="7"/>
  <c r="S19" i="7"/>
  <c r="T19" i="7"/>
  <c r="U19" i="7"/>
  <c r="O20" i="7"/>
  <c r="P20" i="7"/>
  <c r="Q20" i="7"/>
  <c r="R20" i="7"/>
  <c r="S20" i="7"/>
  <c r="T20" i="7"/>
  <c r="U20" i="7"/>
  <c r="O21" i="7"/>
  <c r="P21" i="7"/>
  <c r="Q21" i="7"/>
  <c r="R21" i="7"/>
  <c r="S21" i="7"/>
  <c r="T21" i="7"/>
  <c r="U21" i="7"/>
  <c r="O22" i="7"/>
  <c r="P22" i="7"/>
  <c r="Q22" i="7"/>
  <c r="R22" i="7"/>
  <c r="S22" i="7"/>
  <c r="T22" i="7"/>
  <c r="U22" i="7"/>
  <c r="O23" i="7"/>
  <c r="P23" i="7"/>
  <c r="Q23" i="7"/>
  <c r="R23" i="7"/>
  <c r="S23" i="7"/>
  <c r="T23" i="7"/>
  <c r="U23" i="7"/>
  <c r="O24" i="7"/>
  <c r="P24" i="7"/>
  <c r="Q24" i="7"/>
  <c r="R24" i="7"/>
  <c r="S24" i="7"/>
  <c r="T24" i="7"/>
  <c r="U24" i="7"/>
  <c r="O25" i="7"/>
  <c r="P25" i="7"/>
  <c r="Q25" i="7"/>
  <c r="R25" i="7"/>
  <c r="S25" i="7"/>
  <c r="T25" i="7"/>
  <c r="U25" i="7"/>
  <c r="O26" i="7"/>
  <c r="P26" i="7"/>
  <c r="Q26" i="7"/>
  <c r="R26" i="7"/>
  <c r="S26" i="7"/>
  <c r="T26" i="7"/>
  <c r="U26" i="7"/>
  <c r="O27" i="7"/>
  <c r="P27" i="7"/>
  <c r="Q27" i="7"/>
  <c r="R27" i="7"/>
  <c r="S27" i="7"/>
  <c r="T27" i="7"/>
  <c r="U27" i="7"/>
  <c r="O28" i="7"/>
  <c r="P28" i="7"/>
  <c r="Q28" i="7"/>
  <c r="R28" i="7"/>
  <c r="S28" i="7"/>
  <c r="T28" i="7"/>
  <c r="U28" i="7"/>
  <c r="O29" i="7"/>
  <c r="P29" i="7"/>
  <c r="Q29" i="7"/>
  <c r="R29" i="7"/>
  <c r="S29" i="7"/>
  <c r="T29" i="7"/>
  <c r="U29" i="7"/>
  <c r="O30" i="7"/>
  <c r="P30" i="7"/>
  <c r="Q30" i="7"/>
  <c r="R30" i="7"/>
  <c r="S30" i="7"/>
  <c r="T30" i="7"/>
  <c r="U30" i="7"/>
  <c r="O31" i="7"/>
  <c r="P31" i="7"/>
  <c r="Q31" i="7"/>
  <c r="R31" i="7"/>
  <c r="S31" i="7"/>
  <c r="T31" i="7"/>
  <c r="U31" i="7"/>
  <c r="O32" i="7"/>
  <c r="P32" i="7"/>
  <c r="Q32" i="7"/>
  <c r="R32" i="7"/>
  <c r="S32" i="7"/>
  <c r="T32" i="7"/>
  <c r="U32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8" i="7"/>
  <c r="C4" i="4"/>
  <c r="C11" i="4"/>
  <c r="B11" i="4"/>
  <c r="C12" i="4"/>
  <c r="B12" i="4"/>
  <c r="C13" i="4"/>
  <c r="B13" i="4"/>
  <c r="C14" i="4"/>
  <c r="B14" i="4"/>
  <c r="C15" i="4"/>
  <c r="B15" i="4"/>
  <c r="C16" i="4"/>
  <c r="B16" i="4"/>
  <c r="C17" i="4"/>
  <c r="B17" i="4"/>
  <c r="C18" i="4"/>
  <c r="B18" i="4"/>
  <c r="C19" i="4"/>
  <c r="B19" i="4"/>
  <c r="C20" i="4"/>
  <c r="B20" i="4"/>
  <c r="C21" i="4"/>
  <c r="B21" i="4"/>
  <c r="C22" i="4"/>
  <c r="B22" i="4"/>
  <c r="C23" i="4"/>
  <c r="B23" i="4"/>
  <c r="C24" i="4"/>
  <c r="B24" i="4"/>
  <c r="C25" i="4"/>
  <c r="B25" i="4"/>
  <c r="C26" i="4"/>
  <c r="B26" i="4"/>
  <c r="C27" i="4"/>
  <c r="B27" i="4"/>
  <c r="C28" i="4"/>
  <c r="B28" i="4"/>
  <c r="C29" i="4"/>
  <c r="B29" i="4"/>
  <c r="C30" i="4"/>
  <c r="B30" i="4"/>
  <c r="C31" i="4"/>
  <c r="B31" i="4"/>
  <c r="C32" i="4"/>
  <c r="B32" i="4"/>
  <c r="C33" i="4"/>
  <c r="B33" i="4"/>
  <c r="C34" i="4"/>
  <c r="B34" i="4"/>
  <c r="C10" i="4"/>
  <c r="B10" i="4"/>
  <c r="E61" i="4"/>
  <c r="F61" i="4"/>
  <c r="G61" i="4"/>
  <c r="H61" i="4"/>
  <c r="I61" i="4"/>
  <c r="J61" i="4"/>
  <c r="K61" i="4"/>
  <c r="L61" i="4"/>
  <c r="M61" i="4"/>
  <c r="N61" i="4"/>
  <c r="O61" i="4"/>
  <c r="P61" i="4"/>
  <c r="Q61" i="4"/>
  <c r="R61" i="4"/>
  <c r="S61" i="4"/>
  <c r="T61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R62" i="4"/>
  <c r="S62" i="4"/>
  <c r="T62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R63" i="4"/>
  <c r="S63" i="4"/>
  <c r="T63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R64" i="4"/>
  <c r="S64" i="4"/>
  <c r="T64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R65" i="4"/>
  <c r="S65" i="4"/>
  <c r="T65" i="4"/>
  <c r="D36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R66" i="4"/>
  <c r="S66" i="4"/>
  <c r="T66" i="4"/>
  <c r="D64" i="4"/>
  <c r="D66" i="4"/>
  <c r="D65" i="4"/>
  <c r="D63" i="4"/>
  <c r="D62" i="4"/>
  <c r="D61" i="4"/>
  <c r="N8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D42" i="4"/>
  <c r="W88" i="1"/>
  <c r="D43" i="4"/>
  <c r="W89" i="1"/>
  <c r="D44" i="4"/>
  <c r="W90" i="1"/>
  <c r="D45" i="4"/>
  <c r="W91" i="1"/>
  <c r="D46" i="4"/>
  <c r="W92" i="1"/>
  <c r="D47" i="4"/>
  <c r="W93" i="1"/>
  <c r="D48" i="4"/>
  <c r="W94" i="1"/>
  <c r="D49" i="4"/>
  <c r="W95" i="1"/>
  <c r="D50" i="4"/>
  <c r="W96" i="1"/>
  <c r="D51" i="4"/>
  <c r="W97" i="1"/>
  <c r="D52" i="4"/>
  <c r="W98" i="1"/>
  <c r="D53" i="4"/>
  <c r="W99" i="1"/>
  <c r="D54" i="4"/>
  <c r="W100" i="1"/>
  <c r="D55" i="4"/>
  <c r="W101" i="1"/>
  <c r="D56" i="4"/>
  <c r="W102" i="1"/>
  <c r="D57" i="4"/>
  <c r="W103" i="1"/>
  <c r="D41" i="4"/>
  <c r="W87" i="1"/>
  <c r="E57" i="4"/>
  <c r="X103" i="1"/>
  <c r="F26" i="1"/>
  <c r="E56" i="4"/>
  <c r="X102" i="1"/>
  <c r="F25" i="1"/>
  <c r="E55" i="4"/>
  <c r="X101" i="1"/>
  <c r="F24" i="1"/>
  <c r="E54" i="4"/>
  <c r="X100" i="1"/>
  <c r="F23" i="1"/>
  <c r="E53" i="4"/>
  <c r="X99" i="1"/>
  <c r="F22" i="1"/>
  <c r="E52" i="4"/>
  <c r="X98" i="1"/>
  <c r="F21" i="1"/>
  <c r="E51" i="4"/>
  <c r="X97" i="1"/>
  <c r="F20" i="1"/>
  <c r="E50" i="4"/>
  <c r="X96" i="1"/>
  <c r="F19" i="1"/>
  <c r="E49" i="4"/>
  <c r="X95" i="1"/>
  <c r="F18" i="1"/>
  <c r="E48" i="4"/>
  <c r="X94" i="1"/>
  <c r="F17" i="1"/>
  <c r="E47" i="4"/>
  <c r="X93" i="1"/>
  <c r="F16" i="1"/>
  <c r="E46" i="4"/>
  <c r="X92" i="1"/>
  <c r="F15" i="1"/>
  <c r="E45" i="4"/>
  <c r="X91" i="1"/>
  <c r="F14" i="1"/>
  <c r="E44" i="4"/>
  <c r="X90" i="1"/>
  <c r="F13" i="1"/>
  <c r="E43" i="4"/>
  <c r="X89" i="1"/>
  <c r="F12" i="1"/>
  <c r="E42" i="4"/>
  <c r="X88" i="1"/>
  <c r="F11" i="1"/>
  <c r="E41" i="4"/>
  <c r="X87" i="1"/>
  <c r="F10" i="1"/>
  <c r="A34" i="1"/>
  <c r="AB33" i="4"/>
  <c r="P42" i="1"/>
  <c r="P3" i="1"/>
  <c r="P44" i="1"/>
  <c r="P43" i="1"/>
  <c r="P5" i="1"/>
  <c r="P4" i="1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4" i="4"/>
  <c r="AB10" i="4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2" i="1"/>
  <c r="AI198" i="1"/>
  <c r="I26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2" i="1"/>
  <c r="AH198" i="1"/>
  <c r="I25" i="1"/>
  <c r="O25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2" i="1"/>
  <c r="AG198" i="1"/>
  <c r="I24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2" i="1"/>
  <c r="AF198" i="1"/>
  <c r="I23" i="1"/>
  <c r="O23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2" i="1"/>
  <c r="P198" i="1"/>
  <c r="I22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2" i="1"/>
  <c r="O198" i="1"/>
  <c r="I21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2" i="1"/>
  <c r="N198" i="1"/>
  <c r="I20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2" i="1"/>
  <c r="M198" i="1"/>
  <c r="I19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2" i="1"/>
  <c r="L198" i="1"/>
  <c r="I18" i="1"/>
  <c r="O1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2" i="1"/>
  <c r="K198" i="1"/>
  <c r="I17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2" i="1"/>
  <c r="J198" i="1"/>
  <c r="I16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2" i="1"/>
  <c r="I198" i="1"/>
  <c r="I15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2" i="1"/>
  <c r="H198" i="1"/>
  <c r="I14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2" i="1"/>
  <c r="G198" i="1"/>
  <c r="I13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2" i="1"/>
  <c r="F198" i="1"/>
  <c r="I12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2" i="1"/>
  <c r="E198" i="1"/>
  <c r="I11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2" i="1"/>
  <c r="D198" i="1"/>
  <c r="I10" i="1"/>
  <c r="AB11" i="4"/>
  <c r="AB36" i="4"/>
  <c r="K24" i="1"/>
  <c r="O24" i="1"/>
  <c r="K25" i="1"/>
  <c r="K23" i="1"/>
  <c r="AB37" i="4"/>
  <c r="X198" i="1"/>
  <c r="A79" i="1"/>
  <c r="Y202" i="1"/>
  <c r="Z202" i="1"/>
  <c r="AA202" i="1"/>
  <c r="AB202" i="1"/>
  <c r="AC202" i="1"/>
  <c r="AD202" i="1"/>
  <c r="AE202" i="1"/>
  <c r="Y203" i="1"/>
  <c r="Z203" i="1"/>
  <c r="AA203" i="1"/>
  <c r="AB203" i="1"/>
  <c r="AC203" i="1"/>
  <c r="AD203" i="1"/>
  <c r="AE203" i="1"/>
  <c r="Y204" i="1"/>
  <c r="Z204" i="1"/>
  <c r="AA204" i="1"/>
  <c r="AB204" i="1"/>
  <c r="AC204" i="1"/>
  <c r="AD204" i="1"/>
  <c r="AE204" i="1"/>
  <c r="Y205" i="1"/>
  <c r="Z205" i="1"/>
  <c r="AA205" i="1"/>
  <c r="AB205" i="1"/>
  <c r="AC205" i="1"/>
  <c r="AD205" i="1"/>
  <c r="AE205" i="1"/>
  <c r="Y206" i="1"/>
  <c r="Z206" i="1"/>
  <c r="AA206" i="1"/>
  <c r="AB206" i="1"/>
  <c r="AC206" i="1"/>
  <c r="AD206" i="1"/>
  <c r="AE206" i="1"/>
  <c r="Y207" i="1"/>
  <c r="Z207" i="1"/>
  <c r="AA207" i="1"/>
  <c r="AB207" i="1"/>
  <c r="AC207" i="1"/>
  <c r="AD207" i="1"/>
  <c r="AE207" i="1"/>
  <c r="Y208" i="1"/>
  <c r="Z208" i="1"/>
  <c r="AA208" i="1"/>
  <c r="AB208" i="1"/>
  <c r="AC208" i="1"/>
  <c r="AD208" i="1"/>
  <c r="AE208" i="1"/>
  <c r="Y209" i="1"/>
  <c r="Z209" i="1"/>
  <c r="AA209" i="1"/>
  <c r="AB209" i="1"/>
  <c r="AC209" i="1"/>
  <c r="AD209" i="1"/>
  <c r="AE209" i="1"/>
  <c r="Y210" i="1"/>
  <c r="Z210" i="1"/>
  <c r="AA210" i="1"/>
  <c r="AB210" i="1"/>
  <c r="AC210" i="1"/>
  <c r="AD210" i="1"/>
  <c r="AE210" i="1"/>
  <c r="Y211" i="1"/>
  <c r="Z211" i="1"/>
  <c r="AA211" i="1"/>
  <c r="AB211" i="1"/>
  <c r="AC211" i="1"/>
  <c r="AD211" i="1"/>
  <c r="AE211" i="1"/>
  <c r="Y212" i="1"/>
  <c r="Z212" i="1"/>
  <c r="AA212" i="1"/>
  <c r="AB212" i="1"/>
  <c r="AC212" i="1"/>
  <c r="AD212" i="1"/>
  <c r="AE212" i="1"/>
  <c r="Y213" i="1"/>
  <c r="Z213" i="1"/>
  <c r="AA213" i="1"/>
  <c r="AB213" i="1"/>
  <c r="AC213" i="1"/>
  <c r="AD213" i="1"/>
  <c r="AE213" i="1"/>
  <c r="Y214" i="1"/>
  <c r="Z214" i="1"/>
  <c r="AA214" i="1"/>
  <c r="AB214" i="1"/>
  <c r="AC214" i="1"/>
  <c r="AD214" i="1"/>
  <c r="AE214" i="1"/>
  <c r="Y215" i="1"/>
  <c r="Z215" i="1"/>
  <c r="AA215" i="1"/>
  <c r="AB215" i="1"/>
  <c r="AC215" i="1"/>
  <c r="AD215" i="1"/>
  <c r="AE215" i="1"/>
  <c r="Y216" i="1"/>
  <c r="Z216" i="1"/>
  <c r="AA216" i="1"/>
  <c r="AB216" i="1"/>
  <c r="AC216" i="1"/>
  <c r="AD216" i="1"/>
  <c r="AE216" i="1"/>
  <c r="Y217" i="1"/>
  <c r="Z217" i="1"/>
  <c r="AA217" i="1"/>
  <c r="AB217" i="1"/>
  <c r="AC217" i="1"/>
  <c r="AD217" i="1"/>
  <c r="AE217" i="1"/>
  <c r="Y218" i="1"/>
  <c r="Z218" i="1"/>
  <c r="AA218" i="1"/>
  <c r="AB218" i="1"/>
  <c r="AC218" i="1"/>
  <c r="AD218" i="1"/>
  <c r="AE218" i="1"/>
  <c r="Y219" i="1"/>
  <c r="Z219" i="1"/>
  <c r="AA219" i="1"/>
  <c r="AB219" i="1"/>
  <c r="AC219" i="1"/>
  <c r="AD219" i="1"/>
  <c r="AE219" i="1"/>
  <c r="Y220" i="1"/>
  <c r="Z220" i="1"/>
  <c r="AA220" i="1"/>
  <c r="AB220" i="1"/>
  <c r="AC220" i="1"/>
  <c r="AD220" i="1"/>
  <c r="AE220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Y201" i="1"/>
  <c r="AA201" i="1"/>
  <c r="AC201" i="1"/>
  <c r="Y222" i="1"/>
  <c r="Z222" i="1"/>
  <c r="AA222" i="1"/>
  <c r="AB222" i="1"/>
  <c r="AC222" i="1"/>
  <c r="AD222" i="1"/>
  <c r="AE222" i="1"/>
  <c r="X222" i="1"/>
  <c r="Q216" i="1"/>
  <c r="R216" i="1"/>
  <c r="S216" i="1"/>
  <c r="T216" i="1"/>
  <c r="U216" i="1"/>
  <c r="V216" i="1"/>
  <c r="W216" i="1"/>
  <c r="Q217" i="1"/>
  <c r="R217" i="1"/>
  <c r="S217" i="1"/>
  <c r="T217" i="1"/>
  <c r="U217" i="1"/>
  <c r="V217" i="1"/>
  <c r="W217" i="1"/>
  <c r="Q218" i="1"/>
  <c r="R218" i="1"/>
  <c r="S218" i="1"/>
  <c r="T218" i="1"/>
  <c r="U218" i="1"/>
  <c r="V218" i="1"/>
  <c r="W218" i="1"/>
  <c r="Q219" i="1"/>
  <c r="R219" i="1"/>
  <c r="S219" i="1"/>
  <c r="T219" i="1"/>
  <c r="U219" i="1"/>
  <c r="V219" i="1"/>
  <c r="W219" i="1"/>
  <c r="Q220" i="1"/>
  <c r="R220" i="1"/>
  <c r="S220" i="1"/>
  <c r="T220" i="1"/>
  <c r="U220" i="1"/>
  <c r="V220" i="1"/>
  <c r="W220" i="1"/>
  <c r="Q222" i="1"/>
  <c r="R222" i="1"/>
  <c r="S222" i="1"/>
  <c r="T222" i="1"/>
  <c r="U222" i="1"/>
  <c r="V222" i="1"/>
  <c r="W222" i="1"/>
  <c r="AE201" i="1"/>
  <c r="AE199" i="1"/>
  <c r="AB198" i="1"/>
  <c r="AD198" i="1"/>
  <c r="Z198" i="1"/>
  <c r="P55" i="1"/>
  <c r="X201" i="1"/>
  <c r="AA200" i="1"/>
  <c r="Y200" i="1"/>
  <c r="AB199" i="1"/>
  <c r="Z199" i="1"/>
  <c r="AD201" i="1"/>
  <c r="AB201" i="1"/>
  <c r="Z201" i="1"/>
  <c r="AD200" i="1"/>
  <c r="AB200" i="1"/>
  <c r="Z200" i="1"/>
  <c r="AC199" i="1"/>
  <c r="AA199" i="1"/>
  <c r="Y199" i="1"/>
  <c r="AC198" i="1"/>
  <c r="AA198" i="1"/>
  <c r="P57" i="1"/>
  <c r="Y198" i="1"/>
  <c r="AC200" i="1"/>
  <c r="AD199" i="1"/>
  <c r="AE200" i="1"/>
  <c r="AE198" i="1"/>
  <c r="P73" i="1"/>
  <c r="X200" i="1"/>
  <c r="X199" i="1"/>
  <c r="P48" i="1"/>
  <c r="U198" i="1"/>
  <c r="V198" i="1"/>
  <c r="W198" i="1"/>
  <c r="E30" i="1"/>
  <c r="U199" i="1"/>
  <c r="V199" i="1"/>
  <c r="W199" i="1"/>
  <c r="U200" i="1"/>
  <c r="V200" i="1"/>
  <c r="W200" i="1"/>
  <c r="U201" i="1"/>
  <c r="V201" i="1"/>
  <c r="W201" i="1"/>
  <c r="U202" i="1"/>
  <c r="V202" i="1"/>
  <c r="W202" i="1"/>
  <c r="U203" i="1"/>
  <c r="V203" i="1"/>
  <c r="W203" i="1"/>
  <c r="U204" i="1"/>
  <c r="V204" i="1"/>
  <c r="W204" i="1"/>
  <c r="U205" i="1"/>
  <c r="V205" i="1"/>
  <c r="W205" i="1"/>
  <c r="U206" i="1"/>
  <c r="V206" i="1"/>
  <c r="W206" i="1"/>
  <c r="U207" i="1"/>
  <c r="V207" i="1"/>
  <c r="W207" i="1"/>
  <c r="U208" i="1"/>
  <c r="V208" i="1"/>
  <c r="W208" i="1"/>
  <c r="U209" i="1"/>
  <c r="V209" i="1"/>
  <c r="W209" i="1"/>
  <c r="U210" i="1"/>
  <c r="V210" i="1"/>
  <c r="W210" i="1"/>
  <c r="U211" i="1"/>
  <c r="V211" i="1"/>
  <c r="W211" i="1"/>
  <c r="U212" i="1"/>
  <c r="V212" i="1"/>
  <c r="W212" i="1"/>
  <c r="U213" i="1"/>
  <c r="V213" i="1"/>
  <c r="W213" i="1"/>
  <c r="U214" i="1"/>
  <c r="V214" i="1"/>
  <c r="W214" i="1"/>
  <c r="U215" i="1"/>
  <c r="V215" i="1"/>
  <c r="W215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198" i="1"/>
  <c r="B29" i="1"/>
  <c r="R198" i="1"/>
  <c r="S198" i="1"/>
  <c r="R199" i="1"/>
  <c r="S199" i="1"/>
  <c r="R200" i="1"/>
  <c r="J32" i="1"/>
  <c r="S200" i="1"/>
  <c r="R201" i="1"/>
  <c r="S201" i="1"/>
  <c r="R202" i="1"/>
  <c r="S202" i="1"/>
  <c r="R203" i="1"/>
  <c r="S203" i="1"/>
  <c r="R204" i="1"/>
  <c r="S204" i="1"/>
  <c r="R205" i="1"/>
  <c r="S205" i="1"/>
  <c r="R206" i="1"/>
  <c r="S206" i="1"/>
  <c r="R207" i="1"/>
  <c r="S207" i="1"/>
  <c r="R208" i="1"/>
  <c r="S208" i="1"/>
  <c r="R209" i="1"/>
  <c r="S209" i="1"/>
  <c r="R210" i="1"/>
  <c r="S210" i="1"/>
  <c r="R211" i="1"/>
  <c r="S211" i="1"/>
  <c r="R212" i="1"/>
  <c r="S212" i="1"/>
  <c r="R213" i="1"/>
  <c r="S213" i="1"/>
  <c r="R214" i="1"/>
  <c r="S214" i="1"/>
  <c r="R215" i="1"/>
  <c r="S215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198" i="1"/>
  <c r="C4" i="8"/>
  <c r="C4" i="7"/>
  <c r="D192" i="1"/>
  <c r="D191" i="1"/>
  <c r="I80" i="1"/>
  <c r="D190" i="1"/>
  <c r="I35" i="1"/>
  <c r="P61" i="1"/>
  <c r="P64" i="1"/>
  <c r="F32" i="1"/>
  <c r="O10" i="1"/>
  <c r="O21" i="1"/>
  <c r="O17" i="1"/>
  <c r="K13" i="1"/>
  <c r="K20" i="1"/>
  <c r="O16" i="1"/>
  <c r="E29" i="1"/>
  <c r="P68" i="1"/>
  <c r="P51" i="1"/>
  <c r="O22" i="1"/>
  <c r="Q32" i="1"/>
  <c r="B30" i="1"/>
  <c r="K14" i="1"/>
  <c r="O14" i="1"/>
  <c r="K18" i="1"/>
  <c r="K26" i="1"/>
  <c r="O26" i="1"/>
  <c r="K10" i="1"/>
  <c r="K15" i="1"/>
  <c r="O15" i="1"/>
  <c r="K19" i="1"/>
  <c r="O19" i="1"/>
  <c r="K21" i="1"/>
  <c r="K12" i="1"/>
  <c r="O12" i="1"/>
  <c r="K11" i="1"/>
  <c r="O11" i="1"/>
  <c r="B221" i="1"/>
  <c r="C31" i="7"/>
  <c r="C31" i="8"/>
  <c r="B31" i="8"/>
  <c r="B31" i="7"/>
  <c r="C221" i="1"/>
  <c r="B199" i="1"/>
  <c r="C9" i="8"/>
  <c r="C9" i="7"/>
  <c r="B203" i="1"/>
  <c r="C13" i="8"/>
  <c r="C13" i="7"/>
  <c r="B207" i="1"/>
  <c r="C17" i="8"/>
  <c r="C17" i="7"/>
  <c r="B211" i="1"/>
  <c r="C21" i="8"/>
  <c r="C21" i="7"/>
  <c r="B215" i="1"/>
  <c r="C25" i="8"/>
  <c r="C25" i="7"/>
  <c r="C29" i="8"/>
  <c r="C29" i="7"/>
  <c r="B219" i="1"/>
  <c r="C8" i="7"/>
  <c r="B198" i="1"/>
  <c r="C8" i="8"/>
  <c r="C12" i="7"/>
  <c r="B202" i="1"/>
  <c r="C12" i="8"/>
  <c r="C16" i="7"/>
  <c r="B206" i="1"/>
  <c r="C16" i="8"/>
  <c r="B210" i="1"/>
  <c r="C20" i="8"/>
  <c r="C20" i="7"/>
  <c r="B214" i="1"/>
  <c r="C24" i="8"/>
  <c r="C24" i="7"/>
  <c r="B218" i="1"/>
  <c r="C28" i="8"/>
  <c r="C28" i="7"/>
  <c r="B201" i="1"/>
  <c r="C11" i="7"/>
  <c r="C11" i="8"/>
  <c r="B205" i="1"/>
  <c r="C15" i="8"/>
  <c r="C15" i="7"/>
  <c r="B209" i="1"/>
  <c r="C19" i="8"/>
  <c r="C19" i="7"/>
  <c r="B213" i="1"/>
  <c r="C23" i="8"/>
  <c r="C23" i="7"/>
  <c r="C27" i="8"/>
  <c r="C27" i="7"/>
  <c r="B217" i="1"/>
  <c r="C32" i="8"/>
  <c r="C32" i="7"/>
  <c r="B222" i="1"/>
  <c r="B200" i="1"/>
  <c r="C10" i="8"/>
  <c r="C10" i="7"/>
  <c r="B204" i="1"/>
  <c r="C14" i="8"/>
  <c r="C14" i="7"/>
  <c r="B208" i="1"/>
  <c r="C18" i="8"/>
  <c r="C18" i="7"/>
  <c r="C22" i="7"/>
  <c r="B212" i="1"/>
  <c r="C22" i="8"/>
  <c r="C26" i="7"/>
  <c r="B216" i="1"/>
  <c r="C26" i="8"/>
  <c r="C30" i="7"/>
  <c r="B220" i="1"/>
  <c r="C30" i="8"/>
  <c r="C198" i="1"/>
  <c r="B8" i="7"/>
  <c r="B8" i="8"/>
  <c r="B12" i="7"/>
  <c r="B12" i="8"/>
  <c r="C202" i="1"/>
  <c r="B16" i="7"/>
  <c r="B16" i="8"/>
  <c r="C206" i="1"/>
  <c r="B20" i="7"/>
  <c r="B20" i="8"/>
  <c r="C210" i="1"/>
  <c r="B24" i="7"/>
  <c r="B24" i="8"/>
  <c r="C214" i="1"/>
  <c r="C218" i="1"/>
  <c r="B28" i="8"/>
  <c r="B28" i="7"/>
  <c r="B9" i="7"/>
  <c r="B9" i="8"/>
  <c r="C199" i="1"/>
  <c r="B13" i="7"/>
  <c r="B13" i="8"/>
  <c r="C203" i="1"/>
  <c r="B17" i="7"/>
  <c r="B17" i="8"/>
  <c r="C207" i="1"/>
  <c r="B21" i="7"/>
  <c r="B21" i="8"/>
  <c r="C211" i="1"/>
  <c r="B25" i="7"/>
  <c r="B25" i="8"/>
  <c r="C215" i="1"/>
  <c r="B29" i="8"/>
  <c r="B29" i="7"/>
  <c r="C219" i="1"/>
  <c r="B10" i="7"/>
  <c r="B10" i="8"/>
  <c r="C200" i="1"/>
  <c r="B14" i="7"/>
  <c r="B14" i="8"/>
  <c r="C204" i="1"/>
  <c r="B18" i="7"/>
  <c r="B18" i="8"/>
  <c r="C208" i="1"/>
  <c r="B22" i="7"/>
  <c r="B22" i="8"/>
  <c r="C212" i="1"/>
  <c r="C216" i="1"/>
  <c r="B26" i="8"/>
  <c r="B26" i="7"/>
  <c r="C220" i="1"/>
  <c r="B30" i="8"/>
  <c r="B30" i="7"/>
  <c r="B11" i="7"/>
  <c r="B11" i="8"/>
  <c r="C201" i="1"/>
  <c r="B15" i="7"/>
  <c r="B15" i="8"/>
  <c r="C205" i="1"/>
  <c r="B19" i="7"/>
  <c r="B19" i="8"/>
  <c r="C209" i="1"/>
  <c r="B23" i="7"/>
  <c r="B23" i="8"/>
  <c r="C213" i="1"/>
  <c r="B27" i="8"/>
  <c r="B27" i="7"/>
  <c r="C217" i="1"/>
  <c r="B32" i="8"/>
  <c r="B32" i="7"/>
  <c r="C222" i="1"/>
  <c r="K16" i="1"/>
  <c r="O20" i="1"/>
  <c r="O13" i="1"/>
  <c r="K17" i="1"/>
  <c r="K22" i="1"/>
  <c r="D5" i="1"/>
  <c r="D44" i="1"/>
  <c r="D6" i="1"/>
  <c r="D45" i="1"/>
</calcChain>
</file>

<file path=xl/sharedStrings.xml><?xml version="1.0" encoding="utf-8"?>
<sst xmlns="http://schemas.openxmlformats.org/spreadsheetml/2006/main" count="441" uniqueCount="358">
  <si>
    <t>Name</t>
  </si>
  <si>
    <t>:</t>
  </si>
  <si>
    <t>Semester</t>
  </si>
  <si>
    <t>Student ID</t>
  </si>
  <si>
    <t>School Year</t>
  </si>
  <si>
    <t>No</t>
  </si>
  <si>
    <t>Subject</t>
  </si>
  <si>
    <t>KKM</t>
  </si>
  <si>
    <t>1.</t>
  </si>
  <si>
    <t>Religion</t>
  </si>
  <si>
    <t>2.</t>
  </si>
  <si>
    <t>Citizenship Education</t>
  </si>
  <si>
    <t>3.</t>
  </si>
  <si>
    <t>Indonesian Language</t>
  </si>
  <si>
    <t>4.</t>
  </si>
  <si>
    <t>English</t>
  </si>
  <si>
    <t>5.</t>
  </si>
  <si>
    <t>Mathematics</t>
  </si>
  <si>
    <t>6.</t>
  </si>
  <si>
    <t>Physics</t>
  </si>
  <si>
    <t>7.</t>
  </si>
  <si>
    <t>Biology</t>
  </si>
  <si>
    <t>8.</t>
  </si>
  <si>
    <t>Chemistry</t>
  </si>
  <si>
    <t>9.</t>
  </si>
  <si>
    <t>10.</t>
  </si>
  <si>
    <t>Physical Education</t>
  </si>
  <si>
    <t>11.</t>
  </si>
  <si>
    <t>12.</t>
  </si>
  <si>
    <t>Mandarin Language</t>
  </si>
  <si>
    <t>Extracurricular Activity</t>
  </si>
  <si>
    <t>Mark</t>
  </si>
  <si>
    <t>Note</t>
  </si>
  <si>
    <r>
      <t xml:space="preserve">Absence </t>
    </r>
    <r>
      <rPr>
        <sz val="9"/>
        <rFont val="Tahoma"/>
        <family val="2"/>
      </rPr>
      <t>(days)</t>
    </r>
  </si>
  <si>
    <t>Parent,</t>
  </si>
  <si>
    <t>Homeroom Teacher,</t>
  </si>
  <si>
    <t>Description</t>
  </si>
  <si>
    <t>Number</t>
  </si>
  <si>
    <t>Word</t>
  </si>
  <si>
    <t>___________________</t>
  </si>
  <si>
    <t>CHARACTER REPORT</t>
  </si>
  <si>
    <t>NO.</t>
  </si>
  <si>
    <t>ASPECT</t>
  </si>
  <si>
    <t>DESCRIPTION</t>
  </si>
  <si>
    <t>DISCIPLINE</t>
  </si>
  <si>
    <t xml:space="preserve">COOPERATION </t>
  </si>
  <si>
    <t>POLITENESS</t>
  </si>
  <si>
    <t>INDEPENDENCY</t>
  </si>
  <si>
    <t>HONESTY</t>
  </si>
  <si>
    <t>LEADERSHIP</t>
  </si>
  <si>
    <t>OBEDIENCE</t>
  </si>
  <si>
    <t>SCORE</t>
  </si>
  <si>
    <t>Come to class on time</t>
  </si>
  <si>
    <t>Follow the lesson according to the schedule</t>
  </si>
  <si>
    <t>Able to accept others</t>
  </si>
  <si>
    <t>Able to perform the item 1-3.</t>
  </si>
  <si>
    <t>Motivate others</t>
  </si>
  <si>
    <t>Counselor,</t>
  </si>
  <si>
    <t>Score Table</t>
  </si>
  <si>
    <t>Score</t>
  </si>
  <si>
    <t>fifty</t>
  </si>
  <si>
    <t>forty-one</t>
  </si>
  <si>
    <t>forty-two</t>
  </si>
  <si>
    <t>forty-three</t>
  </si>
  <si>
    <t>forty-four</t>
  </si>
  <si>
    <t>forty-five</t>
  </si>
  <si>
    <t>forty-six</t>
  </si>
  <si>
    <t>forty-seven</t>
  </si>
  <si>
    <t>forty-eight</t>
  </si>
  <si>
    <t>forty-nine</t>
  </si>
  <si>
    <t>fifty-one</t>
  </si>
  <si>
    <t>fifty-two</t>
  </si>
  <si>
    <t>fifty-three</t>
  </si>
  <si>
    <t>fifty-four</t>
  </si>
  <si>
    <t>fifty-five</t>
  </si>
  <si>
    <t>fifty-six</t>
  </si>
  <si>
    <t>fifty-seven</t>
  </si>
  <si>
    <t>fifty-eight</t>
  </si>
  <si>
    <t>fifty-nine</t>
  </si>
  <si>
    <t>sixty</t>
  </si>
  <si>
    <t>sixty-one</t>
  </si>
  <si>
    <t>sixty-two</t>
  </si>
  <si>
    <t>sixty-three</t>
  </si>
  <si>
    <t>sixty-four</t>
  </si>
  <si>
    <t>sixty-five</t>
  </si>
  <si>
    <t>sixty-six</t>
  </si>
  <si>
    <t>sixty-seven</t>
  </si>
  <si>
    <t>sixty-eight</t>
  </si>
  <si>
    <t>sixty-nine</t>
  </si>
  <si>
    <t>seventy</t>
  </si>
  <si>
    <t>seventy-one</t>
  </si>
  <si>
    <t>seventy-two</t>
  </si>
  <si>
    <t>seventy-three</t>
  </si>
  <si>
    <t>seventy-four</t>
  </si>
  <si>
    <t>seventy-five</t>
  </si>
  <si>
    <t>seventy-six</t>
  </si>
  <si>
    <t>seventy-seven</t>
  </si>
  <si>
    <t>seventy-eight</t>
  </si>
  <si>
    <t>seventy-nine</t>
  </si>
  <si>
    <t>eighty</t>
  </si>
  <si>
    <t>eighty-one</t>
  </si>
  <si>
    <t>eighty-two</t>
  </si>
  <si>
    <t>eighty-three</t>
  </si>
  <si>
    <t>eighty-four</t>
  </si>
  <si>
    <t>eighty-five</t>
  </si>
  <si>
    <t>eighty-six</t>
  </si>
  <si>
    <t>eighty-seven</t>
  </si>
  <si>
    <t>eighty-eight</t>
  </si>
  <si>
    <t>eighty-nine</t>
  </si>
  <si>
    <t>ninety</t>
  </si>
  <si>
    <t>ninety-one</t>
  </si>
  <si>
    <t>ninety-two</t>
  </si>
  <si>
    <t>ninety-three</t>
  </si>
  <si>
    <t>ninety-four</t>
  </si>
  <si>
    <t>ninety-five</t>
  </si>
  <si>
    <t>ninety-six</t>
  </si>
  <si>
    <t>ninety-seven</t>
  </si>
  <si>
    <t>ninety-eight</t>
  </si>
  <si>
    <t>ninety-nine</t>
  </si>
  <si>
    <t>one hundred</t>
  </si>
  <si>
    <t>Data Score</t>
  </si>
  <si>
    <t>I</t>
  </si>
  <si>
    <t>C</t>
  </si>
  <si>
    <t>U</t>
  </si>
  <si>
    <t>Absence</t>
  </si>
  <si>
    <t>Type</t>
  </si>
  <si>
    <t>Exschool 1</t>
  </si>
  <si>
    <t>Exschool 2</t>
  </si>
  <si>
    <t xml:space="preserve">Counselor </t>
  </si>
  <si>
    <t xml:space="preserve">Grade </t>
  </si>
  <si>
    <t>ID</t>
  </si>
  <si>
    <t>Ill :</t>
  </si>
  <si>
    <t>Consent :</t>
  </si>
  <si>
    <t>Unknown :</t>
  </si>
  <si>
    <t>Data No :</t>
  </si>
  <si>
    <t>Character</t>
  </si>
  <si>
    <t>GRADE</t>
  </si>
  <si>
    <t xml:space="preserve">SEMESTER </t>
  </si>
  <si>
    <t xml:space="preserve">ACADEMIC YEAR </t>
  </si>
  <si>
    <t xml:space="preserve">HOMEROOM  </t>
  </si>
  <si>
    <t>COUNSELOR</t>
  </si>
  <si>
    <t>Indonesian</t>
  </si>
  <si>
    <t>Math</t>
  </si>
  <si>
    <t>PE</t>
  </si>
  <si>
    <t>Arts</t>
  </si>
  <si>
    <t>Mandarin</t>
  </si>
  <si>
    <t>GRADE :</t>
  </si>
  <si>
    <t>Average</t>
  </si>
  <si>
    <t>CHARACTER DEVELOPMENT</t>
  </si>
  <si>
    <t>Ex-School Activity</t>
  </si>
  <si>
    <t>Type 1</t>
  </si>
  <si>
    <t>Type 2</t>
  </si>
  <si>
    <t>Score 2</t>
  </si>
  <si>
    <t>Score 1</t>
  </si>
  <si>
    <t>OTHERS</t>
  </si>
  <si>
    <t>Ill</t>
  </si>
  <si>
    <t>Consent</t>
  </si>
  <si>
    <t>Absence (days)</t>
  </si>
  <si>
    <t>DILIGENCE</t>
  </si>
  <si>
    <t>Can take advantages from the library facilities</t>
  </si>
  <si>
    <t>IN</t>
  </si>
  <si>
    <t>DIL</t>
  </si>
  <si>
    <t>HO</t>
  </si>
  <si>
    <t>LE</t>
  </si>
  <si>
    <t>OB</t>
  </si>
  <si>
    <t>DC</t>
  </si>
  <si>
    <t>CO</t>
  </si>
  <si>
    <t>PO</t>
  </si>
  <si>
    <t>Unknown</t>
  </si>
  <si>
    <t>Aspects</t>
  </si>
  <si>
    <t xml:space="preserve">School </t>
  </si>
  <si>
    <t>Address</t>
  </si>
  <si>
    <t>Taman Kebun Jeruk Blok GA1</t>
  </si>
  <si>
    <t>Student Name</t>
  </si>
  <si>
    <t>Student ID / NISN</t>
  </si>
  <si>
    <t xml:space="preserve">Homeroom Teacher </t>
  </si>
  <si>
    <t>Display proper appearance</t>
  </si>
  <si>
    <t>PKN</t>
  </si>
  <si>
    <t>MID SEMESTER REPORT</t>
  </si>
  <si>
    <t>Page 1 of 2</t>
  </si>
  <si>
    <t>Page 2 of 2</t>
  </si>
  <si>
    <t xml:space="preserve">BUKIT SION HIGH SCHOOL </t>
  </si>
  <si>
    <t>Bukit Sion High School</t>
  </si>
  <si>
    <t>High School Principal,</t>
  </si>
  <si>
    <t>History</t>
  </si>
  <si>
    <t>Geography</t>
  </si>
  <si>
    <t>Economics</t>
  </si>
  <si>
    <t>Sociology</t>
  </si>
  <si>
    <t>ICT</t>
  </si>
  <si>
    <t>IPA</t>
  </si>
  <si>
    <t>IPS</t>
  </si>
  <si>
    <t>NOTE</t>
  </si>
  <si>
    <t>IPA =</t>
  </si>
  <si>
    <t xml:space="preserve">IPS = </t>
  </si>
  <si>
    <t>PROGRAM STUDI</t>
  </si>
  <si>
    <t>Art &amp; Culture</t>
  </si>
  <si>
    <t>1 (one)</t>
  </si>
  <si>
    <t>Dra. Noertini Effendi</t>
  </si>
  <si>
    <t>2 (two)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</si>
  <si>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</si>
  <si>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</si>
  <si>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</si>
  <si>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</si>
  <si>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</si>
  <si>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</si>
  <si>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</si>
  <si>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</si>
  <si>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</si>
  <si>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</si>
  <si>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</si>
  <si>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twelfth</t>
  </si>
  <si>
    <t>thirteen</t>
  </si>
  <si>
    <t>fourteen</t>
  </si>
  <si>
    <t>fifteen</t>
  </si>
  <si>
    <t>sixteen</t>
  </si>
  <si>
    <t>seventen</t>
  </si>
  <si>
    <t>eighteen</t>
  </si>
  <si>
    <t>nineteen</t>
  </si>
  <si>
    <t>twenty</t>
  </si>
  <si>
    <t>twenty-one</t>
  </si>
  <si>
    <t>twenty-two</t>
  </si>
  <si>
    <t>twenty-three</t>
  </si>
  <si>
    <t>twenty-four</t>
  </si>
  <si>
    <t>twenty-five</t>
  </si>
  <si>
    <t>twenty-six</t>
  </si>
  <si>
    <t>twenty-seven</t>
  </si>
  <si>
    <t>twenty-eight</t>
  </si>
  <si>
    <t>twenty-nine</t>
  </si>
  <si>
    <t>thirty</t>
  </si>
  <si>
    <t>thirty-one</t>
  </si>
  <si>
    <t>thirty-two</t>
  </si>
  <si>
    <t>thirty-three</t>
  </si>
  <si>
    <t>thirty-four</t>
  </si>
  <si>
    <t>thirty-five</t>
  </si>
  <si>
    <t>thirty-six</t>
  </si>
  <si>
    <t>thirty-seven</t>
  </si>
  <si>
    <t>thirty-eight</t>
  </si>
  <si>
    <t>thirty-nine</t>
  </si>
  <si>
    <t>forty</t>
  </si>
  <si>
    <t>zero</t>
  </si>
  <si>
    <t xml:space="preserve">DATE </t>
  </si>
  <si>
    <t xml:space="preserve">Jakarta, </t>
  </si>
  <si>
    <t>MID-SEMESTER 1 REPORT ANALYSIS</t>
  </si>
  <si>
    <t>Writing</t>
  </si>
  <si>
    <t>English Writing</t>
  </si>
  <si>
    <t>Agustinus Siahaan, S.Si.</t>
  </si>
  <si>
    <t>Max Score</t>
  </si>
  <si>
    <t>Min Score</t>
  </si>
  <si>
    <t>Complete</t>
  </si>
  <si>
    <t>Incomplete</t>
  </si>
  <si>
    <t>Learning Completion</t>
  </si>
  <si>
    <t>Approved by</t>
  </si>
  <si>
    <t xml:space="preserve">Bukit Sion High School Principal, </t>
  </si>
  <si>
    <t xml:space="preserve">Homeroom Teacher, </t>
  </si>
  <si>
    <t>Jumlah siswa</t>
  </si>
  <si>
    <t>NO</t>
  </si>
  <si>
    <t>2016 - 2017</t>
  </si>
  <si>
    <t>TOTAL</t>
  </si>
  <si>
    <t>RANK</t>
  </si>
  <si>
    <t>BELOW MSA</t>
  </si>
  <si>
    <t>Andrew Nathaniel</t>
  </si>
  <si>
    <t>Agnes Fabianne Faustine</t>
  </si>
  <si>
    <t>Angel Jessica</t>
  </si>
  <si>
    <t>Adeline Chika Samuel</t>
  </si>
  <si>
    <t>Brian Jonathan Mak</t>
  </si>
  <si>
    <t>Audrey Beatricia</t>
  </si>
  <si>
    <t>Angella Alexandra</t>
  </si>
  <si>
    <t>Aldy Noviyanto</t>
  </si>
  <si>
    <t>Christa Hadipranata B.</t>
  </si>
  <si>
    <t>Christopher Gunarso</t>
  </si>
  <si>
    <t>Aurelius Nathan Wirawan</t>
  </si>
  <si>
    <t>Alexander Gelfand Panjaya</t>
  </si>
  <si>
    <t xml:space="preserve">Danielle Amelia Wijaya </t>
  </si>
  <si>
    <t>Delphi Priskilla Anneke</t>
  </si>
  <si>
    <t>Carlos Martius</t>
  </si>
  <si>
    <t>Bella Thalia Winardi</t>
  </si>
  <si>
    <t>Elvin Philander</t>
  </si>
  <si>
    <t>Elvlyn Soni</t>
  </si>
  <si>
    <t>Charmaine Felicia Soputan</t>
  </si>
  <si>
    <t>Bryan Jutanzah</t>
  </si>
  <si>
    <t>Eneagles Rosecita Setiawan</t>
  </si>
  <si>
    <t>Felicia</t>
  </si>
  <si>
    <t>Dixie</t>
  </si>
  <si>
    <t xml:space="preserve">Canisha Chrystella </t>
  </si>
  <si>
    <t>Grace Sinaga</t>
  </si>
  <si>
    <t>Giovanni Richard Halim</t>
  </si>
  <si>
    <t>Garvey Lukas Oloan</t>
  </si>
  <si>
    <t>Clarence Aurelio Pribadi</t>
  </si>
  <si>
    <t>Hizkia Felix Winata</t>
  </si>
  <si>
    <t>Hans Samuel A</t>
  </si>
  <si>
    <t>Hugo Julio Laman</t>
  </si>
  <si>
    <t>Darryl Sebastian</t>
  </si>
  <si>
    <t>Jessica Hartojo</t>
  </si>
  <si>
    <t>Kevin Ray Wijaya</t>
  </si>
  <si>
    <t>Ivana Christy Gunawan</t>
  </si>
  <si>
    <t>Fiona Valencia W</t>
  </si>
  <si>
    <t>Joshua Omardhaniel Tondok</t>
  </si>
  <si>
    <t>Michael Austwen</t>
  </si>
  <si>
    <t>Jane Abigail</t>
  </si>
  <si>
    <t>Jenifer Hartanto</t>
  </si>
  <si>
    <t>Louis Helsinki Robert</t>
  </si>
  <si>
    <t>Michael Hardiyanto Liem</t>
  </si>
  <si>
    <t xml:space="preserve">Jessie </t>
  </si>
  <si>
    <t>Keisa Aracelia Wihardja</t>
  </si>
  <si>
    <t>Marvel Naga Wijaya</t>
  </si>
  <si>
    <t>Michelle Catherine Widjaja</t>
  </si>
  <si>
    <t>Joseph Magenta Bawono</t>
  </si>
  <si>
    <t>Livia Lynn</t>
  </si>
  <si>
    <t>Michelle Angelica Harly</t>
  </si>
  <si>
    <t>Natasya Karenina</t>
  </si>
  <si>
    <t>Kevin Orlando</t>
  </si>
  <si>
    <t>Reinaldri Putra Hardian</t>
  </si>
  <si>
    <t>Nicholas Khaleb Solagratia Budiman</t>
  </si>
  <si>
    <t>Raymond</t>
  </si>
  <si>
    <t>Marcella Weslie</t>
  </si>
  <si>
    <t>Samuel Pratama Lau</t>
  </si>
  <si>
    <t xml:space="preserve">Randy Jonathan </t>
  </si>
  <si>
    <t>Richey Guslie</t>
  </si>
  <si>
    <t xml:space="preserve">Nathan Octavian </t>
  </si>
  <si>
    <t>Thadeo Arlo</t>
  </si>
  <si>
    <t>Remmy Tahar Hamzah</t>
  </si>
  <si>
    <t xml:space="preserve">Stiven </t>
  </si>
  <si>
    <t>Russell Otniel Tjakra</t>
  </si>
  <si>
    <t>Tobias Haposan</t>
  </si>
  <si>
    <t>Samara Angelica Budiman</t>
  </si>
  <si>
    <t>Defin Bryan Eliezer</t>
  </si>
  <si>
    <t>Samuel Agustjahjono</t>
  </si>
  <si>
    <t>Winston Lee</t>
  </si>
  <si>
    <t>Sammuel Raymond</t>
  </si>
  <si>
    <t>Samuel Cornelius Lumban Tobing</t>
  </si>
  <si>
    <t>Satya Joel Hermanto</t>
  </si>
  <si>
    <t>Yonathan Aristidis Sethiono</t>
  </si>
  <si>
    <t>Vivian Permata sari</t>
  </si>
  <si>
    <t>Zidane Gideon Fransiskus</t>
  </si>
  <si>
    <t>Stasha Winardi</t>
  </si>
  <si>
    <t>Yorin Goldie Vigawan</t>
  </si>
  <si>
    <t>Bring books and learning equipment accordingly</t>
  </si>
  <si>
    <t>Involved in classroom discussions</t>
  </si>
  <si>
    <t>Give opinions or arguments</t>
  </si>
  <si>
    <t>Initiate cooperation</t>
  </si>
  <si>
    <t>Respect the teacher</t>
  </si>
  <si>
    <t>Respect peers and others</t>
  </si>
  <si>
    <t>Able to overcome learning difficulties</t>
  </si>
  <si>
    <t>Able to overcome personal problems</t>
  </si>
  <si>
    <t>Able to overcome the social problems</t>
  </si>
  <si>
    <t>Follow the teaching and learning activities earnestly</t>
  </si>
  <si>
    <t>Have complete notes from the lesson</t>
  </si>
  <si>
    <t>Say what it is</t>
  </si>
  <si>
    <t>No cheating in assignment, homework, test or exam</t>
  </si>
  <si>
    <t>Trustworthy</t>
  </si>
  <si>
    <t>Able to assess variety of problems objectively</t>
  </si>
  <si>
    <t>Influence others</t>
  </si>
  <si>
    <t>Communicate assertively (briefly and clearly)</t>
  </si>
  <si>
    <t>Sociable</t>
  </si>
  <si>
    <t>Decision maker</t>
  </si>
  <si>
    <t>Follow the all the school events</t>
  </si>
  <si>
    <t>Carry out tasks and homework with a full sense of responsibility</t>
  </si>
  <si>
    <t>INDEPENDENCE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</si>
</sst>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0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Copperplate Gothic Bold"/>
      <family val="2"/>
    </font>
    <font>
      <sz val="8"/>
      <name val="Tahoma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b/>
      <sz val="20"/>
      <name val="Tahoma"/>
      <family val="2"/>
    </font>
    <font>
      <b/>
      <sz val="22"/>
      <name val="Arial"/>
      <family val="2"/>
    </font>
    <font>
      <i/>
      <sz val="10"/>
      <name val="Arial"/>
      <family val="2"/>
    </font>
    <font>
      <sz val="28"/>
      <color theme="1"/>
      <name val="Copperplate Gothic Bold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48"/>
      <color rgb="FF002060"/>
      <name val="Berlin Sans FB Demi"/>
      <family val="2"/>
    </font>
    <font>
      <sz val="36"/>
      <color theme="5" tint="-0.249977111117893"/>
      <name val="Imprint MT Shadow"/>
      <family val="5"/>
    </font>
    <font>
      <sz val="36"/>
      <color rgb="FF0070C0"/>
      <name val="Cooper Black"/>
      <family val="1"/>
    </font>
    <font>
      <b/>
      <i/>
      <sz val="20"/>
      <name val="Arial"/>
      <family val="2"/>
    </font>
    <font>
      <b/>
      <i/>
      <sz val="8"/>
      <name val="Arial"/>
      <family val="2"/>
    </font>
    <font>
      <b/>
      <i/>
      <sz val="12"/>
      <name val="Arial"/>
      <family val="2"/>
    </font>
    <font>
      <sz val="36"/>
      <color theme="1"/>
      <name val="Broadway"/>
      <family val="5"/>
    </font>
    <font>
      <b/>
      <sz val="24"/>
      <name val="Tahoma"/>
      <family val="2"/>
    </font>
    <font>
      <sz val="24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9" fontId="0" fillId="0" borderId="0" xfId="0" applyNumberFormat="1" applyProtection="1">
      <protection hidden="1"/>
    </xf>
    <xf numFmtId="0" fontId="24" fillId="3" borderId="7" xfId="0" applyFont="1" applyFill="1" applyBorder="1" applyAlignment="1" applyProtection="1">
      <alignment horizontal="center"/>
      <protection hidden="1"/>
    </xf>
    <xf numFmtId="49" fontId="7" fillId="0" borderId="7" xfId="0" applyNumberFormat="1" applyFont="1" applyBorder="1" applyProtection="1">
      <protection hidden="1"/>
    </xf>
    <xf numFmtId="0" fontId="7" fillId="0" borderId="7" xfId="0" applyFont="1" applyBorder="1" applyAlignment="1" applyProtection="1">
      <alignment horizontal="center"/>
      <protection hidden="1"/>
    </xf>
    <xf numFmtId="1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7" fillId="0" borderId="7" xfId="0" applyFont="1" applyBorder="1" applyAlignment="1" applyProtection="1">
      <alignment horizontal="center"/>
      <protection locked="0"/>
    </xf>
    <xf numFmtId="49" fontId="7" fillId="0" borderId="0" xfId="0" applyNumberFormat="1" applyFont="1" applyProtection="1">
      <protection hidden="1"/>
    </xf>
    <xf numFmtId="0" fontId="24" fillId="2" borderId="7" xfId="0" applyFont="1" applyFill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5" fillId="4" borderId="7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63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vertical="center" wrapText="1"/>
      <protection hidden="1"/>
    </xf>
    <xf numFmtId="0" fontId="4" fillId="0" borderId="38" xfId="0" applyFont="1" applyBorder="1" applyAlignment="1" applyProtection="1">
      <alignment vertical="center" wrapText="1"/>
      <protection hidden="1"/>
    </xf>
    <xf numFmtId="0" fontId="5" fillId="0" borderId="64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vertical="center" wrapText="1"/>
      <protection hidden="1"/>
    </xf>
    <xf numFmtId="0" fontId="4" fillId="0" borderId="28" xfId="0" applyFont="1" applyBorder="1" applyAlignment="1" applyProtection="1">
      <alignment vertical="center" wrapText="1"/>
      <protection hidden="1"/>
    </xf>
    <xf numFmtId="0" fontId="4" fillId="0" borderId="9" xfId="0" applyFont="1" applyBorder="1" applyAlignment="1" applyProtection="1">
      <alignment vertical="center" wrapText="1"/>
      <protection hidden="1"/>
    </xf>
    <xf numFmtId="0" fontId="5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vertical="center" wrapText="1"/>
      <protection hidden="1"/>
    </xf>
    <xf numFmtId="0" fontId="4" fillId="0" borderId="13" xfId="0" applyFont="1" applyBorder="1" applyAlignment="1" applyProtection="1">
      <alignment vertical="center" wrapText="1"/>
      <protection hidden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0" fillId="0" borderId="26" xfId="0" applyBorder="1" applyProtection="1">
      <protection hidden="1"/>
    </xf>
    <xf numFmtId="0" fontId="5" fillId="0" borderId="18" xfId="0" applyFont="1" applyBorder="1" applyAlignment="1" applyProtection="1">
      <alignment vertical="top" wrapText="1"/>
      <protection hidden="1"/>
    </xf>
    <xf numFmtId="0" fontId="0" fillId="0" borderId="20" xfId="0" applyBorder="1" applyProtection="1">
      <protection hidden="1"/>
    </xf>
    <xf numFmtId="0" fontId="8" fillId="0" borderId="0" xfId="0" applyFont="1" applyBorder="1" applyAlignment="1" applyProtection="1">
      <alignment vertical="top" wrapText="1"/>
      <protection hidden="1"/>
    </xf>
    <xf numFmtId="0" fontId="8" fillId="0" borderId="0" xfId="0" applyFont="1" applyBorder="1" applyAlignment="1" applyProtection="1">
      <protection hidden="1"/>
    </xf>
    <xf numFmtId="0" fontId="7" fillId="0" borderId="0" xfId="0" applyFont="1" applyBorder="1" applyProtection="1"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protection hidden="1"/>
    </xf>
    <xf numFmtId="0" fontId="1" fillId="0" borderId="50" xfId="0" applyFont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4" fillId="0" borderId="33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33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31" xfId="0" applyFont="1" applyFill="1" applyBorder="1" applyAlignment="1" applyProtection="1">
      <alignment horizontal="center" vertical="center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46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23" xfId="0" applyBorder="1" applyAlignment="1" applyProtection="1">
      <protection hidden="1"/>
    </xf>
    <xf numFmtId="0" fontId="0" fillId="0" borderId="7" xfId="0" applyBorder="1" applyProtection="1">
      <protection hidden="1"/>
    </xf>
    <xf numFmtId="0" fontId="12" fillId="0" borderId="34" xfId="0" applyFont="1" applyBorder="1" applyAlignment="1" applyProtection="1">
      <alignment horizontal="left" vertical="center"/>
      <protection hidden="1"/>
    </xf>
    <xf numFmtId="0" fontId="0" fillId="0" borderId="35" xfId="0" applyBorder="1" applyAlignment="1" applyProtection="1">
      <alignment horizontal="left" vertical="center"/>
      <protection hidden="1"/>
    </xf>
    <xf numFmtId="0" fontId="12" fillId="0" borderId="35" xfId="0" applyFont="1" applyBorder="1" applyAlignment="1" applyProtection="1">
      <alignment horizontal="center" vertical="center"/>
      <protection hidden="1"/>
    </xf>
    <xf numFmtId="0" fontId="7" fillId="0" borderId="35" xfId="0" applyNumberFormat="1" applyFont="1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12" fillId="0" borderId="37" xfId="0" applyFont="1" applyBorder="1" applyAlignment="1" applyProtection="1">
      <alignment horizontal="left" vertical="center"/>
      <protection hidden="1"/>
    </xf>
    <xf numFmtId="0" fontId="0" fillId="0" borderId="23" xfId="0" applyBorder="1" applyAlignment="1" applyProtection="1">
      <alignment horizontal="left" vertical="center"/>
      <protection hidden="1"/>
    </xf>
    <xf numFmtId="49" fontId="12" fillId="0" borderId="23" xfId="0" quotePrefix="1" applyNumberFormat="1" applyFont="1" applyBorder="1" applyAlignment="1" applyProtection="1">
      <alignment horizontal="center" vertical="center"/>
      <protection hidden="1"/>
    </xf>
    <xf numFmtId="49" fontId="7" fillId="0" borderId="23" xfId="0" applyNumberFormat="1" applyFont="1" applyBorder="1" applyAlignment="1" applyProtection="1">
      <alignment horizontal="left" vertical="center"/>
      <protection hidden="1"/>
    </xf>
    <xf numFmtId="0" fontId="0" fillId="0" borderId="38" xfId="0" applyBorder="1" applyAlignment="1" applyProtection="1">
      <alignment horizontal="left" vertical="center"/>
      <protection hidden="1"/>
    </xf>
    <xf numFmtId="0" fontId="15" fillId="0" borderId="0" xfId="0" applyFont="1" applyProtection="1">
      <protection hidden="1"/>
    </xf>
    <xf numFmtId="0" fontId="7" fillId="0" borderId="7" xfId="0" applyNumberFormat="1" applyFont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73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Protection="1"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35" xfId="0" applyFont="1" applyBorder="1" applyAlignment="1" applyProtection="1">
      <alignment vertical="top"/>
      <protection hidden="1"/>
    </xf>
    <xf numFmtId="0" fontId="8" fillId="0" borderId="35" xfId="0" applyFont="1" applyBorder="1" applyAlignment="1" applyProtection="1">
      <alignment vertical="top" wrapText="1"/>
      <protection hidden="1"/>
    </xf>
    <xf numFmtId="0" fontId="28" fillId="0" borderId="7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18" fillId="6" borderId="0" xfId="0" applyFont="1" applyFill="1" applyProtection="1">
      <protection hidden="1"/>
    </xf>
    <xf numFmtId="0" fontId="19" fillId="7" borderId="70" xfId="0" applyFont="1" applyFill="1" applyBorder="1" applyAlignment="1" applyProtection="1">
      <alignment vertical="center"/>
      <protection hidden="1"/>
    </xf>
    <xf numFmtId="0" fontId="19" fillId="7" borderId="42" xfId="0" applyFont="1" applyFill="1" applyBorder="1" applyAlignment="1" applyProtection="1">
      <alignment horizontal="center" vertical="center"/>
      <protection hidden="1"/>
    </xf>
    <xf numFmtId="0" fontId="18" fillId="7" borderId="42" xfId="0" applyFont="1" applyFill="1" applyBorder="1" applyAlignment="1" applyProtection="1">
      <alignment vertical="center"/>
      <protection hidden="1"/>
    </xf>
    <xf numFmtId="0" fontId="18" fillId="7" borderId="43" xfId="0" applyFont="1" applyFill="1" applyBorder="1" applyAlignment="1" applyProtection="1">
      <alignment vertical="center"/>
      <protection hidden="1"/>
    </xf>
    <xf numFmtId="0" fontId="19" fillId="7" borderId="71" xfId="0" applyFont="1" applyFill="1" applyBorder="1" applyAlignment="1" applyProtection="1">
      <alignment vertical="center"/>
      <protection hidden="1"/>
    </xf>
    <xf numFmtId="0" fontId="19" fillId="7" borderId="0" xfId="0" applyFont="1" applyFill="1" applyBorder="1" applyAlignment="1" applyProtection="1">
      <alignment horizontal="center" vertical="center"/>
      <protection hidden="1"/>
    </xf>
    <xf numFmtId="0" fontId="19" fillId="7" borderId="0" xfId="0" applyFont="1" applyFill="1" applyBorder="1" applyAlignment="1" applyProtection="1">
      <alignment vertical="center"/>
      <protection hidden="1"/>
    </xf>
    <xf numFmtId="0" fontId="18" fillId="7" borderId="0" xfId="0" applyFont="1" applyFill="1" applyBorder="1" applyAlignment="1" applyProtection="1">
      <alignment horizontal="center" vertical="center"/>
      <protection hidden="1"/>
    </xf>
    <xf numFmtId="0" fontId="18" fillId="7" borderId="0" xfId="0" applyFont="1" applyFill="1" applyBorder="1" applyAlignment="1" applyProtection="1">
      <alignment vertical="center"/>
      <protection hidden="1"/>
    </xf>
    <xf numFmtId="0" fontId="18" fillId="7" borderId="44" xfId="0" applyFont="1" applyFill="1" applyBorder="1" applyAlignment="1" applyProtection="1">
      <alignment vertical="center"/>
      <protection hidden="1"/>
    </xf>
    <xf numFmtId="0" fontId="19" fillId="7" borderId="72" xfId="0" applyFont="1" applyFill="1" applyBorder="1" applyAlignment="1" applyProtection="1">
      <alignment vertical="center"/>
      <protection hidden="1"/>
    </xf>
    <xf numFmtId="0" fontId="19" fillId="7" borderId="48" xfId="0" applyFont="1" applyFill="1" applyBorder="1" applyAlignment="1" applyProtection="1">
      <alignment horizontal="center" vertical="center"/>
      <protection hidden="1"/>
    </xf>
    <xf numFmtId="0" fontId="18" fillId="7" borderId="48" xfId="0" applyFont="1" applyFill="1" applyBorder="1" applyAlignment="1" applyProtection="1">
      <alignment vertical="center"/>
      <protection hidden="1"/>
    </xf>
    <xf numFmtId="0" fontId="18" fillId="7" borderId="49" xfId="0" applyFont="1" applyFill="1" applyBorder="1" applyAlignment="1" applyProtection="1">
      <alignment vertical="center"/>
      <protection hidden="1"/>
    </xf>
    <xf numFmtId="0" fontId="4" fillId="0" borderId="35" xfId="0" applyFont="1" applyBorder="1" applyAlignment="1" applyProtection="1">
      <alignment horizontal="center" vertical="center" wrapText="1"/>
      <protection hidden="1"/>
    </xf>
    <xf numFmtId="0" fontId="29" fillId="3" borderId="7" xfId="0" applyFont="1" applyFill="1" applyBorder="1" applyAlignment="1" applyProtection="1">
      <alignment horizontal="center"/>
      <protection hidden="1"/>
    </xf>
    <xf numFmtId="0" fontId="30" fillId="5" borderId="7" xfId="0" applyFont="1" applyFill="1" applyBorder="1" applyAlignment="1" applyProtection="1">
      <alignment horizontal="center"/>
      <protection hidden="1"/>
    </xf>
    <xf numFmtId="0" fontId="30" fillId="4" borderId="7" xfId="0" applyFont="1" applyFill="1" applyBorder="1" applyAlignment="1" applyProtection="1">
      <alignment horizontal="center"/>
      <protection hidden="1"/>
    </xf>
    <xf numFmtId="0" fontId="30" fillId="2" borderId="7" xfId="0" applyFont="1" applyFill="1" applyBorder="1" applyAlignment="1" applyProtection="1">
      <alignment horizontal="center"/>
      <protection hidden="1"/>
    </xf>
    <xf numFmtId="0" fontId="12" fillId="5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/>
      <protection hidden="1"/>
    </xf>
    <xf numFmtId="0" fontId="7" fillId="6" borderId="0" xfId="0" applyFont="1" applyFill="1" applyAlignment="1" applyProtection="1">
      <alignment horizontal="center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31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7" xfId="0" applyNumberFormat="1" applyFont="1" applyBorder="1" applyAlignment="1" applyProtection="1">
      <alignment horizontal="left"/>
      <protection hidden="1"/>
    </xf>
    <xf numFmtId="49" fontId="0" fillId="0" borderId="7" xfId="0" applyNumberFormat="1" applyBorder="1" applyAlignment="1" applyProtection="1">
      <alignment horizontal="center"/>
      <protection hidden="1"/>
    </xf>
    <xf numFmtId="0" fontId="7" fillId="0" borderId="7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0" fontId="7" fillId="0" borderId="0" xfId="0" applyFont="1" applyProtection="1"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49" fontId="7" fillId="0" borderId="7" xfId="0" applyNumberFormat="1" applyFont="1" applyBorder="1" applyAlignment="1" applyProtection="1">
      <alignment horizontal="center"/>
      <protection hidden="1"/>
    </xf>
    <xf numFmtId="49" fontId="7" fillId="0" borderId="7" xfId="0" applyNumberFormat="1" applyFont="1" applyBorder="1" applyAlignment="1" applyProtection="1">
      <alignment horizontal="left"/>
      <protection hidden="1"/>
    </xf>
    <xf numFmtId="0" fontId="32" fillId="3" borderId="7" xfId="0" applyFont="1" applyFill="1" applyBorder="1" applyAlignment="1" applyProtection="1">
      <alignment horizontal="center" vertical="center"/>
      <protection locked="0"/>
    </xf>
    <xf numFmtId="0" fontId="7" fillId="0" borderId="7" xfId="0" quotePrefix="1" applyFont="1" applyBorder="1" applyAlignment="1" applyProtection="1">
      <alignment horizontal="center"/>
      <protection locked="0"/>
    </xf>
    <xf numFmtId="0" fontId="33" fillId="0" borderId="7" xfId="0" applyNumberFormat="1" applyFont="1" applyFill="1" applyBorder="1" applyAlignment="1" applyProtection="1">
      <alignment horizontal="left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1" fillId="0" borderId="7" xfId="0" applyFont="1" applyBorder="1" applyProtection="1">
      <protection hidden="1"/>
    </xf>
    <xf numFmtId="9" fontId="0" fillId="0" borderId="7" xfId="0" applyNumberFormat="1" applyBorder="1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left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2" fillId="0" borderId="0" xfId="0" applyFont="1" applyAlignment="1" applyProtection="1">
      <alignment horizontal="left"/>
      <protection hidden="1"/>
    </xf>
    <xf numFmtId="1" fontId="0" fillId="0" borderId="7" xfId="0" applyNumberFormat="1" applyFill="1" applyBorder="1" applyAlignment="1" applyProtection="1">
      <alignment horizontal="center"/>
      <protection hidden="1"/>
    </xf>
    <xf numFmtId="49" fontId="18" fillId="5" borderId="0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18" fillId="5" borderId="42" xfId="0" applyFont="1" applyFill="1" applyBorder="1" applyAlignment="1" applyProtection="1">
      <alignment horizontal="left" vertical="center"/>
      <protection locked="0"/>
    </xf>
    <xf numFmtId="0" fontId="18" fillId="7" borderId="0" xfId="0" applyFont="1" applyFill="1" applyBorder="1" applyAlignment="1" applyProtection="1">
      <alignment horizontal="left" vertical="center"/>
      <protection hidden="1"/>
    </xf>
    <xf numFmtId="0" fontId="26" fillId="6" borderId="0" xfId="0" applyFont="1" applyFill="1" applyAlignment="1" applyProtection="1">
      <alignment horizontal="center"/>
      <protection hidden="1"/>
    </xf>
    <xf numFmtId="0" fontId="17" fillId="6" borderId="0" xfId="0" applyFont="1" applyFill="1" applyAlignment="1" applyProtection="1">
      <alignment horizontal="center"/>
      <protection hidden="1"/>
    </xf>
    <xf numFmtId="49" fontId="18" fillId="5" borderId="0" xfId="0" applyNumberFormat="1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center"/>
      <protection hidden="1"/>
    </xf>
    <xf numFmtId="0" fontId="12" fillId="3" borderId="7" xfId="0" applyFont="1" applyFill="1" applyBorder="1" applyAlignment="1" applyProtection="1">
      <alignment horizontal="center" vertical="center"/>
      <protection hidden="1"/>
    </xf>
    <xf numFmtId="0" fontId="23" fillId="3" borderId="7" xfId="0" applyFont="1" applyFill="1" applyBorder="1" applyAlignment="1" applyProtection="1">
      <alignment horizontal="center" vertical="center"/>
      <protection hidden="1"/>
    </xf>
    <xf numFmtId="0" fontId="23" fillId="3" borderId="7" xfId="0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horizontal="left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3" borderId="28" xfId="0" applyFont="1" applyFill="1" applyBorder="1" applyAlignment="1" applyProtection="1">
      <alignment horizontal="center" vertical="center"/>
      <protection hidden="1"/>
    </xf>
    <xf numFmtId="0" fontId="12" fillId="3" borderId="9" xfId="0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23" fillId="2" borderId="7" xfId="0" applyFont="1" applyFill="1" applyBorder="1" applyAlignment="1" applyProtection="1">
      <alignment horizontal="center" vertical="center"/>
      <protection hidden="1"/>
    </xf>
    <xf numFmtId="0" fontId="23" fillId="2" borderId="7" xfId="0" applyFont="1" applyFill="1" applyBorder="1" applyAlignment="1" applyProtection="1">
      <alignment horizontal="center"/>
      <protection hidden="1"/>
    </xf>
    <xf numFmtId="0" fontId="12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2" fillId="0" borderId="0" xfId="0" applyFont="1" applyAlignment="1" applyProtection="1">
      <alignment horizontal="center"/>
      <protection hidden="1"/>
    </xf>
    <xf numFmtId="0" fontId="23" fillId="4" borderId="7" xfId="0" applyFont="1" applyFill="1" applyBorder="1" applyAlignment="1" applyProtection="1">
      <alignment horizontal="center" vertical="center"/>
      <protection hidden="1"/>
    </xf>
    <xf numFmtId="0" fontId="23" fillId="4" borderId="7" xfId="0" applyFont="1" applyFill="1" applyBorder="1" applyAlignment="1" applyProtection="1">
      <alignment horizontal="center"/>
      <protection hidden="1"/>
    </xf>
    <xf numFmtId="0" fontId="23" fillId="4" borderId="28" xfId="0" applyFont="1" applyFill="1" applyBorder="1" applyAlignment="1" applyProtection="1">
      <alignment horizontal="center"/>
      <protection hidden="1"/>
    </xf>
    <xf numFmtId="0" fontId="23" fillId="4" borderId="8" xfId="0" applyFont="1" applyFill="1" applyBorder="1" applyAlignment="1" applyProtection="1">
      <alignment horizontal="center"/>
      <protection hidden="1"/>
    </xf>
    <xf numFmtId="49" fontId="4" fillId="0" borderId="0" xfId="0" applyNumberFormat="1" applyFont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4" fillId="0" borderId="0" xfId="0" applyNumberFormat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0" fontId="10" fillId="0" borderId="35" xfId="0" applyFont="1" applyBorder="1" applyAlignment="1" applyProtection="1">
      <alignment horizontal="right" vertical="top"/>
      <protection hidden="1"/>
    </xf>
    <xf numFmtId="0" fontId="12" fillId="5" borderId="28" xfId="0" applyFont="1" applyFill="1" applyBorder="1" applyAlignment="1" applyProtection="1">
      <alignment horizontal="center" vertical="center"/>
      <protection hidden="1"/>
    </xf>
    <xf numFmtId="0" fontId="12" fillId="5" borderId="8" xfId="0" applyFont="1" applyFill="1" applyBorder="1" applyAlignment="1" applyProtection="1">
      <alignment horizontal="center" vertical="center"/>
      <protection hidden="1"/>
    </xf>
    <xf numFmtId="0" fontId="12" fillId="5" borderId="9" xfId="0" applyFont="1" applyFill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49" fontId="5" fillId="0" borderId="1" xfId="0" applyNumberFormat="1" applyFont="1" applyBorder="1" applyAlignment="1" applyProtection="1">
      <alignment horizontal="center" vertical="top" wrapText="1"/>
      <protection hidden="1"/>
    </xf>
    <xf numFmtId="0" fontId="0" fillId="0" borderId="25" xfId="0" applyBorder="1" applyProtection="1">
      <protection hidden="1"/>
    </xf>
    <xf numFmtId="0" fontId="5" fillId="0" borderId="5" xfId="0" applyFont="1" applyBorder="1" applyAlignment="1" applyProtection="1">
      <alignment horizontal="center" vertical="top" wrapText="1"/>
      <protection hidden="1"/>
    </xf>
    <xf numFmtId="0" fontId="5" fillId="0" borderId="25" xfId="0" applyFont="1" applyBorder="1" applyAlignment="1" applyProtection="1">
      <alignment horizontal="center" vertical="top" wrapText="1"/>
      <protection hidden="1"/>
    </xf>
    <xf numFmtId="0" fontId="5" fillId="0" borderId="27" xfId="0" applyFont="1" applyBorder="1" applyAlignment="1" applyProtection="1">
      <alignment horizontal="center" vertical="top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top" wrapText="1"/>
      <protection hidden="1"/>
    </xf>
    <xf numFmtId="0" fontId="6" fillId="0" borderId="19" xfId="0" applyFont="1" applyBorder="1" applyAlignment="1" applyProtection="1">
      <alignment horizontal="center" vertical="top" wrapText="1"/>
      <protection hidden="1"/>
    </xf>
    <xf numFmtId="0" fontId="6" fillId="0" borderId="20" xfId="0" applyFont="1" applyBorder="1" applyAlignment="1" applyProtection="1">
      <alignment horizontal="center" vertical="top" wrapText="1"/>
      <protection hidden="1"/>
    </xf>
    <xf numFmtId="0" fontId="6" fillId="0" borderId="21" xfId="0" applyFont="1" applyBorder="1" applyAlignment="1" applyProtection="1">
      <alignment horizontal="center" vertical="top" wrapText="1"/>
      <protection hidden="1"/>
    </xf>
    <xf numFmtId="0" fontId="4" fillId="0" borderId="40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33" xfId="0" applyFont="1" applyBorder="1" applyAlignment="1" applyProtection="1">
      <alignment horizontal="left" vertical="center"/>
      <protection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13" fillId="0" borderId="2" xfId="0" applyFont="1" applyBorder="1" applyAlignment="1" applyProtection="1">
      <alignment horizontal="center"/>
      <protection hidden="1"/>
    </xf>
    <xf numFmtId="0" fontId="13" fillId="0" borderId="51" xfId="0" applyFont="1" applyBorder="1" applyAlignment="1" applyProtection="1">
      <alignment horizontal="center"/>
      <protection hidden="1"/>
    </xf>
    <xf numFmtId="0" fontId="4" fillId="0" borderId="52" xfId="0" applyFont="1" applyBorder="1" applyAlignment="1" applyProtection="1">
      <alignment horizontal="center" vertical="center"/>
      <protection hidden="1"/>
    </xf>
    <xf numFmtId="0" fontId="4" fillId="0" borderId="32" xfId="0" applyFont="1" applyBorder="1" applyAlignment="1" applyProtection="1">
      <alignment horizontal="left" vertical="center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center"/>
      <protection hidden="1"/>
    </xf>
    <xf numFmtId="0" fontId="6" fillId="0" borderId="22" xfId="0" applyFont="1" applyBorder="1" applyAlignment="1" applyProtection="1">
      <alignment horizontal="left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74" xfId="0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4" fillId="0" borderId="8" xfId="0" applyFont="1" applyBorder="1" applyAlignment="1" applyProtection="1">
      <alignment horizontal="left" vertical="center" wrapText="1"/>
      <protection hidden="1"/>
    </xf>
    <xf numFmtId="0" fontId="4" fillId="0" borderId="9" xfId="0" applyFont="1" applyBorder="1" applyAlignment="1" applyProtection="1">
      <alignment horizontal="left" vertical="center" wrapText="1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 vertical="center" wrapText="1"/>
      <protection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0" fontId="6" fillId="0" borderId="16" xfId="0" applyFont="1" applyBorder="1" applyAlignment="1" applyProtection="1">
      <alignment horizontal="center" vertical="center" wrapText="1"/>
      <protection hidden="1"/>
    </xf>
    <xf numFmtId="0" fontId="6" fillId="0" borderId="17" xfId="0" applyFont="1" applyBorder="1" applyAlignment="1" applyProtection="1">
      <alignment horizontal="center" vertical="center" wrapText="1"/>
      <protection hidden="1"/>
    </xf>
    <xf numFmtId="0" fontId="11" fillId="0" borderId="60" xfId="0" applyFont="1" applyBorder="1" applyAlignment="1" applyProtection="1">
      <alignment horizontal="center" vertical="center" wrapText="1"/>
      <protection hidden="1"/>
    </xf>
    <xf numFmtId="0" fontId="11" fillId="0" borderId="58" xfId="0" applyFont="1" applyBorder="1" applyAlignment="1" applyProtection="1">
      <alignment horizontal="center" vertical="center" wrapText="1"/>
      <protection hidden="1"/>
    </xf>
    <xf numFmtId="0" fontId="11" fillId="0" borderId="61" xfId="0" applyFont="1" applyBorder="1" applyAlignment="1" applyProtection="1">
      <alignment horizontal="center" vertical="center" wrapText="1"/>
      <protection hidden="1"/>
    </xf>
    <xf numFmtId="0" fontId="11" fillId="0" borderId="25" xfId="0" applyFont="1" applyBorder="1" applyAlignment="1" applyProtection="1">
      <alignment horizontal="center" vertical="center" wrapText="1"/>
      <protection hidden="1"/>
    </xf>
    <xf numFmtId="0" fontId="11" fillId="0" borderId="26" xfId="0" applyFont="1" applyBorder="1" applyAlignment="1" applyProtection="1">
      <alignment horizontal="center" vertical="center" wrapText="1"/>
      <protection hidden="1"/>
    </xf>
    <xf numFmtId="0" fontId="11" fillId="0" borderId="59" xfId="0" applyFont="1" applyBorder="1" applyAlignment="1" applyProtection="1">
      <alignment horizontal="center" vertical="center" wrapText="1"/>
      <protection hidden="1"/>
    </xf>
    <xf numFmtId="0" fontId="11" fillId="0" borderId="20" xfId="0" applyFont="1" applyBorder="1" applyAlignment="1" applyProtection="1">
      <alignment horizontal="center" vertical="center" wrapText="1"/>
      <protection hidden="1"/>
    </xf>
    <xf numFmtId="0" fontId="11" fillId="0" borderId="68" xfId="0" applyFont="1" applyBorder="1" applyAlignment="1" applyProtection="1">
      <alignment horizontal="center" vertical="center" wrapText="1"/>
      <protection hidden="1"/>
    </xf>
    <xf numFmtId="0" fontId="6" fillId="0" borderId="62" xfId="0" applyFont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 applyProtection="1">
      <alignment horizontal="center" vertical="center" wrapText="1"/>
      <protection hidden="1"/>
    </xf>
    <xf numFmtId="0" fontId="6" fillId="0" borderId="69" xfId="0" applyFont="1" applyBorder="1" applyAlignment="1" applyProtection="1">
      <alignment horizontal="center" vertical="center" wrapText="1"/>
      <protection hidden="1"/>
    </xf>
    <xf numFmtId="0" fontId="6" fillId="0" borderId="66" xfId="0" applyFont="1" applyBorder="1" applyAlignment="1" applyProtection="1">
      <alignment horizontal="center" vertical="center" wrapText="1"/>
      <protection hidden="1"/>
    </xf>
    <xf numFmtId="0" fontId="6" fillId="0" borderId="12" xfId="0" applyFont="1" applyBorder="1" applyAlignment="1" applyProtection="1">
      <alignment horizontal="center" vertical="center" wrapText="1"/>
      <protection hidden="1"/>
    </xf>
    <xf numFmtId="0" fontId="6" fillId="0" borderId="13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left" vertical="center" wrapText="1"/>
      <protection hidden="1"/>
    </xf>
    <xf numFmtId="0" fontId="4" fillId="0" borderId="56" xfId="0" applyFont="1" applyBorder="1" applyAlignment="1" applyProtection="1">
      <alignment horizontal="center" vertical="center"/>
      <protection hidden="1"/>
    </xf>
    <xf numFmtId="0" fontId="4" fillId="0" borderId="54" xfId="0" applyFont="1" applyBorder="1" applyAlignment="1" applyProtection="1">
      <alignment horizontal="center" vertical="center"/>
      <protection hidden="1"/>
    </xf>
    <xf numFmtId="0" fontId="4" fillId="0" borderId="39" xfId="0" applyFont="1" applyBorder="1" applyAlignment="1" applyProtection="1">
      <alignment horizontal="left" vertical="center"/>
      <protection hidden="1"/>
    </xf>
    <xf numFmtId="0" fontId="4" fillId="0" borderId="45" xfId="0" applyFont="1" applyBorder="1" applyAlignment="1" applyProtection="1">
      <alignment horizontal="left" vertical="center"/>
      <protection hidden="1"/>
    </xf>
    <xf numFmtId="0" fontId="30" fillId="2" borderId="7" xfId="0" applyFont="1" applyFill="1" applyBorder="1" applyAlignment="1" applyProtection="1">
      <alignment horizontal="center"/>
      <protection hidden="1"/>
    </xf>
    <xf numFmtId="0" fontId="30" fillId="4" borderId="7" xfId="0" applyFont="1" applyFill="1" applyBorder="1" applyAlignment="1" applyProtection="1">
      <alignment horizontal="center"/>
      <protection hidden="1"/>
    </xf>
    <xf numFmtId="0" fontId="30" fillId="5" borderId="7" xfId="0" applyFont="1" applyFill="1" applyBorder="1" applyAlignment="1" applyProtection="1">
      <alignment horizont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2" xfId="0" applyFont="1" applyBorder="1" applyAlignment="1" applyProtection="1">
      <alignment horizontal="center" vertical="center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55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7" fillId="0" borderId="21" xfId="0" applyFont="1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24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/>
      <protection hidden="1"/>
    </xf>
    <xf numFmtId="0" fontId="7" fillId="0" borderId="61" xfId="0" applyFont="1" applyBorder="1" applyAlignment="1" applyProtection="1">
      <alignment horizontal="center" vertical="center"/>
      <protection hidden="1"/>
    </xf>
    <xf numFmtId="0" fontId="7" fillId="0" borderId="25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30" fillId="6" borderId="7" xfId="0" applyFont="1" applyFill="1" applyBorder="1" applyAlignment="1" applyProtection="1">
      <alignment horizontal="center" vertical="center"/>
      <protection hidden="1"/>
    </xf>
    <xf numFmtId="0" fontId="16" fillId="6" borderId="7" xfId="0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top" wrapText="1"/>
      <protection hidden="1"/>
    </xf>
    <xf numFmtId="0" fontId="4" fillId="0" borderId="58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left" vertic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8" fillId="5" borderId="0" xfId="0" applyFont="1" applyFill="1" applyBorder="1" applyAlignment="1" applyProtection="1">
      <alignment horizontal="left" vertical="center"/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0" fontId="12" fillId="3" borderId="31" xfId="0" applyFont="1" applyFill="1" applyBorder="1" applyAlignment="1" applyProtection="1">
      <alignment horizontal="center" vertical="center" wrapText="1"/>
      <protection hidden="1"/>
    </xf>
    <xf numFmtId="0" fontId="12" fillId="3" borderId="32" xfId="0" applyFont="1" applyFill="1" applyBorder="1" applyAlignment="1" applyProtection="1">
      <alignment horizontal="center" vertical="center" wrapText="1"/>
      <protection hidden="1"/>
    </xf>
    <xf numFmtId="0" fontId="12" fillId="3" borderId="3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top"/>
      <protection hidden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123825</xdr:colOff>
      <xdr:row>5</xdr:row>
      <xdr:rowOff>38100</xdr:rowOff>
    </xdr:from>
    <xdr:to>
      <xdr:col>8</xdr:col>
      <xdr:colOff>47625</xdr:colOff>
      <xdr:row>14</xdr:row>
      <xdr:rowOff>302628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43375" y="1590675"/>
          <a:ext cx="1752600" cy="172185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9525</xdr:colOff>
      <xdr:row>0</xdr:row>
      <xdr:rowOff>80211</xdr:rowOff>
    </xdr:from>
    <xdr:to>
      <xdr:col>20</xdr:col>
      <xdr:colOff>542925</xdr:colOff>
      <xdr:row>4</xdr:row>
      <xdr:rowOff>11866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58325" y="80211"/>
          <a:ext cx="1181101" cy="116038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20</xdr:col>
      <xdr:colOff>352425</xdr:colOff>
      <xdr:row>1</xdr:row>
      <xdr:rowOff>95250</xdr:rowOff>
    </xdr:from>
    <xdr:to>
      <xdr:col>21</xdr:col>
      <xdr:colOff>250031</xdr:colOff>
      <xdr:row>1</xdr:row>
      <xdr:rowOff>234783</xdr:rowOff>
    </xdr:to>
    <xdr:pic>
      <xdr:nvPicPr>
        <xdr:cNvPr id="3" name="Picture 2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58925" y="95250"/>
          <a:ext cx="733425" cy="72055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457199</xdr:colOff>
      <xdr:row>0</xdr:row>
      <xdr:rowOff>89736</xdr:rowOff>
    </xdr:from>
    <xdr:to>
      <xdr:col>11</xdr:col>
      <xdr:colOff>542924</xdr:colOff>
      <xdr:row>4</xdr:row>
      <xdr:rowOff>5514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82099" y="8973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828675</xdr:colOff>
      <xdr:row>0</xdr:row>
      <xdr:rowOff>108786</xdr:rowOff>
    </xdr:from>
    <xdr:to>
      <xdr:col>10</xdr:col>
      <xdr:colOff>0</xdr:colOff>
      <xdr:row>4</xdr:row>
      <xdr:rowOff>34089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108786"/>
          <a:ext cx="1000125" cy="9825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76202</xdr:rowOff>
    </xdr:from>
    <xdr:to>
      <xdr:col>1</xdr:col>
      <xdr:colOff>581025</xdr:colOff>
      <xdr:row>1</xdr:row>
      <xdr:rowOff>57150</xdr:rowOff>
    </xdr:to>
    <xdr:pic>
      <xdr:nvPicPr>
        <xdr:cNvPr id="2" name="Picture 1" descr="Bukit SIon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76202"/>
          <a:ext cx="828675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25"/>
  <sheetViews>
    <sheetView showGridLines="0" tabSelected="1" workbookViewId="0">
      <selection activeCell="H23" sqref="H23:H24"/>
    </sheetView>
  </sheetViews>
  <sheetFormatPr defaultRowHeight="12.75" x14ac:dyDescent="0.2"/>
  <cols>
    <col min="1" max="1" width="9.140625" style="93"/>
    <col min="2" max="2" width="29.28515625" style="93" customWidth="1"/>
    <col min="3" max="3" width="3.5703125" style="94" customWidth="1"/>
    <col min="4" max="8" width="9.140625" style="93"/>
    <col min="9" max="9" width="11.5703125" style="93" customWidth="1"/>
    <col min="10" max="10" width="9.140625" style="93"/>
    <col min="11" max="11" width="9.85546875" style="93" bestFit="1" customWidth="1"/>
    <col min="12" max="15" width="9.140625" style="93"/>
    <col min="16" max="17" width="9.140625" style="93" hidden="1" customWidth="1"/>
    <col min="18" max="16384" width="9.140625" style="93"/>
  </cols>
  <sheetData>
    <row r="1" spans="2:14" ht="17.25" customHeight="1" x14ac:dyDescent="0.2"/>
    <row r="2" spans="2:14" ht="45" x14ac:dyDescent="0.6">
      <c r="B2" s="145" t="s">
        <v>178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2:14" ht="34.5" x14ac:dyDescent="0.45">
      <c r="B3" s="146" t="s">
        <v>181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</row>
    <row r="15" spans="2:14" ht="28.5" customHeight="1" x14ac:dyDescent="0.2"/>
    <row r="16" spans="2:14" ht="13.5" thickBot="1" x14ac:dyDescent="0.25"/>
    <row r="17" spans="1:17" ht="23.25" x14ac:dyDescent="0.35">
      <c r="A17" s="95"/>
      <c r="B17" s="96" t="s">
        <v>139</v>
      </c>
      <c r="C17" s="97" t="s">
        <v>1</v>
      </c>
      <c r="D17" s="143"/>
      <c r="E17" s="143"/>
      <c r="F17" s="143"/>
      <c r="G17" s="143"/>
      <c r="H17" s="143"/>
      <c r="I17" s="98"/>
      <c r="J17" s="98"/>
      <c r="K17" s="98"/>
      <c r="L17" s="98"/>
      <c r="M17" s="98"/>
      <c r="N17" s="99"/>
      <c r="O17" s="95"/>
    </row>
    <row r="18" spans="1:17" ht="23.25" x14ac:dyDescent="0.35">
      <c r="A18" s="95"/>
      <c r="B18" s="100" t="s">
        <v>140</v>
      </c>
      <c r="C18" s="101" t="s">
        <v>1</v>
      </c>
      <c r="D18" s="144" t="s">
        <v>197</v>
      </c>
      <c r="E18" s="144"/>
      <c r="F18" s="144"/>
      <c r="G18" s="144"/>
      <c r="H18" s="144"/>
      <c r="I18" s="102" t="s">
        <v>136</v>
      </c>
      <c r="J18" s="103" t="s">
        <v>1</v>
      </c>
      <c r="K18" s="141">
        <v>10.1</v>
      </c>
      <c r="L18" s="104"/>
      <c r="M18" s="104"/>
      <c r="N18" s="105"/>
      <c r="O18" s="95"/>
    </row>
    <row r="19" spans="1:17" ht="23.25" x14ac:dyDescent="0.35">
      <c r="A19" s="95"/>
      <c r="B19" s="100" t="s">
        <v>137</v>
      </c>
      <c r="C19" s="101" t="s">
        <v>1</v>
      </c>
      <c r="D19" s="270" t="s">
        <v>196</v>
      </c>
      <c r="E19" s="270"/>
      <c r="F19" s="104"/>
      <c r="G19" s="104"/>
      <c r="H19" s="104"/>
      <c r="I19" s="102" t="s">
        <v>240</v>
      </c>
      <c r="J19" s="103" t="s">
        <v>1</v>
      </c>
      <c r="K19" s="147" t="s">
        <v>241</v>
      </c>
      <c r="L19" s="147"/>
      <c r="M19" s="147"/>
      <c r="N19" s="105"/>
      <c r="O19" s="95"/>
    </row>
    <row r="20" spans="1:17" ht="23.25" x14ac:dyDescent="0.35">
      <c r="A20" s="95"/>
      <c r="B20" s="100" t="s">
        <v>138</v>
      </c>
      <c r="C20" s="101" t="s">
        <v>1</v>
      </c>
      <c r="D20" s="144" t="s">
        <v>256</v>
      </c>
      <c r="E20" s="144"/>
      <c r="F20" s="104"/>
      <c r="G20" s="104"/>
      <c r="H20" s="104"/>
      <c r="I20" s="102"/>
      <c r="J20" s="103"/>
      <c r="K20" s="103"/>
      <c r="L20" s="104"/>
      <c r="M20" s="104"/>
      <c r="N20" s="105"/>
      <c r="O20" s="95"/>
    </row>
    <row r="21" spans="1:17" ht="24" thickBot="1" x14ac:dyDescent="0.4">
      <c r="A21" s="95"/>
      <c r="B21" s="106"/>
      <c r="C21" s="107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9"/>
      <c r="O21" s="95"/>
    </row>
    <row r="22" spans="1:17" x14ac:dyDescent="0.2">
      <c r="P22" s="117" t="s">
        <v>196</v>
      </c>
      <c r="Q22" s="94">
        <v>10.1</v>
      </c>
    </row>
    <row r="23" spans="1:17" x14ac:dyDescent="0.2">
      <c r="P23" s="117" t="s">
        <v>198</v>
      </c>
      <c r="Q23" s="94">
        <v>10.199999999999999</v>
      </c>
    </row>
    <row r="24" spans="1:17" x14ac:dyDescent="0.2">
      <c r="P24" s="94"/>
      <c r="Q24" s="94">
        <v>10.3</v>
      </c>
    </row>
    <row r="25" spans="1:17" x14ac:dyDescent="0.2">
      <c r="Q25" s="94">
        <v>10.4</v>
      </c>
    </row>
  </sheetData>
  <sheetProtection algorithmName="SHA-512" hashValue="F62bB73/JbwR2usvhWJxQFxgJ24TKk0LhGZM1GrBMEZPvy6D3f3jpnVexC+5W4RvW7HJzyBeolD8aXzAysbuGg==" saltValue="DJqP2Jxxb8c64+fyQ8Lvew==" spinCount="100000" sheet="1" objects="1" scenarios="1"/>
  <mergeCells count="7">
    <mergeCell ref="D17:H17"/>
    <mergeCell ref="D20:E20"/>
    <mergeCell ref="B2:N2"/>
    <mergeCell ref="B3:N3"/>
    <mergeCell ref="D18:H18"/>
    <mergeCell ref="D19:E19"/>
    <mergeCell ref="K19:M19"/>
  </mergeCells>
  <dataValidations count="2">
    <dataValidation type="list" allowBlank="1" showInputMessage="1" showErrorMessage="1" sqref="D19:E19">
      <formula1>$P$22:$P$23</formula1>
    </dataValidation>
    <dataValidation type="list" allowBlank="1" showInputMessage="1" showErrorMessage="1" sqref="K18">
      <formula1>$Q$22:$Q$25</formula1>
    </dataValidation>
  </dataValidations>
  <pageMargins left="0.7" right="0.7" top="0.75" bottom="0.75" header="0.3" footer="0.3"/>
  <pageSetup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AM75"/>
  <sheetViews>
    <sheetView showGridLines="0" topLeftCell="G21" zoomScale="80" zoomScaleNormal="80" workbookViewId="0">
      <selection activeCell="AC6" sqref="AC1:AM1048576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0" width="9.7109375" style="1" customWidth="1"/>
    <col min="11" max="13" width="11.28515625" style="1" customWidth="1"/>
    <col min="14" max="20" width="9.7109375" style="1" customWidth="1"/>
    <col min="21" max="24" width="9.140625" style="1"/>
    <col min="25" max="25" width="3.7109375" style="1" customWidth="1"/>
    <col min="26" max="28" width="9.140625" style="1"/>
    <col min="29" max="30" width="9.140625" style="1" hidden="1" customWidth="1"/>
    <col min="31" max="32" width="31.42578125" style="1" hidden="1" customWidth="1"/>
    <col min="33" max="34" width="30.7109375" style="1" hidden="1" customWidth="1"/>
    <col min="35" max="35" width="9.140625" style="1" hidden="1" customWidth="1"/>
    <col min="36" max="38" width="12.7109375" style="1" hidden="1" customWidth="1"/>
    <col min="39" max="39" width="9.140625" style="1" hidden="1" customWidth="1"/>
    <col min="40" max="16384" width="9.140625" style="1"/>
  </cols>
  <sheetData>
    <row r="2" spans="1:39" ht="58.5" x14ac:dyDescent="0.7">
      <c r="B2" s="148" t="s">
        <v>242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</row>
    <row r="4" spans="1:39" x14ac:dyDescent="0.2">
      <c r="B4" s="2" t="s">
        <v>146</v>
      </c>
      <c r="C4" s="3">
        <f>Cover!K18</f>
        <v>10.1</v>
      </c>
    </row>
    <row r="6" spans="1:39" ht="25.5" x14ac:dyDescent="0.35">
      <c r="A6" s="150" t="s">
        <v>255</v>
      </c>
      <c r="B6" s="150" t="s">
        <v>130</v>
      </c>
      <c r="C6" s="150" t="s">
        <v>0</v>
      </c>
      <c r="D6" s="151" t="s">
        <v>6</v>
      </c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49" t="s">
        <v>147</v>
      </c>
      <c r="V6" s="149" t="s">
        <v>257</v>
      </c>
      <c r="W6" s="149" t="s">
        <v>258</v>
      </c>
      <c r="X6" s="272" t="s">
        <v>259</v>
      </c>
      <c r="Z6" s="154" t="s">
        <v>194</v>
      </c>
      <c r="AA6" s="155"/>
      <c r="AB6" s="149" t="s">
        <v>191</v>
      </c>
    </row>
    <row r="7" spans="1:39" ht="20.25" x14ac:dyDescent="0.3">
      <c r="A7" s="150"/>
      <c r="B7" s="150"/>
      <c r="C7" s="150"/>
      <c r="D7" s="111">
        <v>1</v>
      </c>
      <c r="E7" s="111">
        <v>2</v>
      </c>
      <c r="F7" s="111">
        <v>3</v>
      </c>
      <c r="G7" s="111">
        <v>4</v>
      </c>
      <c r="H7" s="111">
        <v>5</v>
      </c>
      <c r="I7" s="111">
        <v>6</v>
      </c>
      <c r="J7" s="111">
        <v>7</v>
      </c>
      <c r="K7" s="111">
        <v>8</v>
      </c>
      <c r="L7" s="111">
        <v>9</v>
      </c>
      <c r="M7" s="111">
        <v>10</v>
      </c>
      <c r="N7" s="111">
        <v>11</v>
      </c>
      <c r="O7" s="111">
        <v>12</v>
      </c>
      <c r="P7" s="111">
        <v>13</v>
      </c>
      <c r="Q7" s="111">
        <v>14</v>
      </c>
      <c r="R7" s="111">
        <v>15</v>
      </c>
      <c r="S7" s="111">
        <v>16</v>
      </c>
      <c r="T7" s="111">
        <v>17</v>
      </c>
      <c r="U7" s="149"/>
      <c r="V7" s="149"/>
      <c r="W7" s="149"/>
      <c r="X7" s="273"/>
      <c r="Z7" s="149" t="s">
        <v>189</v>
      </c>
      <c r="AA7" s="149" t="s">
        <v>190</v>
      </c>
      <c r="AB7" s="149"/>
      <c r="AD7" s="119"/>
      <c r="AE7" s="119"/>
      <c r="AF7" s="119"/>
      <c r="AG7" s="119"/>
      <c r="AH7" s="119"/>
      <c r="AI7" s="119"/>
      <c r="AJ7" s="119"/>
      <c r="AK7" s="119"/>
      <c r="AL7" s="119"/>
    </row>
    <row r="8" spans="1:39" ht="12.75" customHeight="1" x14ac:dyDescent="0.3">
      <c r="A8" s="150"/>
      <c r="B8" s="150"/>
      <c r="C8" s="150"/>
      <c r="D8" s="4" t="s">
        <v>9</v>
      </c>
      <c r="E8" s="4" t="s">
        <v>177</v>
      </c>
      <c r="F8" s="4" t="s">
        <v>141</v>
      </c>
      <c r="G8" s="4" t="s">
        <v>15</v>
      </c>
      <c r="H8" s="4" t="s">
        <v>142</v>
      </c>
      <c r="I8" s="4" t="s">
        <v>19</v>
      </c>
      <c r="J8" s="4" t="s">
        <v>21</v>
      </c>
      <c r="K8" s="4" t="s">
        <v>23</v>
      </c>
      <c r="L8" s="4" t="s">
        <v>184</v>
      </c>
      <c r="M8" s="4" t="s">
        <v>185</v>
      </c>
      <c r="N8" s="4" t="s">
        <v>186</v>
      </c>
      <c r="O8" s="4" t="s">
        <v>187</v>
      </c>
      <c r="P8" s="4" t="s">
        <v>144</v>
      </c>
      <c r="Q8" s="4" t="s">
        <v>143</v>
      </c>
      <c r="R8" s="4" t="s">
        <v>145</v>
      </c>
      <c r="S8" s="4" t="s">
        <v>188</v>
      </c>
      <c r="T8" s="4" t="s">
        <v>243</v>
      </c>
      <c r="U8" s="149"/>
      <c r="V8" s="149"/>
      <c r="W8" s="149"/>
      <c r="X8" s="273"/>
      <c r="Z8" s="149"/>
      <c r="AA8" s="149"/>
      <c r="AB8" s="149"/>
      <c r="AD8" s="119"/>
      <c r="AE8" s="119"/>
      <c r="AF8" s="119"/>
      <c r="AG8" s="119"/>
      <c r="AH8" s="119"/>
      <c r="AI8" s="119"/>
      <c r="AJ8" s="119"/>
      <c r="AK8" s="119"/>
      <c r="AL8" s="119"/>
    </row>
    <row r="9" spans="1:39" ht="26.1" customHeight="1" x14ac:dyDescent="0.2">
      <c r="A9" s="150"/>
      <c r="B9" s="150"/>
      <c r="C9" s="15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49"/>
      <c r="V9" s="149"/>
      <c r="W9" s="149"/>
      <c r="X9" s="274"/>
      <c r="Z9" s="149"/>
      <c r="AA9" s="149"/>
      <c r="AB9" s="149"/>
      <c r="AD9" s="62">
        <v>1</v>
      </c>
      <c r="AE9" s="123">
        <v>10.1</v>
      </c>
      <c r="AF9" s="123">
        <v>10.199999999999999</v>
      </c>
      <c r="AG9" s="123">
        <v>10.3</v>
      </c>
      <c r="AH9" s="123">
        <v>10.4</v>
      </c>
      <c r="AI9" s="124"/>
      <c r="AJ9" s="123">
        <v>10.1</v>
      </c>
      <c r="AK9" s="123">
        <v>10.199999999999999</v>
      </c>
      <c r="AL9" s="123">
        <v>10.3</v>
      </c>
      <c r="AM9" s="123">
        <v>10.4</v>
      </c>
    </row>
    <row r="10" spans="1:39" x14ac:dyDescent="0.2">
      <c r="A10" s="13">
        <v>1</v>
      </c>
      <c r="B10" s="81">
        <f t="shared" ref="B10:B34" si="0">IF(C10="","",HLOOKUP($C$4,No_10,A10+1,0))</f>
        <v>0</v>
      </c>
      <c r="C10" s="121" t="str">
        <f t="shared" ref="C10:C34" si="1">IF(HLOOKUP($C$4,Nama_G10,A10+1,0)="","",HLOOKUP($C$4,Nama_G10,A10+1,0))</f>
        <v>Andrew Nathaniel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7" t="str">
        <f>IFERROR(ROUND(AVERAGE(D10:T10),0),"")</f>
        <v/>
      </c>
      <c r="V10" s="7" t="str">
        <f>IF(SUM(D10:T10)=0,"",ROUND(SUM(D10:T10),0))</f>
        <v/>
      </c>
      <c r="W10" s="7" t="str">
        <f>IF(SUM(D10:T10)=0,"",RANK(V10,V$10:V$34,0))</f>
        <v/>
      </c>
      <c r="X10" s="7" t="str">
        <f>IF(V10="","",SUM(AD10:AT10))</f>
        <v/>
      </c>
      <c r="Z10" s="13" t="str">
        <f>IFERROR(ROUND(AVERAGE(H10,I10,J10,K10),0),"")</f>
        <v/>
      </c>
      <c r="AA10" s="13" t="str">
        <f>IFERROR(ROUND(AVERAGE(M10:O10),0),"")</f>
        <v/>
      </c>
      <c r="AB10" s="6" t="str">
        <f>IF(Z10&gt;AA10,"IPA","IPS")</f>
        <v>IPS</v>
      </c>
      <c r="AC10" s="1">
        <v>1</v>
      </c>
      <c r="AD10" s="62">
        <v>2</v>
      </c>
      <c r="AE10" s="64" t="s">
        <v>260</v>
      </c>
      <c r="AF10" s="64" t="s">
        <v>261</v>
      </c>
      <c r="AG10" s="64" t="s">
        <v>262</v>
      </c>
      <c r="AH10" s="64" t="s">
        <v>263</v>
      </c>
      <c r="AJ10" s="122"/>
      <c r="AK10" s="122"/>
      <c r="AL10" s="122"/>
      <c r="AM10" s="122"/>
    </row>
    <row r="11" spans="1:39" x14ac:dyDescent="0.2">
      <c r="A11" s="13">
        <v>2</v>
      </c>
      <c r="B11" s="81">
        <f t="shared" si="0"/>
        <v>0</v>
      </c>
      <c r="C11" s="121" t="str">
        <f t="shared" si="1"/>
        <v>Brian Jonathan Mak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7" t="str">
        <f t="shared" ref="U11:U34" si="2">IFERROR(ROUND(AVERAGE(D11:T11),0),"")</f>
        <v/>
      </c>
      <c r="V11" s="7" t="str">
        <f t="shared" ref="V11:V34" si="3">IF(SUM(D11:T11)=0,"",ROUND(SUM(D11:T11),0))</f>
        <v/>
      </c>
      <c r="W11" s="7" t="str">
        <f t="shared" ref="W11:W34" si="4">IF(SUM(D11:T11)=0,"",RANK(V11,V$10:V$34,0))</f>
        <v/>
      </c>
      <c r="X11" s="7" t="str">
        <f t="shared" ref="X11:X34" si="5">IF(V11="","",SUM(AD11:AT11))</f>
        <v/>
      </c>
      <c r="Z11" s="13" t="str">
        <f t="shared" ref="Z11:Z34" si="6">IFERROR(ROUND(AVERAGE(H11,I11,J11,K11),0),"")</f>
        <v/>
      </c>
      <c r="AA11" s="13" t="str">
        <f t="shared" ref="AA11:AA34" si="7">IFERROR(ROUND(AVERAGE(M11:O11),0),"")</f>
        <v/>
      </c>
      <c r="AB11" s="6" t="str">
        <f t="shared" ref="AB11:AB34" si="8">IF(Z11&gt;AA11,"IPA","IPS")</f>
        <v>IPS</v>
      </c>
      <c r="AC11" s="1">
        <v>2</v>
      </c>
      <c r="AD11" s="62">
        <v>3</v>
      </c>
      <c r="AE11" s="64" t="s">
        <v>264</v>
      </c>
      <c r="AF11" s="64" t="s">
        <v>265</v>
      </c>
      <c r="AG11" s="64" t="s">
        <v>266</v>
      </c>
      <c r="AH11" s="64" t="s">
        <v>267</v>
      </c>
      <c r="AJ11" s="122"/>
      <c r="AK11" s="122"/>
      <c r="AL11" s="122"/>
      <c r="AM11" s="122"/>
    </row>
    <row r="12" spans="1:39" x14ac:dyDescent="0.2">
      <c r="A12" s="13">
        <v>3</v>
      </c>
      <c r="B12" s="81">
        <f t="shared" si="0"/>
        <v>0</v>
      </c>
      <c r="C12" s="121" t="str">
        <f t="shared" si="1"/>
        <v>Christa Hadipranata B.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7" t="str">
        <f t="shared" si="2"/>
        <v/>
      </c>
      <c r="V12" s="7" t="str">
        <f t="shared" si="3"/>
        <v/>
      </c>
      <c r="W12" s="7" t="str">
        <f t="shared" si="4"/>
        <v/>
      </c>
      <c r="X12" s="7" t="str">
        <f t="shared" si="5"/>
        <v/>
      </c>
      <c r="Z12" s="13" t="str">
        <f t="shared" si="6"/>
        <v/>
      </c>
      <c r="AA12" s="13" t="str">
        <f t="shared" si="7"/>
        <v/>
      </c>
      <c r="AB12" s="6" t="str">
        <f t="shared" si="8"/>
        <v>IPS</v>
      </c>
      <c r="AC12" s="1">
        <v>3</v>
      </c>
      <c r="AD12" s="62">
        <v>4</v>
      </c>
      <c r="AE12" s="64" t="s">
        <v>268</v>
      </c>
      <c r="AF12" s="64" t="s">
        <v>269</v>
      </c>
      <c r="AG12" s="64" t="s">
        <v>270</v>
      </c>
      <c r="AH12" s="64" t="s">
        <v>271</v>
      </c>
      <c r="AJ12" s="122"/>
      <c r="AK12" s="122"/>
      <c r="AL12" s="122"/>
      <c r="AM12" s="122"/>
    </row>
    <row r="13" spans="1:39" x14ac:dyDescent="0.2">
      <c r="A13" s="13">
        <v>4</v>
      </c>
      <c r="B13" s="81">
        <f t="shared" si="0"/>
        <v>0</v>
      </c>
      <c r="C13" s="121" t="str">
        <f t="shared" si="1"/>
        <v xml:space="preserve">Danielle Amelia Wijaya 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7" t="str">
        <f t="shared" si="2"/>
        <v/>
      </c>
      <c r="V13" s="7" t="str">
        <f t="shared" si="3"/>
        <v/>
      </c>
      <c r="W13" s="7" t="str">
        <f t="shared" si="4"/>
        <v/>
      </c>
      <c r="X13" s="7" t="str">
        <f t="shared" si="5"/>
        <v/>
      </c>
      <c r="Z13" s="13" t="str">
        <f t="shared" si="6"/>
        <v/>
      </c>
      <c r="AA13" s="13" t="str">
        <f t="shared" si="7"/>
        <v/>
      </c>
      <c r="AB13" s="6" t="str">
        <f t="shared" si="8"/>
        <v>IPS</v>
      </c>
      <c r="AC13" s="1">
        <v>4</v>
      </c>
      <c r="AD13" s="62">
        <v>5</v>
      </c>
      <c r="AE13" s="64" t="s">
        <v>272</v>
      </c>
      <c r="AF13" s="64" t="s">
        <v>273</v>
      </c>
      <c r="AG13" s="64" t="s">
        <v>274</v>
      </c>
      <c r="AH13" s="64" t="s">
        <v>275</v>
      </c>
      <c r="AJ13" s="122"/>
      <c r="AK13" s="122"/>
      <c r="AL13" s="122"/>
      <c r="AM13" s="122"/>
    </row>
    <row r="14" spans="1:39" x14ac:dyDescent="0.2">
      <c r="A14" s="13">
        <v>5</v>
      </c>
      <c r="B14" s="81">
        <f t="shared" si="0"/>
        <v>0</v>
      </c>
      <c r="C14" s="121" t="str">
        <f t="shared" si="1"/>
        <v>Elvin Philander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7" t="str">
        <f t="shared" si="2"/>
        <v/>
      </c>
      <c r="V14" s="7" t="str">
        <f t="shared" si="3"/>
        <v/>
      </c>
      <c r="W14" s="7" t="str">
        <f t="shared" si="4"/>
        <v/>
      </c>
      <c r="X14" s="7" t="str">
        <f t="shared" si="5"/>
        <v/>
      </c>
      <c r="Z14" s="13" t="str">
        <f t="shared" si="6"/>
        <v/>
      </c>
      <c r="AA14" s="13" t="str">
        <f t="shared" si="7"/>
        <v/>
      </c>
      <c r="AB14" s="6" t="str">
        <f t="shared" si="8"/>
        <v>IPS</v>
      </c>
      <c r="AC14" s="1">
        <v>5</v>
      </c>
      <c r="AD14" s="62">
        <v>6</v>
      </c>
      <c r="AE14" s="64" t="s">
        <v>276</v>
      </c>
      <c r="AF14" s="64" t="s">
        <v>277</v>
      </c>
      <c r="AG14" s="64" t="s">
        <v>278</v>
      </c>
      <c r="AH14" s="64" t="s">
        <v>279</v>
      </c>
      <c r="AJ14" s="122"/>
      <c r="AK14" s="122"/>
      <c r="AL14" s="122"/>
      <c r="AM14" s="122"/>
    </row>
    <row r="15" spans="1:39" x14ac:dyDescent="0.2">
      <c r="A15" s="13">
        <v>6</v>
      </c>
      <c r="B15" s="81">
        <f t="shared" si="0"/>
        <v>0</v>
      </c>
      <c r="C15" s="121" t="str">
        <f t="shared" si="1"/>
        <v>Eneagles Rosecita Setiawan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7" t="str">
        <f t="shared" si="2"/>
        <v/>
      </c>
      <c r="V15" s="7" t="str">
        <f t="shared" si="3"/>
        <v/>
      </c>
      <c r="W15" s="7" t="str">
        <f t="shared" si="4"/>
        <v/>
      </c>
      <c r="X15" s="7" t="str">
        <f t="shared" si="5"/>
        <v/>
      </c>
      <c r="Z15" s="13" t="str">
        <f t="shared" si="6"/>
        <v/>
      </c>
      <c r="AA15" s="13" t="str">
        <f t="shared" si="7"/>
        <v/>
      </c>
      <c r="AB15" s="6" t="str">
        <f t="shared" si="8"/>
        <v>IPS</v>
      </c>
      <c r="AC15" s="1">
        <v>6</v>
      </c>
      <c r="AD15" s="62">
        <v>7</v>
      </c>
      <c r="AE15" s="64" t="s">
        <v>280</v>
      </c>
      <c r="AF15" s="64" t="s">
        <v>281</v>
      </c>
      <c r="AG15" s="64" t="s">
        <v>282</v>
      </c>
      <c r="AH15" s="64" t="s">
        <v>283</v>
      </c>
      <c r="AJ15" s="122"/>
      <c r="AK15" s="122"/>
      <c r="AL15" s="122"/>
      <c r="AM15" s="122"/>
    </row>
    <row r="16" spans="1:39" x14ac:dyDescent="0.2">
      <c r="A16" s="13">
        <v>7</v>
      </c>
      <c r="B16" s="81">
        <f t="shared" si="0"/>
        <v>0</v>
      </c>
      <c r="C16" s="121" t="str">
        <f t="shared" si="1"/>
        <v>Grace Sinaga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7" t="str">
        <f t="shared" si="2"/>
        <v/>
      </c>
      <c r="V16" s="7" t="str">
        <f t="shared" si="3"/>
        <v/>
      </c>
      <c r="W16" s="7" t="str">
        <f t="shared" si="4"/>
        <v/>
      </c>
      <c r="X16" s="7" t="str">
        <f t="shared" si="5"/>
        <v/>
      </c>
      <c r="Z16" s="13" t="str">
        <f t="shared" si="6"/>
        <v/>
      </c>
      <c r="AA16" s="13" t="str">
        <f t="shared" si="7"/>
        <v/>
      </c>
      <c r="AB16" s="6" t="str">
        <f t="shared" si="8"/>
        <v>IPS</v>
      </c>
      <c r="AC16" s="1">
        <v>7</v>
      </c>
      <c r="AD16" s="62">
        <v>8</v>
      </c>
      <c r="AE16" s="64" t="s">
        <v>284</v>
      </c>
      <c r="AF16" s="64" t="s">
        <v>285</v>
      </c>
      <c r="AG16" s="64" t="s">
        <v>286</v>
      </c>
      <c r="AH16" s="64" t="s">
        <v>287</v>
      </c>
      <c r="AJ16" s="128"/>
      <c r="AK16" s="122"/>
      <c r="AL16" s="122"/>
      <c r="AM16" s="122"/>
    </row>
    <row r="17" spans="1:39" x14ac:dyDescent="0.2">
      <c r="A17" s="13">
        <v>8</v>
      </c>
      <c r="B17" s="81">
        <f t="shared" si="0"/>
        <v>0</v>
      </c>
      <c r="C17" s="121" t="str">
        <f t="shared" si="1"/>
        <v>Hizkia Felix Winata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7" t="str">
        <f t="shared" si="2"/>
        <v/>
      </c>
      <c r="V17" s="7" t="str">
        <f t="shared" si="3"/>
        <v/>
      </c>
      <c r="W17" s="7" t="str">
        <f t="shared" si="4"/>
        <v/>
      </c>
      <c r="X17" s="7" t="str">
        <f t="shared" si="5"/>
        <v/>
      </c>
      <c r="Z17" s="13" t="str">
        <f t="shared" si="6"/>
        <v/>
      </c>
      <c r="AA17" s="13" t="str">
        <f t="shared" si="7"/>
        <v/>
      </c>
      <c r="AB17" s="6" t="str">
        <f t="shared" si="8"/>
        <v>IPS</v>
      </c>
      <c r="AC17" s="1">
        <v>8</v>
      </c>
      <c r="AD17" s="62">
        <v>9</v>
      </c>
      <c r="AE17" s="64" t="s">
        <v>288</v>
      </c>
      <c r="AF17" s="64" t="s">
        <v>289</v>
      </c>
      <c r="AG17" s="64" t="s">
        <v>290</v>
      </c>
      <c r="AH17" s="64" t="s">
        <v>291</v>
      </c>
      <c r="AJ17" s="122"/>
      <c r="AK17" s="128"/>
      <c r="AL17" s="122"/>
      <c r="AM17" s="122"/>
    </row>
    <row r="18" spans="1:39" x14ac:dyDescent="0.2">
      <c r="A18" s="13">
        <v>9</v>
      </c>
      <c r="B18" s="81">
        <f t="shared" si="0"/>
        <v>0</v>
      </c>
      <c r="C18" s="121" t="str">
        <f t="shared" si="1"/>
        <v>Jessica Hartojo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7" t="str">
        <f t="shared" si="2"/>
        <v/>
      </c>
      <c r="V18" s="7" t="str">
        <f t="shared" si="3"/>
        <v/>
      </c>
      <c r="W18" s="7" t="str">
        <f t="shared" si="4"/>
        <v/>
      </c>
      <c r="X18" s="7" t="str">
        <f t="shared" si="5"/>
        <v/>
      </c>
      <c r="Z18" s="13" t="str">
        <f t="shared" si="6"/>
        <v/>
      </c>
      <c r="AA18" s="13" t="str">
        <f t="shared" si="7"/>
        <v/>
      </c>
      <c r="AB18" s="6" t="str">
        <f t="shared" si="8"/>
        <v>IPS</v>
      </c>
      <c r="AC18" s="1">
        <v>9</v>
      </c>
      <c r="AD18" s="62">
        <v>10</v>
      </c>
      <c r="AE18" s="64" t="s">
        <v>292</v>
      </c>
      <c r="AF18" s="64" t="s">
        <v>293</v>
      </c>
      <c r="AG18" s="64" t="s">
        <v>294</v>
      </c>
      <c r="AH18" s="64" t="s">
        <v>295</v>
      </c>
      <c r="AJ18" s="122"/>
      <c r="AK18" s="128"/>
      <c r="AL18" s="122"/>
      <c r="AM18" s="122"/>
    </row>
    <row r="19" spans="1:39" x14ac:dyDescent="0.2">
      <c r="A19" s="13">
        <v>10</v>
      </c>
      <c r="B19" s="81">
        <f t="shared" si="0"/>
        <v>0</v>
      </c>
      <c r="C19" s="121" t="str">
        <f t="shared" si="1"/>
        <v>Joshua Omardhaniel Tondok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7" t="str">
        <f t="shared" si="2"/>
        <v/>
      </c>
      <c r="V19" s="7" t="str">
        <f t="shared" si="3"/>
        <v/>
      </c>
      <c r="W19" s="7" t="str">
        <f t="shared" si="4"/>
        <v/>
      </c>
      <c r="X19" s="7" t="str">
        <f t="shared" si="5"/>
        <v/>
      </c>
      <c r="Z19" s="13" t="str">
        <f t="shared" si="6"/>
        <v/>
      </c>
      <c r="AA19" s="13" t="str">
        <f t="shared" si="7"/>
        <v/>
      </c>
      <c r="AB19" s="6" t="str">
        <f t="shared" si="8"/>
        <v>IPS</v>
      </c>
      <c r="AC19" s="1">
        <v>10</v>
      </c>
      <c r="AD19" s="62">
        <v>11</v>
      </c>
      <c r="AE19" s="64" t="s">
        <v>296</v>
      </c>
      <c r="AF19" s="64" t="s">
        <v>297</v>
      </c>
      <c r="AG19" s="64" t="s">
        <v>298</v>
      </c>
      <c r="AH19" s="64" t="s">
        <v>299</v>
      </c>
      <c r="AJ19" s="122"/>
      <c r="AK19" s="128"/>
      <c r="AL19" s="122"/>
      <c r="AM19" s="122"/>
    </row>
    <row r="20" spans="1:39" x14ac:dyDescent="0.2">
      <c r="A20" s="13">
        <v>11</v>
      </c>
      <c r="B20" s="81">
        <f t="shared" si="0"/>
        <v>0</v>
      </c>
      <c r="C20" s="121" t="str">
        <f t="shared" si="1"/>
        <v>Louis Helsinki Robert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7" t="str">
        <f t="shared" si="2"/>
        <v/>
      </c>
      <c r="V20" s="7" t="str">
        <f t="shared" si="3"/>
        <v/>
      </c>
      <c r="W20" s="7" t="str">
        <f t="shared" si="4"/>
        <v/>
      </c>
      <c r="X20" s="7" t="str">
        <f t="shared" si="5"/>
        <v/>
      </c>
      <c r="Z20" s="13" t="str">
        <f t="shared" si="6"/>
        <v/>
      </c>
      <c r="AA20" s="13" t="str">
        <f t="shared" si="7"/>
        <v/>
      </c>
      <c r="AB20" s="6" t="str">
        <f t="shared" si="8"/>
        <v>IPS</v>
      </c>
      <c r="AC20" s="1">
        <v>11</v>
      </c>
      <c r="AD20" s="62">
        <v>12</v>
      </c>
      <c r="AE20" s="64" t="s">
        <v>300</v>
      </c>
      <c r="AF20" s="64" t="s">
        <v>301</v>
      </c>
      <c r="AG20" s="64" t="s">
        <v>302</v>
      </c>
      <c r="AH20" s="64" t="s">
        <v>303</v>
      </c>
      <c r="AI20" s="120"/>
      <c r="AJ20" s="122"/>
      <c r="AK20" s="122"/>
      <c r="AL20" s="122"/>
      <c r="AM20" s="122"/>
    </row>
    <row r="21" spans="1:39" x14ac:dyDescent="0.2">
      <c r="A21" s="13">
        <v>12</v>
      </c>
      <c r="B21" s="81">
        <f t="shared" si="0"/>
        <v>0</v>
      </c>
      <c r="C21" s="121" t="str">
        <f t="shared" si="1"/>
        <v>Marvel Naga Wijaya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7" t="str">
        <f t="shared" si="2"/>
        <v/>
      </c>
      <c r="V21" s="7" t="str">
        <f t="shared" si="3"/>
        <v/>
      </c>
      <c r="W21" s="7" t="str">
        <f t="shared" si="4"/>
        <v/>
      </c>
      <c r="X21" s="7" t="str">
        <f t="shared" si="5"/>
        <v/>
      </c>
      <c r="Z21" s="13" t="str">
        <f t="shared" si="6"/>
        <v/>
      </c>
      <c r="AA21" s="13" t="str">
        <f t="shared" si="7"/>
        <v/>
      </c>
      <c r="AB21" s="6" t="str">
        <f t="shared" si="8"/>
        <v>IPS</v>
      </c>
      <c r="AC21" s="1">
        <v>12</v>
      </c>
      <c r="AD21" s="62">
        <v>13</v>
      </c>
      <c r="AE21" s="64" t="s">
        <v>304</v>
      </c>
      <c r="AF21" s="64" t="s">
        <v>305</v>
      </c>
      <c r="AG21" s="64" t="s">
        <v>306</v>
      </c>
      <c r="AH21" s="64" t="s">
        <v>307</v>
      </c>
      <c r="AJ21" s="122"/>
      <c r="AK21" s="122"/>
      <c r="AL21" s="122"/>
      <c r="AM21" s="122"/>
    </row>
    <row r="22" spans="1:39" x14ac:dyDescent="0.2">
      <c r="A22" s="13">
        <v>13</v>
      </c>
      <c r="B22" s="81">
        <f t="shared" si="0"/>
        <v>0</v>
      </c>
      <c r="C22" s="121" t="str">
        <f t="shared" si="1"/>
        <v>Michelle Angelica Harly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7" t="str">
        <f t="shared" si="2"/>
        <v/>
      </c>
      <c r="V22" s="7" t="str">
        <f t="shared" si="3"/>
        <v/>
      </c>
      <c r="W22" s="7" t="str">
        <f t="shared" si="4"/>
        <v/>
      </c>
      <c r="X22" s="7" t="str">
        <f t="shared" si="5"/>
        <v/>
      </c>
      <c r="Z22" s="13" t="str">
        <f t="shared" si="6"/>
        <v/>
      </c>
      <c r="AA22" s="13" t="str">
        <f t="shared" si="7"/>
        <v/>
      </c>
      <c r="AB22" s="6" t="str">
        <f t="shared" si="8"/>
        <v>IPS</v>
      </c>
      <c r="AC22" s="1">
        <v>13</v>
      </c>
      <c r="AD22" s="62">
        <v>14</v>
      </c>
      <c r="AE22" s="64" t="s">
        <v>308</v>
      </c>
      <c r="AF22" s="64" t="s">
        <v>309</v>
      </c>
      <c r="AG22" s="64" t="s">
        <v>310</v>
      </c>
      <c r="AH22" s="64" t="s">
        <v>311</v>
      </c>
      <c r="AJ22" s="122"/>
      <c r="AK22" s="128"/>
      <c r="AL22" s="122"/>
      <c r="AM22" s="122"/>
    </row>
    <row r="23" spans="1:39" x14ac:dyDescent="0.2">
      <c r="A23" s="13">
        <v>14</v>
      </c>
      <c r="B23" s="81">
        <f t="shared" si="0"/>
        <v>0</v>
      </c>
      <c r="C23" s="121" t="str">
        <f t="shared" si="1"/>
        <v>Nicholas Khaleb Solagratia Budiman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7" t="str">
        <f t="shared" si="2"/>
        <v/>
      </c>
      <c r="V23" s="7" t="str">
        <f t="shared" si="3"/>
        <v/>
      </c>
      <c r="W23" s="7" t="str">
        <f t="shared" si="4"/>
        <v/>
      </c>
      <c r="X23" s="7" t="str">
        <f t="shared" si="5"/>
        <v/>
      </c>
      <c r="Z23" s="13" t="str">
        <f t="shared" si="6"/>
        <v/>
      </c>
      <c r="AA23" s="13" t="str">
        <f t="shared" si="7"/>
        <v/>
      </c>
      <c r="AB23" s="6" t="str">
        <f t="shared" si="8"/>
        <v>IPS</v>
      </c>
      <c r="AC23" s="1">
        <v>14</v>
      </c>
      <c r="AD23" s="62">
        <v>15</v>
      </c>
      <c r="AE23" s="64" t="s">
        <v>312</v>
      </c>
      <c r="AF23" s="64" t="s">
        <v>313</v>
      </c>
      <c r="AG23" s="64" t="s">
        <v>314</v>
      </c>
      <c r="AH23" s="64" t="s">
        <v>315</v>
      </c>
      <c r="AJ23" s="122"/>
      <c r="AK23" s="122"/>
      <c r="AL23" s="122"/>
      <c r="AM23" s="122"/>
    </row>
    <row r="24" spans="1:39" x14ac:dyDescent="0.2">
      <c r="A24" s="13">
        <v>15</v>
      </c>
      <c r="B24" s="81">
        <f t="shared" si="0"/>
        <v>0</v>
      </c>
      <c r="C24" s="121" t="str">
        <f t="shared" si="1"/>
        <v xml:space="preserve">Randy Jonathan 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7" t="str">
        <f t="shared" si="2"/>
        <v/>
      </c>
      <c r="V24" s="7" t="str">
        <f t="shared" si="3"/>
        <v/>
      </c>
      <c r="W24" s="7" t="str">
        <f t="shared" si="4"/>
        <v/>
      </c>
      <c r="X24" s="7" t="str">
        <f t="shared" si="5"/>
        <v/>
      </c>
      <c r="Z24" s="13" t="str">
        <f t="shared" si="6"/>
        <v/>
      </c>
      <c r="AA24" s="13" t="str">
        <f t="shared" si="7"/>
        <v/>
      </c>
      <c r="AB24" s="6" t="str">
        <f t="shared" si="8"/>
        <v>IPS</v>
      </c>
      <c r="AC24" s="1">
        <v>15</v>
      </c>
      <c r="AD24" s="62">
        <v>16</v>
      </c>
      <c r="AE24" s="64" t="s">
        <v>316</v>
      </c>
      <c r="AF24" s="64" t="s">
        <v>317</v>
      </c>
      <c r="AG24" s="64" t="s">
        <v>318</v>
      </c>
      <c r="AH24" s="64" t="s">
        <v>319</v>
      </c>
      <c r="AJ24" s="128"/>
      <c r="AK24" s="122"/>
      <c r="AL24" s="122"/>
      <c r="AM24" s="122"/>
    </row>
    <row r="25" spans="1:39" x14ac:dyDescent="0.2">
      <c r="A25" s="13">
        <v>16</v>
      </c>
      <c r="B25" s="81">
        <f t="shared" si="0"/>
        <v>0</v>
      </c>
      <c r="C25" s="121" t="str">
        <f t="shared" si="1"/>
        <v>Remmy Tahar Hamzah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7" t="str">
        <f t="shared" si="2"/>
        <v/>
      </c>
      <c r="V25" s="7" t="str">
        <f t="shared" si="3"/>
        <v/>
      </c>
      <c r="W25" s="7" t="str">
        <f t="shared" si="4"/>
        <v/>
      </c>
      <c r="X25" s="7" t="str">
        <f t="shared" si="5"/>
        <v/>
      </c>
      <c r="Z25" s="13" t="str">
        <f t="shared" si="6"/>
        <v/>
      </c>
      <c r="AA25" s="13" t="str">
        <f t="shared" si="7"/>
        <v/>
      </c>
      <c r="AB25" s="6" t="str">
        <f t="shared" si="8"/>
        <v>IPS</v>
      </c>
      <c r="AC25" s="1">
        <v>16</v>
      </c>
      <c r="AD25" s="62">
        <v>17</v>
      </c>
      <c r="AE25" s="64" t="s">
        <v>320</v>
      </c>
      <c r="AF25" s="64" t="s">
        <v>321</v>
      </c>
      <c r="AG25" s="64" t="s">
        <v>322</v>
      </c>
      <c r="AH25" s="64" t="s">
        <v>323</v>
      </c>
      <c r="AJ25" s="122"/>
      <c r="AK25" s="128"/>
      <c r="AL25" s="122"/>
      <c r="AM25" s="122"/>
    </row>
    <row r="26" spans="1:39" x14ac:dyDescent="0.2">
      <c r="A26" s="13">
        <v>17</v>
      </c>
      <c r="B26" s="81">
        <f t="shared" si="0"/>
        <v>0</v>
      </c>
      <c r="C26" s="121" t="str">
        <f t="shared" si="1"/>
        <v>Samara Angelica Budiman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7" t="str">
        <f t="shared" si="2"/>
        <v/>
      </c>
      <c r="V26" s="7" t="str">
        <f t="shared" si="3"/>
        <v/>
      </c>
      <c r="W26" s="7" t="str">
        <f t="shared" si="4"/>
        <v/>
      </c>
      <c r="X26" s="7" t="str">
        <f t="shared" si="5"/>
        <v/>
      </c>
      <c r="Z26" s="13" t="str">
        <f t="shared" si="6"/>
        <v/>
      </c>
      <c r="AA26" s="13" t="str">
        <f t="shared" si="7"/>
        <v/>
      </c>
      <c r="AB26" s="6" t="str">
        <f t="shared" si="8"/>
        <v>IPS</v>
      </c>
      <c r="AC26" s="1">
        <v>17</v>
      </c>
      <c r="AD26" s="62">
        <v>18</v>
      </c>
      <c r="AE26" s="64" t="s">
        <v>324</v>
      </c>
      <c r="AF26" s="64" t="s">
        <v>325</v>
      </c>
      <c r="AG26" s="64" t="s">
        <v>326</v>
      </c>
      <c r="AH26" s="64" t="s">
        <v>327</v>
      </c>
      <c r="AJ26" s="122"/>
      <c r="AK26" s="128"/>
      <c r="AL26" s="122"/>
      <c r="AM26" s="122"/>
    </row>
    <row r="27" spans="1:39" x14ac:dyDescent="0.2">
      <c r="A27" s="13">
        <v>18</v>
      </c>
      <c r="B27" s="81">
        <f t="shared" si="0"/>
        <v>0</v>
      </c>
      <c r="C27" s="121" t="str">
        <f t="shared" si="1"/>
        <v>Sammuel Raymond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7" t="str">
        <f t="shared" si="2"/>
        <v/>
      </c>
      <c r="V27" s="7" t="str">
        <f t="shared" si="3"/>
        <v/>
      </c>
      <c r="W27" s="7" t="str">
        <f t="shared" si="4"/>
        <v/>
      </c>
      <c r="X27" s="7" t="str">
        <f t="shared" si="5"/>
        <v/>
      </c>
      <c r="Z27" s="13" t="str">
        <f t="shared" si="6"/>
        <v/>
      </c>
      <c r="AA27" s="13" t="str">
        <f t="shared" si="7"/>
        <v/>
      </c>
      <c r="AB27" s="6" t="str">
        <f t="shared" si="8"/>
        <v>IPS</v>
      </c>
      <c r="AC27" s="1">
        <v>18</v>
      </c>
      <c r="AD27" s="120">
        <v>19</v>
      </c>
      <c r="AE27" s="64" t="s">
        <v>328</v>
      </c>
      <c r="AF27" s="64" t="s">
        <v>329</v>
      </c>
      <c r="AG27" s="64" t="s">
        <v>330</v>
      </c>
      <c r="AH27" s="64" t="s">
        <v>331</v>
      </c>
      <c r="AJ27" s="122"/>
      <c r="AK27" s="128"/>
      <c r="AL27" s="122"/>
      <c r="AM27" s="122"/>
    </row>
    <row r="28" spans="1:39" x14ac:dyDescent="0.2">
      <c r="A28" s="13">
        <v>19</v>
      </c>
      <c r="B28" s="81">
        <f t="shared" si="0"/>
        <v>0</v>
      </c>
      <c r="C28" s="121" t="str">
        <f t="shared" si="1"/>
        <v>Vivian Permata sari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7" t="str">
        <f t="shared" si="2"/>
        <v/>
      </c>
      <c r="V28" s="7" t="str">
        <f t="shared" si="3"/>
        <v/>
      </c>
      <c r="W28" s="7" t="str">
        <f t="shared" si="4"/>
        <v/>
      </c>
      <c r="X28" s="7" t="str">
        <f t="shared" si="5"/>
        <v/>
      </c>
      <c r="Z28" s="13" t="str">
        <f t="shared" si="6"/>
        <v/>
      </c>
      <c r="AA28" s="13" t="str">
        <f t="shared" si="7"/>
        <v/>
      </c>
      <c r="AB28" s="6" t="str">
        <f t="shared" si="8"/>
        <v>IPS</v>
      </c>
      <c r="AC28" s="1">
        <v>19</v>
      </c>
      <c r="AD28" s="120">
        <v>20</v>
      </c>
      <c r="AE28" s="64" t="s">
        <v>332</v>
      </c>
      <c r="AF28" s="64"/>
      <c r="AG28" s="64" t="s">
        <v>333</v>
      </c>
      <c r="AH28" s="64" t="s">
        <v>334</v>
      </c>
      <c r="AJ28" s="122"/>
      <c r="AK28" s="122"/>
      <c r="AL28" s="122"/>
      <c r="AM28" s="122"/>
    </row>
    <row r="29" spans="1:39" x14ac:dyDescent="0.2">
      <c r="A29" s="13">
        <v>20</v>
      </c>
      <c r="B29" s="81">
        <f t="shared" si="0"/>
        <v>0</v>
      </c>
      <c r="C29" s="121" t="str">
        <f t="shared" si="1"/>
        <v>Yorin Goldie Vigawan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7" t="str">
        <f t="shared" si="2"/>
        <v/>
      </c>
      <c r="V29" s="7" t="str">
        <f t="shared" si="3"/>
        <v/>
      </c>
      <c r="W29" s="7" t="str">
        <f t="shared" si="4"/>
        <v/>
      </c>
      <c r="X29" s="7" t="str">
        <f t="shared" si="5"/>
        <v/>
      </c>
      <c r="Z29" s="13" t="str">
        <f t="shared" si="6"/>
        <v/>
      </c>
      <c r="AA29" s="13" t="str">
        <f t="shared" si="7"/>
        <v/>
      </c>
      <c r="AB29" s="6" t="str">
        <f t="shared" si="8"/>
        <v>IPS</v>
      </c>
      <c r="AC29" s="1">
        <v>20</v>
      </c>
      <c r="AD29" s="120">
        <v>21</v>
      </c>
      <c r="AE29" s="64" t="s">
        <v>335</v>
      </c>
      <c r="AF29" s="64"/>
      <c r="AG29" s="64"/>
      <c r="AH29" s="64"/>
      <c r="AJ29" s="122"/>
      <c r="AK29" s="122"/>
      <c r="AL29" s="122"/>
      <c r="AM29" s="122"/>
    </row>
    <row r="30" spans="1:39" x14ac:dyDescent="0.2">
      <c r="A30" s="13">
        <v>21</v>
      </c>
      <c r="B30" s="81" t="str">
        <f t="shared" si="0"/>
        <v/>
      </c>
      <c r="C30" s="121" t="str">
        <f t="shared" si="1"/>
        <v/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7" t="str">
        <f t="shared" si="2"/>
        <v/>
      </c>
      <c r="V30" s="7" t="str">
        <f t="shared" si="3"/>
        <v/>
      </c>
      <c r="W30" s="7" t="str">
        <f t="shared" si="4"/>
        <v/>
      </c>
      <c r="X30" s="7" t="str">
        <f t="shared" si="5"/>
        <v/>
      </c>
      <c r="Z30" s="13" t="str">
        <f t="shared" si="6"/>
        <v/>
      </c>
      <c r="AA30" s="13" t="str">
        <f t="shared" si="7"/>
        <v/>
      </c>
      <c r="AB30" s="6" t="str">
        <f t="shared" si="8"/>
        <v>IPS</v>
      </c>
      <c r="AC30" s="1">
        <v>21</v>
      </c>
      <c r="AD30" s="120">
        <v>22</v>
      </c>
      <c r="AE30" s="64"/>
      <c r="AF30" s="64"/>
      <c r="AG30" s="64"/>
      <c r="AH30" s="64"/>
      <c r="AJ30" s="122"/>
      <c r="AK30" s="122"/>
      <c r="AL30" s="122"/>
      <c r="AM30" s="122"/>
    </row>
    <row r="31" spans="1:39" x14ac:dyDescent="0.2">
      <c r="A31" s="13">
        <v>22</v>
      </c>
      <c r="B31" s="81" t="str">
        <f t="shared" si="0"/>
        <v/>
      </c>
      <c r="C31" s="121" t="str">
        <f t="shared" si="1"/>
        <v/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7" t="str">
        <f t="shared" si="2"/>
        <v/>
      </c>
      <c r="V31" s="7" t="str">
        <f t="shared" si="3"/>
        <v/>
      </c>
      <c r="W31" s="7" t="str">
        <f t="shared" si="4"/>
        <v/>
      </c>
      <c r="X31" s="7" t="str">
        <f t="shared" si="5"/>
        <v/>
      </c>
      <c r="Z31" s="13" t="str">
        <f t="shared" si="6"/>
        <v/>
      </c>
      <c r="AA31" s="13" t="str">
        <f t="shared" si="7"/>
        <v/>
      </c>
      <c r="AB31" s="6" t="str">
        <f t="shared" si="8"/>
        <v>IPS</v>
      </c>
      <c r="AC31" s="1">
        <v>22</v>
      </c>
      <c r="AD31" s="120">
        <v>23</v>
      </c>
      <c r="AE31" s="64"/>
      <c r="AF31" s="64"/>
      <c r="AG31" s="64"/>
      <c r="AH31" s="64"/>
      <c r="AJ31" s="128"/>
      <c r="AK31" s="122"/>
      <c r="AL31" s="122"/>
      <c r="AM31" s="122"/>
    </row>
    <row r="32" spans="1:39" x14ac:dyDescent="0.2">
      <c r="A32" s="13">
        <v>23</v>
      </c>
      <c r="B32" s="81" t="str">
        <f t="shared" si="0"/>
        <v/>
      </c>
      <c r="C32" s="121" t="str">
        <f t="shared" si="1"/>
        <v/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7" t="str">
        <f t="shared" si="2"/>
        <v/>
      </c>
      <c r="V32" s="7" t="str">
        <f t="shared" si="3"/>
        <v/>
      </c>
      <c r="W32" s="7" t="str">
        <f t="shared" si="4"/>
        <v/>
      </c>
      <c r="X32" s="7" t="str">
        <f t="shared" si="5"/>
        <v/>
      </c>
      <c r="Z32" s="13" t="str">
        <f t="shared" si="6"/>
        <v/>
      </c>
      <c r="AA32" s="13" t="str">
        <f t="shared" si="7"/>
        <v/>
      </c>
      <c r="AB32" s="6" t="str">
        <f t="shared" si="8"/>
        <v>IPS</v>
      </c>
      <c r="AC32" s="1">
        <v>23</v>
      </c>
      <c r="AD32" s="120">
        <v>24</v>
      </c>
      <c r="AE32" s="64"/>
      <c r="AF32" s="64"/>
      <c r="AG32" s="64"/>
      <c r="AH32" s="64"/>
      <c r="AJ32" s="122"/>
      <c r="AK32" s="122"/>
      <c r="AL32" s="122"/>
      <c r="AM32" s="122"/>
    </row>
    <row r="33" spans="1:39" x14ac:dyDescent="0.2">
      <c r="A33" s="13">
        <v>24</v>
      </c>
      <c r="B33" s="81" t="str">
        <f t="shared" si="0"/>
        <v/>
      </c>
      <c r="C33" s="121" t="str">
        <f t="shared" si="1"/>
        <v/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7" t="str">
        <f t="shared" si="2"/>
        <v/>
      </c>
      <c r="V33" s="7" t="str">
        <f t="shared" si="3"/>
        <v/>
      </c>
      <c r="W33" s="7" t="str">
        <f t="shared" si="4"/>
        <v/>
      </c>
      <c r="X33" s="7" t="str">
        <f t="shared" si="5"/>
        <v/>
      </c>
      <c r="Z33" s="13" t="str">
        <f t="shared" si="6"/>
        <v/>
      </c>
      <c r="AA33" s="13" t="str">
        <f t="shared" si="7"/>
        <v/>
      </c>
      <c r="AB33" s="6" t="str">
        <f t="shared" ref="AB33" si="9">IF(Z33&gt;AA33,"IPA","IPS")</f>
        <v>IPS</v>
      </c>
      <c r="AC33" s="1">
        <v>24</v>
      </c>
      <c r="AD33" s="120">
        <v>25</v>
      </c>
      <c r="AE33" s="64"/>
      <c r="AF33" s="64"/>
      <c r="AG33" s="64"/>
      <c r="AH33" s="64"/>
      <c r="AJ33" s="128"/>
      <c r="AK33" s="122"/>
      <c r="AL33" s="122"/>
      <c r="AM33" s="122"/>
    </row>
    <row r="34" spans="1:39" x14ac:dyDescent="0.2">
      <c r="A34" s="13">
        <v>25</v>
      </c>
      <c r="B34" s="81" t="str">
        <f t="shared" si="0"/>
        <v/>
      </c>
      <c r="C34" s="121" t="str">
        <f t="shared" si="1"/>
        <v/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7" t="str">
        <f t="shared" si="2"/>
        <v/>
      </c>
      <c r="V34" s="7" t="str">
        <f t="shared" si="3"/>
        <v/>
      </c>
      <c r="W34" s="7" t="str">
        <f t="shared" si="4"/>
        <v/>
      </c>
      <c r="X34" s="7" t="str">
        <f t="shared" si="5"/>
        <v/>
      </c>
      <c r="Z34" s="13" t="str">
        <f t="shared" si="6"/>
        <v/>
      </c>
      <c r="AA34" s="13" t="str">
        <f t="shared" si="7"/>
        <v/>
      </c>
      <c r="AB34" s="6" t="str">
        <f t="shared" si="8"/>
        <v>IPS</v>
      </c>
      <c r="AC34" s="1">
        <v>25</v>
      </c>
      <c r="AD34" s="120">
        <v>26</v>
      </c>
      <c r="AE34" s="64"/>
      <c r="AF34" s="64"/>
      <c r="AG34" s="64"/>
      <c r="AH34" s="64"/>
      <c r="AJ34" s="122"/>
      <c r="AK34" s="128"/>
      <c r="AL34" s="122"/>
      <c r="AM34" s="122"/>
    </row>
    <row r="36" spans="1:39" hidden="1" x14ac:dyDescent="0.2">
      <c r="C36" s="1" t="s">
        <v>254</v>
      </c>
      <c r="D36" s="126">
        <f>A34-COUNTBLANK(C10:C34)</f>
        <v>20</v>
      </c>
      <c r="AA36" s="2" t="s">
        <v>192</v>
      </c>
      <c r="AB36" s="1">
        <f>COUNTIF(AB10:AB34,"IPA")</f>
        <v>0</v>
      </c>
    </row>
    <row r="37" spans="1:39" hidden="1" x14ac:dyDescent="0.2">
      <c r="AA37" s="2" t="s">
        <v>193</v>
      </c>
      <c r="AB37" s="1">
        <f>COUNTIF(AB10:AB34,"IPS")</f>
        <v>25</v>
      </c>
    </row>
    <row r="38" spans="1:39" hidden="1" x14ac:dyDescent="0.2"/>
    <row r="39" spans="1:39" hidden="1" x14ac:dyDescent="0.2">
      <c r="D39" s="126"/>
    </row>
    <row r="40" spans="1:39" hidden="1" x14ac:dyDescent="0.2">
      <c r="D40" s="127" t="s">
        <v>7</v>
      </c>
      <c r="F40" s="125"/>
      <c r="G40" s="125"/>
      <c r="H40" s="125"/>
      <c r="I40" s="125"/>
      <c r="J40" s="125"/>
      <c r="K40" s="125"/>
    </row>
    <row r="41" spans="1:39" hidden="1" x14ac:dyDescent="0.2">
      <c r="C41" s="1">
        <v>1</v>
      </c>
      <c r="D41" s="125" t="str">
        <f>D8</f>
        <v>Religion</v>
      </c>
      <c r="E41" s="1">
        <f>D9</f>
        <v>0</v>
      </c>
      <c r="F41" s="125"/>
      <c r="G41" s="125"/>
      <c r="H41" s="8"/>
    </row>
    <row r="42" spans="1:39" hidden="1" x14ac:dyDescent="0.2">
      <c r="C42" s="1">
        <v>2</v>
      </c>
      <c r="D42" s="125" t="str">
        <f>E8</f>
        <v>PKN</v>
      </c>
      <c r="E42" s="1">
        <f>E9</f>
        <v>0</v>
      </c>
      <c r="F42" s="125"/>
      <c r="G42" s="125"/>
      <c r="H42" s="8"/>
    </row>
    <row r="43" spans="1:39" ht="25.5" hidden="1" x14ac:dyDescent="0.2">
      <c r="C43" s="1">
        <v>3</v>
      </c>
      <c r="D43" s="125" t="str">
        <f>F8</f>
        <v>Indonesian</v>
      </c>
      <c r="E43" s="1">
        <f>F9</f>
        <v>0</v>
      </c>
      <c r="F43" s="125"/>
      <c r="G43" s="125"/>
      <c r="H43" s="8"/>
    </row>
    <row r="44" spans="1:39" hidden="1" x14ac:dyDescent="0.2">
      <c r="C44" s="1">
        <v>4</v>
      </c>
      <c r="D44" s="125" t="str">
        <f>G8</f>
        <v>English</v>
      </c>
      <c r="E44" s="1">
        <f>G9</f>
        <v>0</v>
      </c>
      <c r="F44" s="125"/>
      <c r="G44" s="125"/>
      <c r="H44" s="8"/>
    </row>
    <row r="45" spans="1:39" hidden="1" x14ac:dyDescent="0.2">
      <c r="C45" s="1">
        <v>5</v>
      </c>
      <c r="D45" s="125" t="str">
        <f>H8</f>
        <v>Math</v>
      </c>
      <c r="E45" s="1">
        <f>H9</f>
        <v>0</v>
      </c>
      <c r="F45" s="125"/>
      <c r="G45" s="125"/>
      <c r="H45" s="8"/>
    </row>
    <row r="46" spans="1:39" hidden="1" x14ac:dyDescent="0.2">
      <c r="C46" s="1">
        <v>6</v>
      </c>
      <c r="D46" s="125" t="str">
        <f>I8</f>
        <v>Physics</v>
      </c>
      <c r="E46" s="1">
        <f>I9</f>
        <v>0</v>
      </c>
      <c r="F46" s="125"/>
      <c r="G46" s="125"/>
      <c r="H46" s="8"/>
    </row>
    <row r="47" spans="1:39" hidden="1" x14ac:dyDescent="0.2">
      <c r="C47" s="1">
        <v>7</v>
      </c>
      <c r="D47" s="125" t="str">
        <f>J8</f>
        <v>Biology</v>
      </c>
      <c r="E47" s="1">
        <f>J9</f>
        <v>0</v>
      </c>
      <c r="F47" s="125"/>
      <c r="G47" s="125"/>
      <c r="H47" s="8"/>
    </row>
    <row r="48" spans="1:39" hidden="1" x14ac:dyDescent="0.2">
      <c r="C48" s="1">
        <v>8</v>
      </c>
      <c r="D48" s="125" t="str">
        <f>K8</f>
        <v>Chemistry</v>
      </c>
      <c r="E48" s="1">
        <f>K9</f>
        <v>0</v>
      </c>
      <c r="F48" s="125"/>
      <c r="G48" s="125"/>
      <c r="H48" s="8"/>
    </row>
    <row r="49" spans="3:24" hidden="1" x14ac:dyDescent="0.2">
      <c r="C49" s="1">
        <v>9</v>
      </c>
      <c r="D49" s="125" t="str">
        <f>L8</f>
        <v>History</v>
      </c>
      <c r="E49" s="1">
        <f>L9</f>
        <v>0</v>
      </c>
      <c r="F49" s="125"/>
      <c r="G49" s="125"/>
      <c r="H49" s="8"/>
    </row>
    <row r="50" spans="3:24" hidden="1" x14ac:dyDescent="0.2">
      <c r="C50" s="1">
        <v>10</v>
      </c>
      <c r="D50" s="125" t="str">
        <f>M8</f>
        <v>Geography</v>
      </c>
      <c r="E50" s="1">
        <f>M9</f>
        <v>0</v>
      </c>
      <c r="F50" s="125"/>
      <c r="G50" s="125"/>
      <c r="H50" s="8"/>
    </row>
    <row r="51" spans="3:24" hidden="1" x14ac:dyDescent="0.2">
      <c r="C51" s="1">
        <v>11</v>
      </c>
      <c r="D51" s="125" t="str">
        <f>N8</f>
        <v>Economics</v>
      </c>
      <c r="E51" s="1">
        <f>N9</f>
        <v>0</v>
      </c>
      <c r="F51" s="125"/>
      <c r="G51" s="125"/>
      <c r="H51" s="8"/>
    </row>
    <row r="52" spans="3:24" hidden="1" x14ac:dyDescent="0.2">
      <c r="C52" s="1">
        <v>12</v>
      </c>
      <c r="D52" s="125" t="str">
        <f>O8</f>
        <v>Sociology</v>
      </c>
      <c r="E52" s="1">
        <f>O9</f>
        <v>0</v>
      </c>
      <c r="F52" s="125"/>
      <c r="G52" s="125"/>
      <c r="H52" s="8"/>
    </row>
    <row r="53" spans="3:24" hidden="1" x14ac:dyDescent="0.2">
      <c r="C53" s="1">
        <v>13</v>
      </c>
      <c r="D53" s="8" t="str">
        <f>P8</f>
        <v>Arts</v>
      </c>
      <c r="E53" s="1">
        <f>P9</f>
        <v>0</v>
      </c>
      <c r="F53" s="8"/>
      <c r="G53" s="8"/>
      <c r="H53" s="8"/>
    </row>
    <row r="54" spans="3:24" hidden="1" x14ac:dyDescent="0.2">
      <c r="C54" s="1">
        <v>14</v>
      </c>
      <c r="D54" s="8" t="str">
        <f>Q8</f>
        <v>PE</v>
      </c>
      <c r="E54" s="8">
        <f>Q9</f>
        <v>0</v>
      </c>
      <c r="F54" s="8"/>
      <c r="G54" s="8"/>
      <c r="H54" s="8"/>
    </row>
    <row r="55" spans="3:24" hidden="1" x14ac:dyDescent="0.2">
      <c r="C55" s="1">
        <v>15</v>
      </c>
      <c r="D55" s="8" t="str">
        <f>R8</f>
        <v>Mandarin</v>
      </c>
      <c r="E55" s="8">
        <f>R9</f>
        <v>0</v>
      </c>
      <c r="F55" s="8"/>
      <c r="G55" s="8"/>
      <c r="H55" s="8"/>
    </row>
    <row r="56" spans="3:24" hidden="1" x14ac:dyDescent="0.2">
      <c r="C56" s="1">
        <v>16</v>
      </c>
      <c r="D56" s="8" t="str">
        <f>S8</f>
        <v>ICT</v>
      </c>
      <c r="E56" s="8">
        <f>S9</f>
        <v>0</v>
      </c>
      <c r="F56" s="8"/>
      <c r="G56" s="8"/>
      <c r="H56" s="8"/>
    </row>
    <row r="57" spans="3:24" hidden="1" x14ac:dyDescent="0.2">
      <c r="C57" s="1">
        <v>17</v>
      </c>
      <c r="D57" s="8" t="str">
        <f>T8</f>
        <v>Writing</v>
      </c>
      <c r="E57" s="8">
        <f>T9</f>
        <v>0</v>
      </c>
      <c r="F57" s="8"/>
      <c r="G57" s="8"/>
      <c r="H57" s="8"/>
    </row>
    <row r="58" spans="3:24" hidden="1" x14ac:dyDescent="0.2"/>
    <row r="59" spans="3:24" hidden="1" x14ac:dyDescent="0.2"/>
    <row r="61" spans="3:24" ht="15" x14ac:dyDescent="0.25">
      <c r="C61" s="132" t="s">
        <v>147</v>
      </c>
      <c r="D61" s="133" t="e">
        <f>AVERAGE(D10:D34)</f>
        <v>#DIV/0!</v>
      </c>
      <c r="E61" s="133" t="e">
        <f t="shared" ref="E61:T61" si="10">AVERAGE(E10:E34)</f>
        <v>#DIV/0!</v>
      </c>
      <c r="F61" s="133" t="e">
        <f t="shared" si="10"/>
        <v>#DIV/0!</v>
      </c>
      <c r="G61" s="133" t="e">
        <f t="shared" si="10"/>
        <v>#DIV/0!</v>
      </c>
      <c r="H61" s="133" t="e">
        <f t="shared" si="10"/>
        <v>#DIV/0!</v>
      </c>
      <c r="I61" s="133" t="e">
        <f t="shared" si="10"/>
        <v>#DIV/0!</v>
      </c>
      <c r="J61" s="133" t="e">
        <f t="shared" si="10"/>
        <v>#DIV/0!</v>
      </c>
      <c r="K61" s="133" t="e">
        <f t="shared" si="10"/>
        <v>#DIV/0!</v>
      </c>
      <c r="L61" s="133" t="e">
        <f t="shared" si="10"/>
        <v>#DIV/0!</v>
      </c>
      <c r="M61" s="133" t="e">
        <f t="shared" si="10"/>
        <v>#DIV/0!</v>
      </c>
      <c r="N61" s="133" t="e">
        <f t="shared" si="10"/>
        <v>#DIV/0!</v>
      </c>
      <c r="O61" s="133" t="e">
        <f t="shared" si="10"/>
        <v>#DIV/0!</v>
      </c>
      <c r="P61" s="133" t="e">
        <f t="shared" si="10"/>
        <v>#DIV/0!</v>
      </c>
      <c r="Q61" s="133" t="e">
        <f t="shared" si="10"/>
        <v>#DIV/0!</v>
      </c>
      <c r="R61" s="133" t="e">
        <f t="shared" si="10"/>
        <v>#DIV/0!</v>
      </c>
      <c r="S61" s="133" t="e">
        <f t="shared" si="10"/>
        <v>#DIV/0!</v>
      </c>
      <c r="T61" s="133" t="e">
        <f t="shared" si="10"/>
        <v>#DIV/0!</v>
      </c>
      <c r="U61" s="140"/>
      <c r="V61" s="271"/>
      <c r="W61" s="271"/>
      <c r="X61" s="271"/>
    </row>
    <row r="62" spans="3:24" ht="15" x14ac:dyDescent="0.25">
      <c r="C62" s="132" t="s">
        <v>246</v>
      </c>
      <c r="D62" s="13">
        <f>MAX(D10:D34)</f>
        <v>0</v>
      </c>
      <c r="E62" s="13">
        <f t="shared" ref="E62:T62" si="11">MAX(E10:E34)</f>
        <v>0</v>
      </c>
      <c r="F62" s="13">
        <f t="shared" si="11"/>
        <v>0</v>
      </c>
      <c r="G62" s="13">
        <f t="shared" si="11"/>
        <v>0</v>
      </c>
      <c r="H62" s="13">
        <f t="shared" si="11"/>
        <v>0</v>
      </c>
      <c r="I62" s="13">
        <f t="shared" si="11"/>
        <v>0</v>
      </c>
      <c r="J62" s="13">
        <f t="shared" si="11"/>
        <v>0</v>
      </c>
      <c r="K62" s="13">
        <f t="shared" si="11"/>
        <v>0</v>
      </c>
      <c r="L62" s="13">
        <f t="shared" si="11"/>
        <v>0</v>
      </c>
      <c r="M62" s="13">
        <f t="shared" si="11"/>
        <v>0</v>
      </c>
      <c r="N62" s="13">
        <f t="shared" si="11"/>
        <v>0</v>
      </c>
      <c r="O62" s="13">
        <f t="shared" si="11"/>
        <v>0</v>
      </c>
      <c r="P62" s="13">
        <f t="shared" si="11"/>
        <v>0</v>
      </c>
      <c r="Q62" s="13">
        <f t="shared" si="11"/>
        <v>0</v>
      </c>
      <c r="R62" s="13">
        <f t="shared" si="11"/>
        <v>0</v>
      </c>
      <c r="S62" s="13">
        <f t="shared" si="11"/>
        <v>0</v>
      </c>
      <c r="T62" s="13">
        <f t="shared" si="11"/>
        <v>0</v>
      </c>
    </row>
    <row r="63" spans="3:24" ht="15" x14ac:dyDescent="0.25">
      <c r="C63" s="132" t="s">
        <v>247</v>
      </c>
      <c r="D63" s="13">
        <f>MIN(D10:D34)</f>
        <v>0</v>
      </c>
      <c r="E63" s="13">
        <f t="shared" ref="E63:T63" si="12">MIN(E10:E34)</f>
        <v>0</v>
      </c>
      <c r="F63" s="13">
        <f t="shared" si="12"/>
        <v>0</v>
      </c>
      <c r="G63" s="13">
        <f t="shared" si="12"/>
        <v>0</v>
      </c>
      <c r="H63" s="13">
        <f t="shared" si="12"/>
        <v>0</v>
      </c>
      <c r="I63" s="13">
        <f t="shared" si="12"/>
        <v>0</v>
      </c>
      <c r="J63" s="13">
        <f t="shared" si="12"/>
        <v>0</v>
      </c>
      <c r="K63" s="13">
        <f t="shared" si="12"/>
        <v>0</v>
      </c>
      <c r="L63" s="13">
        <f t="shared" si="12"/>
        <v>0</v>
      </c>
      <c r="M63" s="13">
        <f t="shared" si="12"/>
        <v>0</v>
      </c>
      <c r="N63" s="13">
        <f t="shared" si="12"/>
        <v>0</v>
      </c>
      <c r="O63" s="13">
        <f t="shared" si="12"/>
        <v>0</v>
      </c>
      <c r="P63" s="13">
        <f t="shared" si="12"/>
        <v>0</v>
      </c>
      <c r="Q63" s="13">
        <f t="shared" si="12"/>
        <v>0</v>
      </c>
      <c r="R63" s="13">
        <f t="shared" si="12"/>
        <v>0</v>
      </c>
      <c r="S63" s="13">
        <f t="shared" si="12"/>
        <v>0</v>
      </c>
      <c r="T63" s="13">
        <f t="shared" si="12"/>
        <v>0</v>
      </c>
    </row>
    <row r="64" spans="3:24" ht="15" x14ac:dyDescent="0.25">
      <c r="C64" s="132" t="s">
        <v>248</v>
      </c>
      <c r="D64" s="13">
        <f>COUNTIF(D10:D34,"&gt;="&amp;D9)</f>
        <v>0</v>
      </c>
      <c r="E64" s="13">
        <f t="shared" ref="E64:T64" si="13">COUNTIF(E10:E34,"&gt;="&amp;E9)</f>
        <v>0</v>
      </c>
      <c r="F64" s="13">
        <f t="shared" si="13"/>
        <v>0</v>
      </c>
      <c r="G64" s="13">
        <f t="shared" si="13"/>
        <v>0</v>
      </c>
      <c r="H64" s="13">
        <f t="shared" si="13"/>
        <v>0</v>
      </c>
      <c r="I64" s="13">
        <f t="shared" si="13"/>
        <v>0</v>
      </c>
      <c r="J64" s="13">
        <f t="shared" si="13"/>
        <v>0</v>
      </c>
      <c r="K64" s="13">
        <f t="shared" si="13"/>
        <v>0</v>
      </c>
      <c r="L64" s="13">
        <f t="shared" si="13"/>
        <v>0</v>
      </c>
      <c r="M64" s="13">
        <f t="shared" si="13"/>
        <v>0</v>
      </c>
      <c r="N64" s="13">
        <f t="shared" si="13"/>
        <v>0</v>
      </c>
      <c r="O64" s="13">
        <f t="shared" si="13"/>
        <v>0</v>
      </c>
      <c r="P64" s="13">
        <f t="shared" si="13"/>
        <v>0</v>
      </c>
      <c r="Q64" s="13">
        <f t="shared" si="13"/>
        <v>0</v>
      </c>
      <c r="R64" s="13">
        <f t="shared" si="13"/>
        <v>0</v>
      </c>
      <c r="S64" s="13">
        <f t="shared" si="13"/>
        <v>0</v>
      </c>
      <c r="T64" s="13">
        <f t="shared" si="13"/>
        <v>0</v>
      </c>
    </row>
    <row r="65" spans="3:27" ht="15" x14ac:dyDescent="0.25">
      <c r="C65" s="132" t="s">
        <v>249</v>
      </c>
      <c r="D65" s="6">
        <f>COUNTIF(D10:D34,"&lt;"&amp;D9)</f>
        <v>0</v>
      </c>
      <c r="E65" s="6">
        <f t="shared" ref="E65:T65" si="14">COUNTIF(E10:E34,"&lt;"&amp;E9)</f>
        <v>0</v>
      </c>
      <c r="F65" s="6">
        <f t="shared" si="14"/>
        <v>0</v>
      </c>
      <c r="G65" s="6">
        <f t="shared" si="14"/>
        <v>0</v>
      </c>
      <c r="H65" s="6">
        <f t="shared" si="14"/>
        <v>0</v>
      </c>
      <c r="I65" s="6">
        <f t="shared" si="14"/>
        <v>0</v>
      </c>
      <c r="J65" s="6">
        <f t="shared" si="14"/>
        <v>0</v>
      </c>
      <c r="K65" s="6">
        <f t="shared" si="14"/>
        <v>0</v>
      </c>
      <c r="L65" s="6">
        <f t="shared" si="14"/>
        <v>0</v>
      </c>
      <c r="M65" s="6">
        <f t="shared" si="14"/>
        <v>0</v>
      </c>
      <c r="N65" s="6">
        <f t="shared" si="14"/>
        <v>0</v>
      </c>
      <c r="O65" s="6">
        <f t="shared" si="14"/>
        <v>0</v>
      </c>
      <c r="P65" s="6">
        <f t="shared" si="14"/>
        <v>0</v>
      </c>
      <c r="Q65" s="6">
        <f t="shared" si="14"/>
        <v>0</v>
      </c>
      <c r="R65" s="6">
        <f t="shared" si="14"/>
        <v>0</v>
      </c>
      <c r="S65" s="6">
        <f t="shared" si="14"/>
        <v>0</v>
      </c>
      <c r="T65" s="6">
        <f t="shared" si="14"/>
        <v>0</v>
      </c>
    </row>
    <row r="66" spans="3:27" ht="15" x14ac:dyDescent="0.25">
      <c r="C66" s="134" t="s">
        <v>250</v>
      </c>
      <c r="D66" s="135">
        <f>D64/$D36</f>
        <v>0</v>
      </c>
      <c r="E66" s="135">
        <f t="shared" ref="E66:T66" si="15">E64/$D36</f>
        <v>0</v>
      </c>
      <c r="F66" s="135">
        <f t="shared" si="15"/>
        <v>0</v>
      </c>
      <c r="G66" s="135">
        <f t="shared" si="15"/>
        <v>0</v>
      </c>
      <c r="H66" s="135">
        <f t="shared" si="15"/>
        <v>0</v>
      </c>
      <c r="I66" s="135">
        <f t="shared" si="15"/>
        <v>0</v>
      </c>
      <c r="J66" s="135">
        <f t="shared" si="15"/>
        <v>0</v>
      </c>
      <c r="K66" s="135">
        <f t="shared" si="15"/>
        <v>0</v>
      </c>
      <c r="L66" s="135">
        <f t="shared" si="15"/>
        <v>0</v>
      </c>
      <c r="M66" s="135">
        <f t="shared" si="15"/>
        <v>0</v>
      </c>
      <c r="N66" s="135">
        <f t="shared" si="15"/>
        <v>0</v>
      </c>
      <c r="O66" s="135">
        <f t="shared" si="15"/>
        <v>0</v>
      </c>
      <c r="P66" s="135">
        <f t="shared" si="15"/>
        <v>0</v>
      </c>
      <c r="Q66" s="135">
        <f t="shared" si="15"/>
        <v>0</v>
      </c>
      <c r="R66" s="135">
        <f t="shared" si="15"/>
        <v>0</v>
      </c>
      <c r="S66" s="135">
        <f t="shared" si="15"/>
        <v>0</v>
      </c>
      <c r="T66" s="135">
        <f t="shared" si="15"/>
        <v>0</v>
      </c>
    </row>
    <row r="69" spans="3:27" x14ac:dyDescent="0.2">
      <c r="C69" s="126" t="s">
        <v>251</v>
      </c>
      <c r="S69" s="136" t="s">
        <v>241</v>
      </c>
      <c r="T69" s="137"/>
      <c r="U69" s="137"/>
      <c r="V69" s="275"/>
      <c r="W69" s="275"/>
      <c r="X69" s="275"/>
      <c r="Y69" s="137"/>
      <c r="Z69" s="137"/>
      <c r="AA69" s="137"/>
    </row>
    <row r="70" spans="3:27" x14ac:dyDescent="0.2">
      <c r="C70" s="126" t="s">
        <v>252</v>
      </c>
      <c r="S70" s="126" t="s">
        <v>253</v>
      </c>
      <c r="V70" s="120"/>
      <c r="W70" s="120"/>
      <c r="X70" s="120"/>
    </row>
    <row r="71" spans="3:27" x14ac:dyDescent="0.2">
      <c r="V71" s="120"/>
      <c r="W71" s="120"/>
      <c r="X71" s="120"/>
    </row>
    <row r="72" spans="3:27" x14ac:dyDescent="0.2">
      <c r="V72" s="120"/>
      <c r="W72" s="120"/>
      <c r="X72" s="120"/>
    </row>
    <row r="73" spans="3:27" x14ac:dyDescent="0.2">
      <c r="V73" s="120"/>
      <c r="W73" s="120"/>
      <c r="X73" s="120"/>
    </row>
    <row r="74" spans="3:27" x14ac:dyDescent="0.2">
      <c r="V74" s="120"/>
      <c r="W74" s="120"/>
      <c r="X74" s="120"/>
    </row>
    <row r="75" spans="3:27" x14ac:dyDescent="0.2">
      <c r="C75" s="152" t="s">
        <v>245</v>
      </c>
      <c r="D75" s="152"/>
      <c r="E75" s="138"/>
      <c r="F75" s="138"/>
      <c r="G75" s="138"/>
      <c r="S75" s="153">
        <f>Cover!D17</f>
        <v>0</v>
      </c>
      <c r="T75" s="153"/>
      <c r="U75" s="153"/>
      <c r="V75" s="153"/>
      <c r="W75" s="153"/>
      <c r="X75" s="153"/>
      <c r="Y75" s="153"/>
      <c r="Z75" s="139"/>
      <c r="AA75" s="139"/>
    </row>
  </sheetData>
  <sheetProtection algorithmName="SHA-512" hashValue="srFfcH6TDYxf239vj/B2ln4+l/LUuO5xc4AW9MmpHcH57tkDTdXS+pMm6q4/SXpDxB51nC04CmmkmaiOFvD4dg==" saltValue="ELiI95T/3fbzhj0wv62vhg==" spinCount="100000" sheet="1" objects="1" scenarios="1" formatColumns="0"/>
  <mergeCells count="15">
    <mergeCell ref="C75:D75"/>
    <mergeCell ref="S75:Y75"/>
    <mergeCell ref="A6:A9"/>
    <mergeCell ref="Z6:AA6"/>
    <mergeCell ref="Z7:Z9"/>
    <mergeCell ref="AA7:AA9"/>
    <mergeCell ref="V6:V9"/>
    <mergeCell ref="W6:W9"/>
    <mergeCell ref="X6:X9"/>
    <mergeCell ref="B2:Y2"/>
    <mergeCell ref="AB6:AB9"/>
    <mergeCell ref="U6:U9"/>
    <mergeCell ref="B6:B9"/>
    <mergeCell ref="C6:C9"/>
    <mergeCell ref="D6:T6"/>
  </mergeCells>
  <conditionalFormatting sqref="D10:T34">
    <cfRule type="cellIs" dxfId="2" priority="3" operator="lessThan">
      <formula>D$9</formula>
    </cfRule>
  </conditionalFormatting>
  <conditionalFormatting sqref="D61:T63">
    <cfRule type="cellIs" dxfId="1" priority="2" operator="lessThan">
      <formula>70</formula>
    </cfRule>
  </conditionalFormatting>
  <conditionalFormatting sqref="D66:T66">
    <cfRule type="cellIs" dxfId="0" priority="1" operator="lessThan">
      <formula>0.6</formula>
    </cfRule>
  </conditionalFormatting>
  <printOptions horizontalCentered="1"/>
  <pageMargins left="0.7" right="0.7" top="0.75" bottom="0.75" header="0.3" footer="0.3"/>
  <pageSetup paperSize="9" scale="5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U55"/>
  <sheetViews>
    <sheetView showGridLines="0" workbookViewId="0">
      <selection activeCell="D9" sqref="D9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1" width="13.7109375" style="1" customWidth="1"/>
    <col min="12" max="12" width="9.140625" style="1"/>
    <col min="13" max="13" width="9.140625" style="1" hidden="1" customWidth="1"/>
    <col min="14" max="21" width="4.7109375" style="1" hidden="1" customWidth="1"/>
    <col min="22" max="16384" width="9.140625" style="1"/>
  </cols>
  <sheetData>
    <row r="2" spans="1:21" ht="45.75" x14ac:dyDescent="0.65">
      <c r="B2" s="156" t="s">
        <v>148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4" spans="1:21" x14ac:dyDescent="0.2">
      <c r="B4" s="2" t="s">
        <v>146</v>
      </c>
      <c r="C4" s="10">
        <f>Cover!K18</f>
        <v>10.1</v>
      </c>
    </row>
    <row r="6" spans="1:21" ht="25.5" x14ac:dyDescent="0.35">
      <c r="A6" s="157" t="s">
        <v>255</v>
      </c>
      <c r="B6" s="157" t="s">
        <v>130</v>
      </c>
      <c r="C6" s="157" t="s">
        <v>0</v>
      </c>
      <c r="D6" s="158" t="s">
        <v>169</v>
      </c>
      <c r="E6" s="158"/>
      <c r="F6" s="158"/>
      <c r="G6" s="158"/>
      <c r="H6" s="158"/>
      <c r="I6" s="158"/>
      <c r="J6" s="158"/>
      <c r="K6" s="158"/>
      <c r="L6" s="159" t="s">
        <v>147</v>
      </c>
    </row>
    <row r="7" spans="1:21" x14ac:dyDescent="0.2">
      <c r="A7" s="157"/>
      <c r="B7" s="157"/>
      <c r="C7" s="157"/>
      <c r="D7" s="11" t="s">
        <v>44</v>
      </c>
      <c r="E7" s="11" t="s">
        <v>45</v>
      </c>
      <c r="F7" s="11" t="s">
        <v>46</v>
      </c>
      <c r="G7" s="11" t="s">
        <v>47</v>
      </c>
      <c r="H7" s="11" t="s">
        <v>158</v>
      </c>
      <c r="I7" s="11" t="s">
        <v>48</v>
      </c>
      <c r="J7" s="11" t="s">
        <v>49</v>
      </c>
      <c r="K7" s="11" t="s">
        <v>50</v>
      </c>
      <c r="L7" s="159"/>
      <c r="N7" s="12" t="s">
        <v>165</v>
      </c>
      <c r="O7" s="12" t="s">
        <v>166</v>
      </c>
      <c r="P7" s="12" t="s">
        <v>167</v>
      </c>
      <c r="Q7" s="12" t="s">
        <v>160</v>
      </c>
      <c r="R7" s="12" t="s">
        <v>161</v>
      </c>
      <c r="S7" s="12" t="s">
        <v>162</v>
      </c>
      <c r="T7" s="12" t="s">
        <v>163</v>
      </c>
      <c r="U7" s="12" t="s">
        <v>164</v>
      </c>
    </row>
    <row r="8" spans="1:21" x14ac:dyDescent="0.2">
      <c r="A8" s="13">
        <v>1</v>
      </c>
      <c r="B8" s="6">
        <f>Academic!B10</f>
        <v>0</v>
      </c>
      <c r="C8" s="129" t="str">
        <f>Academic!C10</f>
        <v>Andrew Nathaniel</v>
      </c>
      <c r="D8" s="9"/>
      <c r="E8" s="9"/>
      <c r="F8" s="9"/>
      <c r="G8" s="9"/>
      <c r="H8" s="9"/>
      <c r="I8" s="9"/>
      <c r="J8" s="9"/>
      <c r="K8" s="9"/>
      <c r="L8" s="7" t="str">
        <f>IFERROR(ROUND(AVERAGE(D8:K8),0),"")</f>
        <v/>
      </c>
      <c r="M8" s="1">
        <v>1</v>
      </c>
      <c r="N8" s="13" t="str">
        <f>IF(D8&gt;=4,"A",IF(D8&gt;=3,"B",IF(D8&gt;=2,"C",IF(D8&gt;=1,"D","E"))))</f>
        <v>E</v>
      </c>
      <c r="O8" s="13" t="str">
        <f t="shared" ref="O8:U23" si="0">IF(E8&gt;=4,"A",IF(E8&gt;=3,"B",IF(E8&gt;=2,"C",IF(E8&gt;=1,"D","E"))))</f>
        <v>E</v>
      </c>
      <c r="P8" s="13" t="str">
        <f t="shared" si="0"/>
        <v>E</v>
      </c>
      <c r="Q8" s="13" t="str">
        <f t="shared" si="0"/>
        <v>E</v>
      </c>
      <c r="R8" s="13" t="str">
        <f t="shared" si="0"/>
        <v>E</v>
      </c>
      <c r="S8" s="13" t="str">
        <f t="shared" si="0"/>
        <v>E</v>
      </c>
      <c r="T8" s="13" t="str">
        <f t="shared" si="0"/>
        <v>E</v>
      </c>
      <c r="U8" s="13" t="str">
        <f t="shared" si="0"/>
        <v>E</v>
      </c>
    </row>
    <row r="9" spans="1:21" x14ac:dyDescent="0.2">
      <c r="A9" s="13">
        <v>2</v>
      </c>
      <c r="B9" s="6">
        <f>Academic!B11</f>
        <v>0</v>
      </c>
      <c r="C9" s="129" t="str">
        <f>Academic!C11</f>
        <v>Brian Jonathan Mak</v>
      </c>
      <c r="D9" s="9"/>
      <c r="E9" s="9"/>
      <c r="F9" s="9"/>
      <c r="G9" s="9"/>
      <c r="H9" s="9"/>
      <c r="I9" s="9"/>
      <c r="J9" s="9"/>
      <c r="K9" s="9"/>
      <c r="L9" s="7" t="str">
        <f t="shared" ref="L9:L32" si="1">IFERROR(ROUND(AVERAGE(D9:K9),0),"")</f>
        <v/>
      </c>
      <c r="M9" s="1">
        <v>2</v>
      </c>
      <c r="N9" s="13" t="str">
        <f t="shared" ref="N9:N32" si="2">IF(D9&gt;=4,"A",IF(D9&gt;=3,"B",IF(D9&gt;=2,"C",IF(D9&gt;=1,"D","E"))))</f>
        <v>E</v>
      </c>
      <c r="O9" s="13" t="str">
        <f t="shared" si="0"/>
        <v>E</v>
      </c>
      <c r="P9" s="13" t="str">
        <f t="shared" si="0"/>
        <v>E</v>
      </c>
      <c r="Q9" s="13" t="str">
        <f t="shared" si="0"/>
        <v>E</v>
      </c>
      <c r="R9" s="13" t="str">
        <f t="shared" si="0"/>
        <v>E</v>
      </c>
      <c r="S9" s="13" t="str">
        <f t="shared" si="0"/>
        <v>E</v>
      </c>
      <c r="T9" s="13" t="str">
        <f t="shared" si="0"/>
        <v>E</v>
      </c>
      <c r="U9" s="13" t="str">
        <f t="shared" si="0"/>
        <v>E</v>
      </c>
    </row>
    <row r="10" spans="1:21" x14ac:dyDescent="0.2">
      <c r="A10" s="13">
        <v>3</v>
      </c>
      <c r="B10" s="6">
        <f>Academic!B12</f>
        <v>0</v>
      </c>
      <c r="C10" s="129" t="str">
        <f>Academic!C12</f>
        <v>Christa Hadipranata B.</v>
      </c>
      <c r="D10" s="9"/>
      <c r="E10" s="9"/>
      <c r="F10" s="9"/>
      <c r="G10" s="9"/>
      <c r="H10" s="9"/>
      <c r="I10" s="9"/>
      <c r="J10" s="9"/>
      <c r="K10" s="9"/>
      <c r="L10" s="7" t="str">
        <f t="shared" si="1"/>
        <v/>
      </c>
      <c r="M10" s="1">
        <v>3</v>
      </c>
      <c r="N10" s="13" t="str">
        <f t="shared" si="2"/>
        <v>E</v>
      </c>
      <c r="O10" s="13" t="str">
        <f t="shared" si="0"/>
        <v>E</v>
      </c>
      <c r="P10" s="13" t="str">
        <f t="shared" si="0"/>
        <v>E</v>
      </c>
      <c r="Q10" s="13" t="str">
        <f t="shared" si="0"/>
        <v>E</v>
      </c>
      <c r="R10" s="13" t="str">
        <f t="shared" si="0"/>
        <v>E</v>
      </c>
      <c r="S10" s="13" t="str">
        <f t="shared" si="0"/>
        <v>E</v>
      </c>
      <c r="T10" s="13" t="str">
        <f t="shared" si="0"/>
        <v>E</v>
      </c>
      <c r="U10" s="13" t="str">
        <f t="shared" si="0"/>
        <v>E</v>
      </c>
    </row>
    <row r="11" spans="1:21" x14ac:dyDescent="0.2">
      <c r="A11" s="13">
        <v>4</v>
      </c>
      <c r="B11" s="6">
        <f>Academic!B13</f>
        <v>0</v>
      </c>
      <c r="C11" s="129" t="str">
        <f>Academic!C13</f>
        <v xml:space="preserve">Danielle Amelia Wijaya </v>
      </c>
      <c r="D11" s="9"/>
      <c r="E11" s="9"/>
      <c r="F11" s="9"/>
      <c r="G11" s="9"/>
      <c r="H11" s="9"/>
      <c r="I11" s="9"/>
      <c r="J11" s="9"/>
      <c r="K11" s="9"/>
      <c r="L11" s="7" t="str">
        <f t="shared" si="1"/>
        <v/>
      </c>
      <c r="M11" s="1">
        <v>4</v>
      </c>
      <c r="N11" s="13" t="str">
        <f t="shared" si="2"/>
        <v>E</v>
      </c>
      <c r="O11" s="13" t="str">
        <f t="shared" si="0"/>
        <v>E</v>
      </c>
      <c r="P11" s="13" t="str">
        <f t="shared" si="0"/>
        <v>E</v>
      </c>
      <c r="Q11" s="13" t="str">
        <f t="shared" si="0"/>
        <v>E</v>
      </c>
      <c r="R11" s="13" t="str">
        <f t="shared" si="0"/>
        <v>E</v>
      </c>
      <c r="S11" s="13" t="str">
        <f t="shared" si="0"/>
        <v>E</v>
      </c>
      <c r="T11" s="13" t="str">
        <f t="shared" si="0"/>
        <v>E</v>
      </c>
      <c r="U11" s="13" t="str">
        <f t="shared" si="0"/>
        <v>E</v>
      </c>
    </row>
    <row r="12" spans="1:21" x14ac:dyDescent="0.2">
      <c r="A12" s="13">
        <v>5</v>
      </c>
      <c r="B12" s="6">
        <f>Academic!B14</f>
        <v>0</v>
      </c>
      <c r="C12" s="129" t="str">
        <f>Academic!C14</f>
        <v>Elvin Philander</v>
      </c>
      <c r="D12" s="9"/>
      <c r="E12" s="9"/>
      <c r="F12" s="9"/>
      <c r="G12" s="9"/>
      <c r="H12" s="9"/>
      <c r="I12" s="9"/>
      <c r="J12" s="9"/>
      <c r="K12" s="9"/>
      <c r="L12" s="7" t="str">
        <f t="shared" si="1"/>
        <v/>
      </c>
      <c r="M12" s="1">
        <v>5</v>
      </c>
      <c r="N12" s="13" t="str">
        <f t="shared" si="2"/>
        <v>E</v>
      </c>
      <c r="O12" s="13" t="str">
        <f t="shared" si="0"/>
        <v>E</v>
      </c>
      <c r="P12" s="13" t="str">
        <f t="shared" si="0"/>
        <v>E</v>
      </c>
      <c r="Q12" s="13" t="str">
        <f t="shared" si="0"/>
        <v>E</v>
      </c>
      <c r="R12" s="13" t="str">
        <f t="shared" si="0"/>
        <v>E</v>
      </c>
      <c r="S12" s="13" t="str">
        <f t="shared" si="0"/>
        <v>E</v>
      </c>
      <c r="T12" s="13" t="str">
        <f t="shared" si="0"/>
        <v>E</v>
      </c>
      <c r="U12" s="13" t="str">
        <f t="shared" si="0"/>
        <v>E</v>
      </c>
    </row>
    <row r="13" spans="1:21" x14ac:dyDescent="0.2">
      <c r="A13" s="13">
        <v>6</v>
      </c>
      <c r="B13" s="6">
        <f>Academic!B15</f>
        <v>0</v>
      </c>
      <c r="C13" s="129" t="str">
        <f>Academic!C15</f>
        <v>Eneagles Rosecita Setiawan</v>
      </c>
      <c r="D13" s="9"/>
      <c r="E13" s="9"/>
      <c r="F13" s="9"/>
      <c r="G13" s="9"/>
      <c r="H13" s="9"/>
      <c r="I13" s="9"/>
      <c r="J13" s="9"/>
      <c r="K13" s="9"/>
      <c r="L13" s="7" t="str">
        <f t="shared" si="1"/>
        <v/>
      </c>
      <c r="M13" s="1">
        <v>6</v>
      </c>
      <c r="N13" s="13" t="str">
        <f t="shared" si="2"/>
        <v>E</v>
      </c>
      <c r="O13" s="13" t="str">
        <f t="shared" si="0"/>
        <v>E</v>
      </c>
      <c r="P13" s="13" t="str">
        <f t="shared" si="0"/>
        <v>E</v>
      </c>
      <c r="Q13" s="13" t="str">
        <f t="shared" si="0"/>
        <v>E</v>
      </c>
      <c r="R13" s="13" t="str">
        <f t="shared" si="0"/>
        <v>E</v>
      </c>
      <c r="S13" s="13" t="str">
        <f t="shared" si="0"/>
        <v>E</v>
      </c>
      <c r="T13" s="13" t="str">
        <f t="shared" si="0"/>
        <v>E</v>
      </c>
      <c r="U13" s="13" t="str">
        <f t="shared" si="0"/>
        <v>E</v>
      </c>
    </row>
    <row r="14" spans="1:21" x14ac:dyDescent="0.2">
      <c r="A14" s="13">
        <v>7</v>
      </c>
      <c r="B14" s="6">
        <f>Academic!B16</f>
        <v>0</v>
      </c>
      <c r="C14" s="129" t="str">
        <f>Academic!C16</f>
        <v>Grace Sinaga</v>
      </c>
      <c r="D14" s="9"/>
      <c r="E14" s="9"/>
      <c r="F14" s="9"/>
      <c r="G14" s="9"/>
      <c r="H14" s="9"/>
      <c r="I14" s="9"/>
      <c r="J14" s="9"/>
      <c r="K14" s="9"/>
      <c r="L14" s="7" t="str">
        <f t="shared" si="1"/>
        <v/>
      </c>
      <c r="M14" s="1">
        <v>7</v>
      </c>
      <c r="N14" s="13" t="str">
        <f t="shared" si="2"/>
        <v>E</v>
      </c>
      <c r="O14" s="13" t="str">
        <f t="shared" si="0"/>
        <v>E</v>
      </c>
      <c r="P14" s="13" t="str">
        <f t="shared" si="0"/>
        <v>E</v>
      </c>
      <c r="Q14" s="13" t="str">
        <f t="shared" si="0"/>
        <v>E</v>
      </c>
      <c r="R14" s="13" t="str">
        <f t="shared" si="0"/>
        <v>E</v>
      </c>
      <c r="S14" s="13" t="str">
        <f t="shared" si="0"/>
        <v>E</v>
      </c>
      <c r="T14" s="13" t="str">
        <f t="shared" si="0"/>
        <v>E</v>
      </c>
      <c r="U14" s="13" t="str">
        <f t="shared" si="0"/>
        <v>E</v>
      </c>
    </row>
    <row r="15" spans="1:21" x14ac:dyDescent="0.2">
      <c r="A15" s="13">
        <v>8</v>
      </c>
      <c r="B15" s="6">
        <f>Academic!B17</f>
        <v>0</v>
      </c>
      <c r="C15" s="129" t="str">
        <f>Academic!C17</f>
        <v>Hizkia Felix Winata</v>
      </c>
      <c r="D15" s="9"/>
      <c r="E15" s="9"/>
      <c r="F15" s="9"/>
      <c r="G15" s="9"/>
      <c r="H15" s="9"/>
      <c r="I15" s="9"/>
      <c r="J15" s="9"/>
      <c r="K15" s="9"/>
      <c r="L15" s="7" t="str">
        <f t="shared" si="1"/>
        <v/>
      </c>
      <c r="M15" s="1">
        <v>8</v>
      </c>
      <c r="N15" s="13" t="str">
        <f t="shared" si="2"/>
        <v>E</v>
      </c>
      <c r="O15" s="13" t="str">
        <f t="shared" si="0"/>
        <v>E</v>
      </c>
      <c r="P15" s="13" t="str">
        <f t="shared" si="0"/>
        <v>E</v>
      </c>
      <c r="Q15" s="13" t="str">
        <f t="shared" si="0"/>
        <v>E</v>
      </c>
      <c r="R15" s="13" t="str">
        <f t="shared" si="0"/>
        <v>E</v>
      </c>
      <c r="S15" s="13" t="str">
        <f t="shared" si="0"/>
        <v>E</v>
      </c>
      <c r="T15" s="13" t="str">
        <f t="shared" si="0"/>
        <v>E</v>
      </c>
      <c r="U15" s="13" t="str">
        <f t="shared" si="0"/>
        <v>E</v>
      </c>
    </row>
    <row r="16" spans="1:21" x14ac:dyDescent="0.2">
      <c r="A16" s="13">
        <v>9</v>
      </c>
      <c r="B16" s="6">
        <f>Academic!B18</f>
        <v>0</v>
      </c>
      <c r="C16" s="129" t="str">
        <f>Academic!C18</f>
        <v>Jessica Hartojo</v>
      </c>
      <c r="D16" s="9"/>
      <c r="E16" s="9"/>
      <c r="F16" s="9"/>
      <c r="G16" s="9"/>
      <c r="H16" s="9"/>
      <c r="I16" s="9"/>
      <c r="J16" s="9"/>
      <c r="K16" s="9"/>
      <c r="L16" s="7" t="str">
        <f t="shared" si="1"/>
        <v/>
      </c>
      <c r="M16" s="1">
        <v>9</v>
      </c>
      <c r="N16" s="13" t="str">
        <f t="shared" si="2"/>
        <v>E</v>
      </c>
      <c r="O16" s="13" t="str">
        <f t="shared" si="0"/>
        <v>E</v>
      </c>
      <c r="P16" s="13" t="str">
        <f t="shared" si="0"/>
        <v>E</v>
      </c>
      <c r="Q16" s="13" t="str">
        <f t="shared" si="0"/>
        <v>E</v>
      </c>
      <c r="R16" s="13" t="str">
        <f t="shared" si="0"/>
        <v>E</v>
      </c>
      <c r="S16" s="13" t="str">
        <f t="shared" si="0"/>
        <v>E</v>
      </c>
      <c r="T16" s="13" t="str">
        <f t="shared" si="0"/>
        <v>E</v>
      </c>
      <c r="U16" s="13" t="str">
        <f t="shared" si="0"/>
        <v>E</v>
      </c>
    </row>
    <row r="17" spans="1:21" x14ac:dyDescent="0.2">
      <c r="A17" s="13">
        <v>10</v>
      </c>
      <c r="B17" s="6">
        <f>Academic!B19</f>
        <v>0</v>
      </c>
      <c r="C17" s="129" t="str">
        <f>Academic!C19</f>
        <v>Joshua Omardhaniel Tondok</v>
      </c>
      <c r="D17" s="9"/>
      <c r="E17" s="9"/>
      <c r="F17" s="9"/>
      <c r="G17" s="9"/>
      <c r="H17" s="9"/>
      <c r="I17" s="9"/>
      <c r="J17" s="9"/>
      <c r="K17" s="9"/>
      <c r="L17" s="7" t="str">
        <f t="shared" si="1"/>
        <v/>
      </c>
      <c r="M17" s="1">
        <v>10</v>
      </c>
      <c r="N17" s="13" t="str">
        <f t="shared" si="2"/>
        <v>E</v>
      </c>
      <c r="O17" s="13" t="str">
        <f t="shared" si="0"/>
        <v>E</v>
      </c>
      <c r="P17" s="13" t="str">
        <f t="shared" si="0"/>
        <v>E</v>
      </c>
      <c r="Q17" s="13" t="str">
        <f t="shared" si="0"/>
        <v>E</v>
      </c>
      <c r="R17" s="13" t="str">
        <f t="shared" si="0"/>
        <v>E</v>
      </c>
      <c r="S17" s="13" t="str">
        <f t="shared" si="0"/>
        <v>E</v>
      </c>
      <c r="T17" s="13" t="str">
        <f t="shared" si="0"/>
        <v>E</v>
      </c>
      <c r="U17" s="13" t="str">
        <f t="shared" si="0"/>
        <v>E</v>
      </c>
    </row>
    <row r="18" spans="1:21" x14ac:dyDescent="0.2">
      <c r="A18" s="13">
        <v>11</v>
      </c>
      <c r="B18" s="6">
        <f>Academic!B20</f>
        <v>0</v>
      </c>
      <c r="C18" s="129" t="str">
        <f>Academic!C20</f>
        <v>Louis Helsinki Robert</v>
      </c>
      <c r="D18" s="9"/>
      <c r="E18" s="9"/>
      <c r="F18" s="9"/>
      <c r="G18" s="9"/>
      <c r="H18" s="9"/>
      <c r="I18" s="9"/>
      <c r="J18" s="9"/>
      <c r="K18" s="9"/>
      <c r="L18" s="7" t="str">
        <f t="shared" si="1"/>
        <v/>
      </c>
      <c r="M18" s="1">
        <v>11</v>
      </c>
      <c r="N18" s="13" t="str">
        <f t="shared" si="2"/>
        <v>E</v>
      </c>
      <c r="O18" s="13" t="str">
        <f t="shared" si="0"/>
        <v>E</v>
      </c>
      <c r="P18" s="13" t="str">
        <f t="shared" si="0"/>
        <v>E</v>
      </c>
      <c r="Q18" s="13" t="str">
        <f t="shared" si="0"/>
        <v>E</v>
      </c>
      <c r="R18" s="13" t="str">
        <f t="shared" si="0"/>
        <v>E</v>
      </c>
      <c r="S18" s="13" t="str">
        <f t="shared" si="0"/>
        <v>E</v>
      </c>
      <c r="T18" s="13" t="str">
        <f t="shared" si="0"/>
        <v>E</v>
      </c>
      <c r="U18" s="13" t="str">
        <f t="shared" si="0"/>
        <v>E</v>
      </c>
    </row>
    <row r="19" spans="1:21" x14ac:dyDescent="0.2">
      <c r="A19" s="13">
        <v>12</v>
      </c>
      <c r="B19" s="6">
        <f>Academic!B21</f>
        <v>0</v>
      </c>
      <c r="C19" s="129" t="str">
        <f>Academic!C21</f>
        <v>Marvel Naga Wijaya</v>
      </c>
      <c r="D19" s="9"/>
      <c r="E19" s="9"/>
      <c r="F19" s="9"/>
      <c r="G19" s="9"/>
      <c r="H19" s="9"/>
      <c r="I19" s="9"/>
      <c r="J19" s="9"/>
      <c r="K19" s="9"/>
      <c r="L19" s="7" t="str">
        <f t="shared" si="1"/>
        <v/>
      </c>
      <c r="M19" s="1">
        <v>12</v>
      </c>
      <c r="N19" s="13" t="str">
        <f t="shared" si="2"/>
        <v>E</v>
      </c>
      <c r="O19" s="13" t="str">
        <f t="shared" si="0"/>
        <v>E</v>
      </c>
      <c r="P19" s="13" t="str">
        <f t="shared" si="0"/>
        <v>E</v>
      </c>
      <c r="Q19" s="13" t="str">
        <f t="shared" si="0"/>
        <v>E</v>
      </c>
      <c r="R19" s="13" t="str">
        <f t="shared" si="0"/>
        <v>E</v>
      </c>
      <c r="S19" s="13" t="str">
        <f t="shared" si="0"/>
        <v>E</v>
      </c>
      <c r="T19" s="13" t="str">
        <f t="shared" si="0"/>
        <v>E</v>
      </c>
      <c r="U19" s="13" t="str">
        <f t="shared" si="0"/>
        <v>E</v>
      </c>
    </row>
    <row r="20" spans="1:21" x14ac:dyDescent="0.2">
      <c r="A20" s="13">
        <v>13</v>
      </c>
      <c r="B20" s="6">
        <f>Academic!B22</f>
        <v>0</v>
      </c>
      <c r="C20" s="129" t="str">
        <f>Academic!C22</f>
        <v>Michelle Angelica Harly</v>
      </c>
      <c r="D20" s="9"/>
      <c r="E20" s="9"/>
      <c r="F20" s="9"/>
      <c r="G20" s="9"/>
      <c r="H20" s="9"/>
      <c r="I20" s="9"/>
      <c r="J20" s="9"/>
      <c r="K20" s="9"/>
      <c r="L20" s="7" t="str">
        <f t="shared" si="1"/>
        <v/>
      </c>
      <c r="M20" s="1">
        <v>13</v>
      </c>
      <c r="N20" s="13" t="str">
        <f t="shared" si="2"/>
        <v>E</v>
      </c>
      <c r="O20" s="13" t="str">
        <f t="shared" si="0"/>
        <v>E</v>
      </c>
      <c r="P20" s="13" t="str">
        <f t="shared" si="0"/>
        <v>E</v>
      </c>
      <c r="Q20" s="13" t="str">
        <f t="shared" si="0"/>
        <v>E</v>
      </c>
      <c r="R20" s="13" t="str">
        <f t="shared" si="0"/>
        <v>E</v>
      </c>
      <c r="S20" s="13" t="str">
        <f t="shared" si="0"/>
        <v>E</v>
      </c>
      <c r="T20" s="13" t="str">
        <f t="shared" si="0"/>
        <v>E</v>
      </c>
      <c r="U20" s="13" t="str">
        <f t="shared" si="0"/>
        <v>E</v>
      </c>
    </row>
    <row r="21" spans="1:21" x14ac:dyDescent="0.2">
      <c r="A21" s="13">
        <v>14</v>
      </c>
      <c r="B21" s="6">
        <f>Academic!B23</f>
        <v>0</v>
      </c>
      <c r="C21" s="129" t="str">
        <f>Academic!C23</f>
        <v>Nicholas Khaleb Solagratia Budiman</v>
      </c>
      <c r="D21" s="9"/>
      <c r="E21" s="9"/>
      <c r="F21" s="9"/>
      <c r="G21" s="9"/>
      <c r="H21" s="9"/>
      <c r="I21" s="9"/>
      <c r="J21" s="9"/>
      <c r="K21" s="9"/>
      <c r="L21" s="7" t="str">
        <f t="shared" si="1"/>
        <v/>
      </c>
      <c r="M21" s="1">
        <v>14</v>
      </c>
      <c r="N21" s="13" t="str">
        <f t="shared" si="2"/>
        <v>E</v>
      </c>
      <c r="O21" s="13" t="str">
        <f t="shared" si="0"/>
        <v>E</v>
      </c>
      <c r="P21" s="13" t="str">
        <f t="shared" si="0"/>
        <v>E</v>
      </c>
      <c r="Q21" s="13" t="str">
        <f t="shared" si="0"/>
        <v>E</v>
      </c>
      <c r="R21" s="13" t="str">
        <f t="shared" si="0"/>
        <v>E</v>
      </c>
      <c r="S21" s="13" t="str">
        <f t="shared" si="0"/>
        <v>E</v>
      </c>
      <c r="T21" s="13" t="str">
        <f t="shared" si="0"/>
        <v>E</v>
      </c>
      <c r="U21" s="13" t="str">
        <f t="shared" si="0"/>
        <v>E</v>
      </c>
    </row>
    <row r="22" spans="1:21" x14ac:dyDescent="0.2">
      <c r="A22" s="13">
        <v>15</v>
      </c>
      <c r="B22" s="6">
        <f>Academic!B24</f>
        <v>0</v>
      </c>
      <c r="C22" s="129" t="str">
        <f>Academic!C24</f>
        <v xml:space="preserve">Randy Jonathan </v>
      </c>
      <c r="D22" s="9"/>
      <c r="E22" s="9"/>
      <c r="F22" s="9"/>
      <c r="G22" s="9"/>
      <c r="H22" s="9"/>
      <c r="I22" s="9"/>
      <c r="J22" s="9"/>
      <c r="K22" s="9"/>
      <c r="L22" s="7" t="str">
        <f t="shared" si="1"/>
        <v/>
      </c>
      <c r="M22" s="1">
        <v>15</v>
      </c>
      <c r="N22" s="13" t="str">
        <f t="shared" si="2"/>
        <v>E</v>
      </c>
      <c r="O22" s="13" t="str">
        <f t="shared" si="0"/>
        <v>E</v>
      </c>
      <c r="P22" s="13" t="str">
        <f t="shared" si="0"/>
        <v>E</v>
      </c>
      <c r="Q22" s="13" t="str">
        <f t="shared" si="0"/>
        <v>E</v>
      </c>
      <c r="R22" s="13" t="str">
        <f t="shared" si="0"/>
        <v>E</v>
      </c>
      <c r="S22" s="13" t="str">
        <f t="shared" si="0"/>
        <v>E</v>
      </c>
      <c r="T22" s="13" t="str">
        <f t="shared" si="0"/>
        <v>E</v>
      </c>
      <c r="U22" s="13" t="str">
        <f t="shared" si="0"/>
        <v>E</v>
      </c>
    </row>
    <row r="23" spans="1:21" x14ac:dyDescent="0.2">
      <c r="A23" s="13">
        <v>16</v>
      </c>
      <c r="B23" s="6">
        <f>Academic!B25</f>
        <v>0</v>
      </c>
      <c r="C23" s="129" t="str">
        <f>Academic!C25</f>
        <v>Remmy Tahar Hamzah</v>
      </c>
      <c r="D23" s="9"/>
      <c r="E23" s="9"/>
      <c r="F23" s="9"/>
      <c r="G23" s="9"/>
      <c r="H23" s="9"/>
      <c r="I23" s="9"/>
      <c r="J23" s="9"/>
      <c r="K23" s="9"/>
      <c r="L23" s="7" t="str">
        <f t="shared" si="1"/>
        <v/>
      </c>
      <c r="M23" s="1">
        <v>16</v>
      </c>
      <c r="N23" s="13" t="str">
        <f t="shared" si="2"/>
        <v>E</v>
      </c>
      <c r="O23" s="13" t="str">
        <f t="shared" si="0"/>
        <v>E</v>
      </c>
      <c r="P23" s="13" t="str">
        <f t="shared" si="0"/>
        <v>E</v>
      </c>
      <c r="Q23" s="13" t="str">
        <f t="shared" si="0"/>
        <v>E</v>
      </c>
      <c r="R23" s="13" t="str">
        <f t="shared" si="0"/>
        <v>E</v>
      </c>
      <c r="S23" s="13" t="str">
        <f t="shared" si="0"/>
        <v>E</v>
      </c>
      <c r="T23" s="13" t="str">
        <f t="shared" si="0"/>
        <v>E</v>
      </c>
      <c r="U23" s="13" t="str">
        <f t="shared" si="0"/>
        <v>E</v>
      </c>
    </row>
    <row r="24" spans="1:21" x14ac:dyDescent="0.2">
      <c r="A24" s="13">
        <v>17</v>
      </c>
      <c r="B24" s="6">
        <f>Academic!B26</f>
        <v>0</v>
      </c>
      <c r="C24" s="129" t="str">
        <f>Academic!C26</f>
        <v>Samara Angelica Budiman</v>
      </c>
      <c r="D24" s="9"/>
      <c r="E24" s="9"/>
      <c r="F24" s="9"/>
      <c r="G24" s="9"/>
      <c r="H24" s="9"/>
      <c r="I24" s="9"/>
      <c r="J24" s="9"/>
      <c r="K24" s="9"/>
      <c r="L24" s="7" t="str">
        <f t="shared" si="1"/>
        <v/>
      </c>
      <c r="M24" s="1">
        <v>17</v>
      </c>
      <c r="N24" s="13" t="str">
        <f t="shared" si="2"/>
        <v>E</v>
      </c>
      <c r="O24" s="13" t="str">
        <f t="shared" ref="O24:O32" si="3">IF(E24&gt;=4,"A",IF(E24&gt;=3,"B",IF(E24&gt;=2,"C",IF(E24&gt;=1,"D","E"))))</f>
        <v>E</v>
      </c>
      <c r="P24" s="13" t="str">
        <f t="shared" ref="P24:P32" si="4">IF(F24&gt;=4,"A",IF(F24&gt;=3,"B",IF(F24&gt;=2,"C",IF(F24&gt;=1,"D","E"))))</f>
        <v>E</v>
      </c>
      <c r="Q24" s="13" t="str">
        <f t="shared" ref="Q24:Q32" si="5">IF(G24&gt;=4,"A",IF(G24&gt;=3,"B",IF(G24&gt;=2,"C",IF(G24&gt;=1,"D","E"))))</f>
        <v>E</v>
      </c>
      <c r="R24" s="13" t="str">
        <f t="shared" ref="R24:R32" si="6">IF(H24&gt;=4,"A",IF(H24&gt;=3,"B",IF(H24&gt;=2,"C",IF(H24&gt;=1,"D","E"))))</f>
        <v>E</v>
      </c>
      <c r="S24" s="13" t="str">
        <f t="shared" ref="S24:S32" si="7">IF(I24&gt;=4,"A",IF(I24&gt;=3,"B",IF(I24&gt;=2,"C",IF(I24&gt;=1,"D","E"))))</f>
        <v>E</v>
      </c>
      <c r="T24" s="13" t="str">
        <f t="shared" ref="T24:T32" si="8">IF(J24&gt;=4,"A",IF(J24&gt;=3,"B",IF(J24&gt;=2,"C",IF(J24&gt;=1,"D","E"))))</f>
        <v>E</v>
      </c>
      <c r="U24" s="13" t="str">
        <f t="shared" ref="U24:U32" si="9">IF(K24&gt;=4,"A",IF(K24&gt;=3,"B",IF(K24&gt;=2,"C",IF(K24&gt;=1,"D","E"))))</f>
        <v>E</v>
      </c>
    </row>
    <row r="25" spans="1:21" x14ac:dyDescent="0.2">
      <c r="A25" s="13">
        <v>18</v>
      </c>
      <c r="B25" s="6">
        <f>Academic!B27</f>
        <v>0</v>
      </c>
      <c r="C25" s="129" t="str">
        <f>Academic!C27</f>
        <v>Sammuel Raymond</v>
      </c>
      <c r="D25" s="9"/>
      <c r="E25" s="9"/>
      <c r="F25" s="9"/>
      <c r="G25" s="9"/>
      <c r="H25" s="9"/>
      <c r="I25" s="9"/>
      <c r="J25" s="9"/>
      <c r="K25" s="9"/>
      <c r="L25" s="7" t="str">
        <f t="shared" si="1"/>
        <v/>
      </c>
      <c r="M25" s="1">
        <v>18</v>
      </c>
      <c r="N25" s="13" t="str">
        <f t="shared" si="2"/>
        <v>E</v>
      </c>
      <c r="O25" s="13" t="str">
        <f t="shared" si="3"/>
        <v>E</v>
      </c>
      <c r="P25" s="13" t="str">
        <f t="shared" si="4"/>
        <v>E</v>
      </c>
      <c r="Q25" s="13" t="str">
        <f t="shared" si="5"/>
        <v>E</v>
      </c>
      <c r="R25" s="13" t="str">
        <f t="shared" si="6"/>
        <v>E</v>
      </c>
      <c r="S25" s="13" t="str">
        <f t="shared" si="7"/>
        <v>E</v>
      </c>
      <c r="T25" s="13" t="str">
        <f t="shared" si="8"/>
        <v>E</v>
      </c>
      <c r="U25" s="13" t="str">
        <f t="shared" si="9"/>
        <v>E</v>
      </c>
    </row>
    <row r="26" spans="1:21" x14ac:dyDescent="0.2">
      <c r="A26" s="13">
        <v>19</v>
      </c>
      <c r="B26" s="6">
        <f>Academic!B28</f>
        <v>0</v>
      </c>
      <c r="C26" s="129" t="str">
        <f>Academic!C28</f>
        <v>Vivian Permata sari</v>
      </c>
      <c r="D26" s="9"/>
      <c r="E26" s="9"/>
      <c r="F26" s="9"/>
      <c r="G26" s="9"/>
      <c r="H26" s="9"/>
      <c r="I26" s="9"/>
      <c r="J26" s="9"/>
      <c r="K26" s="9"/>
      <c r="L26" s="7" t="str">
        <f t="shared" si="1"/>
        <v/>
      </c>
      <c r="M26" s="1">
        <v>19</v>
      </c>
      <c r="N26" s="13" t="str">
        <f t="shared" si="2"/>
        <v>E</v>
      </c>
      <c r="O26" s="13" t="str">
        <f t="shared" si="3"/>
        <v>E</v>
      </c>
      <c r="P26" s="13" t="str">
        <f t="shared" si="4"/>
        <v>E</v>
      </c>
      <c r="Q26" s="13" t="str">
        <f t="shared" si="5"/>
        <v>E</v>
      </c>
      <c r="R26" s="13" t="str">
        <f t="shared" si="6"/>
        <v>E</v>
      </c>
      <c r="S26" s="13" t="str">
        <f t="shared" si="7"/>
        <v>E</v>
      </c>
      <c r="T26" s="13" t="str">
        <f t="shared" si="8"/>
        <v>E</v>
      </c>
      <c r="U26" s="13" t="str">
        <f t="shared" si="9"/>
        <v>E</v>
      </c>
    </row>
    <row r="27" spans="1:21" x14ac:dyDescent="0.2">
      <c r="A27" s="13">
        <v>20</v>
      </c>
      <c r="B27" s="6">
        <f>Academic!B29</f>
        <v>0</v>
      </c>
      <c r="C27" s="129" t="str">
        <f>Academic!C29</f>
        <v>Yorin Goldie Vigawan</v>
      </c>
      <c r="D27" s="9"/>
      <c r="E27" s="9"/>
      <c r="F27" s="9"/>
      <c r="G27" s="9"/>
      <c r="H27" s="9"/>
      <c r="I27" s="9"/>
      <c r="J27" s="9"/>
      <c r="K27" s="9"/>
      <c r="L27" s="7" t="str">
        <f t="shared" si="1"/>
        <v/>
      </c>
      <c r="M27" s="1">
        <v>20</v>
      </c>
      <c r="N27" s="13" t="str">
        <f t="shared" si="2"/>
        <v>E</v>
      </c>
      <c r="O27" s="13" t="str">
        <f t="shared" si="3"/>
        <v>E</v>
      </c>
      <c r="P27" s="13" t="str">
        <f t="shared" si="4"/>
        <v>E</v>
      </c>
      <c r="Q27" s="13" t="str">
        <f t="shared" si="5"/>
        <v>E</v>
      </c>
      <c r="R27" s="13" t="str">
        <f t="shared" si="6"/>
        <v>E</v>
      </c>
      <c r="S27" s="13" t="str">
        <f t="shared" si="7"/>
        <v>E</v>
      </c>
      <c r="T27" s="13" t="str">
        <f t="shared" si="8"/>
        <v>E</v>
      </c>
      <c r="U27" s="13" t="str">
        <f t="shared" si="9"/>
        <v>E</v>
      </c>
    </row>
    <row r="28" spans="1:21" x14ac:dyDescent="0.2">
      <c r="A28" s="13">
        <v>21</v>
      </c>
      <c r="B28" s="6" t="str">
        <f>Academic!B30</f>
        <v/>
      </c>
      <c r="C28" s="129" t="str">
        <f>Academic!C30</f>
        <v/>
      </c>
      <c r="D28" s="9"/>
      <c r="E28" s="9"/>
      <c r="F28" s="9"/>
      <c r="G28" s="9"/>
      <c r="H28" s="9"/>
      <c r="I28" s="9"/>
      <c r="J28" s="9"/>
      <c r="K28" s="9"/>
      <c r="L28" s="7" t="str">
        <f t="shared" si="1"/>
        <v/>
      </c>
      <c r="M28" s="1">
        <v>21</v>
      </c>
      <c r="N28" s="13" t="str">
        <f t="shared" si="2"/>
        <v>E</v>
      </c>
      <c r="O28" s="13" t="str">
        <f t="shared" si="3"/>
        <v>E</v>
      </c>
      <c r="P28" s="13" t="str">
        <f t="shared" si="4"/>
        <v>E</v>
      </c>
      <c r="Q28" s="13" t="str">
        <f t="shared" si="5"/>
        <v>E</v>
      </c>
      <c r="R28" s="13" t="str">
        <f t="shared" si="6"/>
        <v>E</v>
      </c>
      <c r="S28" s="13" t="str">
        <f t="shared" si="7"/>
        <v>E</v>
      </c>
      <c r="T28" s="13" t="str">
        <f t="shared" si="8"/>
        <v>E</v>
      </c>
      <c r="U28" s="13" t="str">
        <f t="shared" si="9"/>
        <v>E</v>
      </c>
    </row>
    <row r="29" spans="1:21" x14ac:dyDescent="0.2">
      <c r="A29" s="13">
        <v>22</v>
      </c>
      <c r="B29" s="6" t="str">
        <f>Academic!B31</f>
        <v/>
      </c>
      <c r="C29" s="129" t="str">
        <f>Academic!C31</f>
        <v/>
      </c>
      <c r="D29" s="9"/>
      <c r="E29" s="9"/>
      <c r="F29" s="9"/>
      <c r="G29" s="9"/>
      <c r="H29" s="9"/>
      <c r="I29" s="9"/>
      <c r="J29" s="9"/>
      <c r="K29" s="9"/>
      <c r="L29" s="7" t="str">
        <f t="shared" si="1"/>
        <v/>
      </c>
      <c r="M29" s="1">
        <v>22</v>
      </c>
      <c r="N29" s="13" t="str">
        <f t="shared" si="2"/>
        <v>E</v>
      </c>
      <c r="O29" s="13" t="str">
        <f t="shared" si="3"/>
        <v>E</v>
      </c>
      <c r="P29" s="13" t="str">
        <f t="shared" si="4"/>
        <v>E</v>
      </c>
      <c r="Q29" s="13" t="str">
        <f t="shared" si="5"/>
        <v>E</v>
      </c>
      <c r="R29" s="13" t="str">
        <f t="shared" si="6"/>
        <v>E</v>
      </c>
      <c r="S29" s="13" t="str">
        <f t="shared" si="7"/>
        <v>E</v>
      </c>
      <c r="T29" s="13" t="str">
        <f t="shared" si="8"/>
        <v>E</v>
      </c>
      <c r="U29" s="13" t="str">
        <f t="shared" si="9"/>
        <v>E</v>
      </c>
    </row>
    <row r="30" spans="1:21" x14ac:dyDescent="0.2">
      <c r="A30" s="13">
        <v>23</v>
      </c>
      <c r="B30" s="6" t="str">
        <f>Academic!B32</f>
        <v/>
      </c>
      <c r="C30" s="129" t="str">
        <f>Academic!C32</f>
        <v/>
      </c>
      <c r="D30" s="9"/>
      <c r="E30" s="9"/>
      <c r="F30" s="9"/>
      <c r="G30" s="9"/>
      <c r="H30" s="9"/>
      <c r="I30" s="9"/>
      <c r="J30" s="9"/>
      <c r="K30" s="9"/>
      <c r="L30" s="7" t="str">
        <f t="shared" si="1"/>
        <v/>
      </c>
      <c r="M30" s="1">
        <v>23</v>
      </c>
      <c r="N30" s="13" t="str">
        <f t="shared" si="2"/>
        <v>E</v>
      </c>
      <c r="O30" s="13" t="str">
        <f t="shared" si="3"/>
        <v>E</v>
      </c>
      <c r="P30" s="13" t="str">
        <f t="shared" si="4"/>
        <v>E</v>
      </c>
      <c r="Q30" s="13" t="str">
        <f t="shared" si="5"/>
        <v>E</v>
      </c>
      <c r="R30" s="13" t="str">
        <f t="shared" si="6"/>
        <v>E</v>
      </c>
      <c r="S30" s="13" t="str">
        <f t="shared" si="7"/>
        <v>E</v>
      </c>
      <c r="T30" s="13" t="str">
        <f t="shared" si="8"/>
        <v>E</v>
      </c>
      <c r="U30" s="13" t="str">
        <f t="shared" si="9"/>
        <v>E</v>
      </c>
    </row>
    <row r="31" spans="1:21" x14ac:dyDescent="0.2">
      <c r="A31" s="13">
        <v>24</v>
      </c>
      <c r="B31" s="6" t="str">
        <f>Academic!B33</f>
        <v/>
      </c>
      <c r="C31" s="129" t="str">
        <f>Academic!C33</f>
        <v/>
      </c>
      <c r="D31" s="9"/>
      <c r="E31" s="9"/>
      <c r="F31" s="9"/>
      <c r="G31" s="9"/>
      <c r="H31" s="9"/>
      <c r="I31" s="9"/>
      <c r="J31" s="9"/>
      <c r="K31" s="9"/>
      <c r="L31" s="7" t="str">
        <f t="shared" si="1"/>
        <v/>
      </c>
      <c r="M31" s="1">
        <v>24</v>
      </c>
      <c r="N31" s="13" t="str">
        <f t="shared" si="2"/>
        <v>E</v>
      </c>
      <c r="O31" s="13" t="str">
        <f t="shared" si="3"/>
        <v>E</v>
      </c>
      <c r="P31" s="13" t="str">
        <f t="shared" si="4"/>
        <v>E</v>
      </c>
      <c r="Q31" s="13" t="str">
        <f t="shared" si="5"/>
        <v>E</v>
      </c>
      <c r="R31" s="13" t="str">
        <f t="shared" si="6"/>
        <v>E</v>
      </c>
      <c r="S31" s="13" t="str">
        <f t="shared" si="7"/>
        <v>E</v>
      </c>
      <c r="T31" s="13" t="str">
        <f t="shared" si="8"/>
        <v>E</v>
      </c>
      <c r="U31" s="13" t="str">
        <f t="shared" si="9"/>
        <v>E</v>
      </c>
    </row>
    <row r="32" spans="1:21" x14ac:dyDescent="0.2">
      <c r="A32" s="13">
        <v>25</v>
      </c>
      <c r="B32" s="6" t="str">
        <f>Academic!B34</f>
        <v/>
      </c>
      <c r="C32" s="129" t="str">
        <f>Academic!C34</f>
        <v/>
      </c>
      <c r="D32" s="9"/>
      <c r="E32" s="9"/>
      <c r="F32" s="9"/>
      <c r="G32" s="9"/>
      <c r="H32" s="9"/>
      <c r="I32" s="9"/>
      <c r="J32" s="9"/>
      <c r="K32" s="9"/>
      <c r="L32" s="7" t="str">
        <f t="shared" si="1"/>
        <v/>
      </c>
      <c r="M32" s="1">
        <v>25</v>
      </c>
      <c r="N32" s="13" t="str">
        <f t="shared" si="2"/>
        <v>E</v>
      </c>
      <c r="O32" s="13" t="str">
        <f t="shared" si="3"/>
        <v>E</v>
      </c>
      <c r="P32" s="13" t="str">
        <f t="shared" si="4"/>
        <v>E</v>
      </c>
      <c r="Q32" s="13" t="str">
        <f t="shared" si="5"/>
        <v>E</v>
      </c>
      <c r="R32" s="13" t="str">
        <f t="shared" si="6"/>
        <v>E</v>
      </c>
      <c r="S32" s="13" t="str">
        <f t="shared" si="7"/>
        <v>E</v>
      </c>
      <c r="T32" s="13" t="str">
        <f t="shared" si="8"/>
        <v>E</v>
      </c>
      <c r="U32" s="13" t="str">
        <f t="shared" si="9"/>
        <v>E</v>
      </c>
    </row>
    <row r="38" spans="4:8" x14ac:dyDescent="0.2">
      <c r="D38" s="160"/>
      <c r="E38" s="160"/>
      <c r="F38" s="160"/>
      <c r="G38" s="160"/>
      <c r="H38" s="8"/>
    </row>
    <row r="39" spans="4:8" x14ac:dyDescent="0.2">
      <c r="D39" s="160"/>
      <c r="E39" s="160"/>
      <c r="F39" s="160"/>
      <c r="G39" s="160"/>
      <c r="H39" s="8"/>
    </row>
    <row r="40" spans="4:8" x14ac:dyDescent="0.2">
      <c r="D40" s="160"/>
      <c r="E40" s="160"/>
      <c r="F40" s="160"/>
      <c r="G40" s="160"/>
      <c r="H40" s="8"/>
    </row>
    <row r="41" spans="4:8" x14ac:dyDescent="0.2">
      <c r="D41" s="160"/>
      <c r="E41" s="160"/>
      <c r="F41" s="160"/>
      <c r="G41" s="160"/>
      <c r="H41" s="8"/>
    </row>
    <row r="42" spans="4:8" x14ac:dyDescent="0.2">
      <c r="D42" s="160"/>
      <c r="E42" s="160"/>
      <c r="F42" s="160"/>
      <c r="G42" s="160"/>
      <c r="H42" s="8"/>
    </row>
    <row r="43" spans="4:8" x14ac:dyDescent="0.2">
      <c r="D43" s="160"/>
      <c r="E43" s="160"/>
      <c r="F43" s="160"/>
      <c r="G43" s="160"/>
      <c r="H43" s="8"/>
    </row>
    <row r="44" spans="4:8" x14ac:dyDescent="0.2">
      <c r="D44" s="160"/>
      <c r="E44" s="160"/>
      <c r="F44" s="160"/>
      <c r="G44" s="160"/>
      <c r="H44" s="8"/>
    </row>
    <row r="45" spans="4:8" x14ac:dyDescent="0.2">
      <c r="D45" s="160"/>
      <c r="E45" s="160"/>
      <c r="F45" s="160"/>
      <c r="G45" s="160"/>
      <c r="H45" s="8"/>
    </row>
    <row r="46" spans="4:8" x14ac:dyDescent="0.2">
      <c r="D46" s="160"/>
      <c r="E46" s="160"/>
      <c r="F46" s="160"/>
      <c r="G46" s="160"/>
      <c r="H46" s="8"/>
    </row>
    <row r="47" spans="4:8" x14ac:dyDescent="0.2">
      <c r="D47" s="160"/>
      <c r="E47" s="160"/>
      <c r="F47" s="160"/>
      <c r="G47" s="160"/>
      <c r="H47" s="8"/>
    </row>
    <row r="48" spans="4:8" x14ac:dyDescent="0.2">
      <c r="D48" s="160"/>
      <c r="E48" s="160"/>
      <c r="F48" s="160"/>
      <c r="G48" s="160"/>
      <c r="H48" s="8"/>
    </row>
    <row r="49" spans="4:8" x14ac:dyDescent="0.2">
      <c r="D49" s="160"/>
      <c r="E49" s="160"/>
      <c r="F49" s="160"/>
      <c r="G49" s="160"/>
      <c r="H49" s="8"/>
    </row>
    <row r="50" spans="4:8" x14ac:dyDescent="0.2">
      <c r="D50" s="160"/>
      <c r="E50" s="160"/>
      <c r="F50" s="160"/>
      <c r="G50" s="160"/>
      <c r="H50" s="8"/>
    </row>
    <row r="51" spans="4:8" x14ac:dyDescent="0.2">
      <c r="D51" s="8"/>
      <c r="E51" s="8"/>
      <c r="F51" s="8"/>
      <c r="G51" s="8"/>
      <c r="H51" s="8"/>
    </row>
    <row r="52" spans="4:8" x14ac:dyDescent="0.2">
      <c r="D52" s="8"/>
      <c r="E52" s="8"/>
      <c r="F52" s="8"/>
      <c r="G52" s="8"/>
      <c r="H52" s="8"/>
    </row>
    <row r="53" spans="4:8" x14ac:dyDescent="0.2">
      <c r="D53" s="8"/>
      <c r="E53" s="8"/>
      <c r="F53" s="8"/>
      <c r="G53" s="8"/>
      <c r="H53" s="8"/>
    </row>
    <row r="54" spans="4:8" x14ac:dyDescent="0.2">
      <c r="D54" s="8"/>
      <c r="E54" s="8"/>
      <c r="F54" s="8"/>
      <c r="G54" s="8"/>
      <c r="H54" s="8"/>
    </row>
    <row r="55" spans="4:8" x14ac:dyDescent="0.2">
      <c r="D55" s="8"/>
      <c r="E55" s="8"/>
      <c r="F55" s="8"/>
      <c r="G55" s="8"/>
      <c r="H55" s="8"/>
    </row>
  </sheetData>
  <sheetProtection password="C71F" sheet="1" objects="1" scenarios="1"/>
  <mergeCells count="19">
    <mergeCell ref="A6:A7"/>
    <mergeCell ref="D38:G38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B2:L2"/>
    <mergeCell ref="B6:B7"/>
    <mergeCell ref="C6:C7"/>
    <mergeCell ref="D6:K6"/>
    <mergeCell ref="L6:L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J55"/>
  <sheetViews>
    <sheetView showGridLines="0" topLeftCell="A3" workbookViewId="0">
      <selection activeCell="D8" sqref="D8:J32"/>
    </sheetView>
  </sheetViews>
  <sheetFormatPr defaultRowHeight="12.75" x14ac:dyDescent="0.2"/>
  <cols>
    <col min="1" max="1" width="9.140625" style="1"/>
    <col min="2" max="2" width="12.7109375" style="1" customWidth="1"/>
    <col min="3" max="3" width="30.7109375" style="1" customWidth="1"/>
    <col min="4" max="10" width="13.7109375" style="1" customWidth="1"/>
    <col min="11" max="16384" width="9.140625" style="1"/>
  </cols>
  <sheetData>
    <row r="2" spans="1:10" ht="45" x14ac:dyDescent="0.6">
      <c r="B2" s="161" t="s">
        <v>154</v>
      </c>
      <c r="C2" s="161"/>
      <c r="D2" s="161"/>
      <c r="E2" s="161"/>
      <c r="F2" s="161"/>
      <c r="G2" s="161"/>
      <c r="H2" s="161"/>
      <c r="I2" s="161"/>
      <c r="J2" s="161"/>
    </row>
    <row r="4" spans="1:10" x14ac:dyDescent="0.2">
      <c r="B4" s="2" t="s">
        <v>146</v>
      </c>
      <c r="C4" s="10">
        <f>Cover!K18</f>
        <v>10.1</v>
      </c>
    </row>
    <row r="6" spans="1:10" ht="25.5" x14ac:dyDescent="0.35">
      <c r="A6" s="162" t="s">
        <v>255</v>
      </c>
      <c r="B6" s="162" t="s">
        <v>130</v>
      </c>
      <c r="C6" s="162" t="s">
        <v>0</v>
      </c>
      <c r="D6" s="163" t="s">
        <v>149</v>
      </c>
      <c r="E6" s="163"/>
      <c r="F6" s="163"/>
      <c r="G6" s="163"/>
      <c r="H6" s="164" t="s">
        <v>157</v>
      </c>
      <c r="I6" s="165"/>
      <c r="J6" s="165"/>
    </row>
    <row r="7" spans="1:10" ht="15" x14ac:dyDescent="0.2">
      <c r="A7" s="162"/>
      <c r="B7" s="162"/>
      <c r="C7" s="162"/>
      <c r="D7" s="14" t="s">
        <v>150</v>
      </c>
      <c r="E7" s="14" t="s">
        <v>153</v>
      </c>
      <c r="F7" s="14" t="s">
        <v>151</v>
      </c>
      <c r="G7" s="14" t="s">
        <v>152</v>
      </c>
      <c r="H7" s="14" t="s">
        <v>155</v>
      </c>
      <c r="I7" s="14" t="s">
        <v>156</v>
      </c>
      <c r="J7" s="14" t="s">
        <v>168</v>
      </c>
    </row>
    <row r="8" spans="1:10" x14ac:dyDescent="0.2">
      <c r="A8" s="13">
        <v>1</v>
      </c>
      <c r="B8" s="6">
        <f>Academic!B10</f>
        <v>0</v>
      </c>
      <c r="C8" s="129" t="str">
        <f>Academic!C10</f>
        <v>Andrew Nathaniel</v>
      </c>
      <c r="D8" s="131"/>
      <c r="E8" s="131"/>
      <c r="F8" s="131"/>
      <c r="G8" s="131"/>
      <c r="H8" s="9"/>
      <c r="I8" s="131"/>
      <c r="J8" s="131"/>
    </row>
    <row r="9" spans="1:10" x14ac:dyDescent="0.2">
      <c r="A9" s="13">
        <v>2</v>
      </c>
      <c r="B9" s="6">
        <f>Academic!B11</f>
        <v>0</v>
      </c>
      <c r="C9" s="129" t="str">
        <f>Academic!C11</f>
        <v>Brian Jonathan Mak</v>
      </c>
      <c r="D9" s="131"/>
      <c r="E9" s="131"/>
      <c r="F9" s="131"/>
      <c r="G9" s="131"/>
      <c r="H9" s="131"/>
      <c r="I9" s="131"/>
      <c r="J9" s="9"/>
    </row>
    <row r="10" spans="1:10" x14ac:dyDescent="0.2">
      <c r="A10" s="13">
        <v>3</v>
      </c>
      <c r="B10" s="6">
        <f>Academic!B12</f>
        <v>0</v>
      </c>
      <c r="C10" s="129" t="str">
        <f>Academic!C12</f>
        <v>Christa Hadipranata B.</v>
      </c>
      <c r="D10" s="131"/>
      <c r="E10" s="131"/>
      <c r="F10" s="131"/>
      <c r="G10" s="131"/>
      <c r="H10" s="131"/>
      <c r="I10" s="131"/>
      <c r="J10" s="131"/>
    </row>
    <row r="11" spans="1:10" x14ac:dyDescent="0.2">
      <c r="A11" s="13">
        <v>4</v>
      </c>
      <c r="B11" s="6">
        <f>Academic!B13</f>
        <v>0</v>
      </c>
      <c r="C11" s="129" t="str">
        <f>Academic!C13</f>
        <v xml:space="preserve">Danielle Amelia Wijaya </v>
      </c>
      <c r="D11" s="131"/>
      <c r="E11" s="131"/>
      <c r="F11" s="131"/>
      <c r="G11" s="131"/>
      <c r="H11" s="9"/>
      <c r="I11" s="131"/>
      <c r="J11" s="131"/>
    </row>
    <row r="12" spans="1:10" x14ac:dyDescent="0.2">
      <c r="A12" s="13">
        <v>5</v>
      </c>
      <c r="B12" s="6">
        <f>Academic!B14</f>
        <v>0</v>
      </c>
      <c r="C12" s="129" t="str">
        <f>Academic!C14</f>
        <v>Elvin Philander</v>
      </c>
      <c r="D12" s="131"/>
      <c r="E12" s="131"/>
      <c r="F12" s="131"/>
      <c r="G12" s="131"/>
      <c r="H12" s="131"/>
      <c r="I12" s="131"/>
      <c r="J12" s="131"/>
    </row>
    <row r="13" spans="1:10" x14ac:dyDescent="0.2">
      <c r="A13" s="13">
        <v>6</v>
      </c>
      <c r="B13" s="6">
        <f>Academic!B15</f>
        <v>0</v>
      </c>
      <c r="C13" s="129" t="str">
        <f>Academic!C15</f>
        <v>Eneagles Rosecita Setiawan</v>
      </c>
      <c r="D13" s="131"/>
      <c r="E13" s="131"/>
      <c r="F13" s="131"/>
      <c r="G13" s="131"/>
      <c r="H13" s="131"/>
      <c r="I13" s="131"/>
      <c r="J13" s="131"/>
    </row>
    <row r="14" spans="1:10" x14ac:dyDescent="0.2">
      <c r="A14" s="13">
        <v>7</v>
      </c>
      <c r="B14" s="6">
        <f>Academic!B16</f>
        <v>0</v>
      </c>
      <c r="C14" s="129" t="str">
        <f>Academic!C16</f>
        <v>Grace Sinaga</v>
      </c>
      <c r="D14" s="131"/>
      <c r="E14" s="131"/>
      <c r="F14" s="131"/>
      <c r="G14" s="131"/>
      <c r="H14" s="131"/>
      <c r="I14" s="131"/>
      <c r="J14" s="131"/>
    </row>
    <row r="15" spans="1:10" x14ac:dyDescent="0.2">
      <c r="A15" s="13">
        <v>8</v>
      </c>
      <c r="B15" s="6">
        <f>Academic!B17</f>
        <v>0</v>
      </c>
      <c r="C15" s="129" t="str">
        <f>Academic!C17</f>
        <v>Hizkia Felix Winata</v>
      </c>
      <c r="D15" s="131"/>
      <c r="E15" s="131"/>
      <c r="F15" s="131"/>
      <c r="G15" s="131"/>
      <c r="H15" s="131"/>
      <c r="I15" s="131"/>
      <c r="J15" s="131"/>
    </row>
    <row r="16" spans="1:10" x14ac:dyDescent="0.2">
      <c r="A16" s="13">
        <v>9</v>
      </c>
      <c r="B16" s="6">
        <f>Academic!B18</f>
        <v>0</v>
      </c>
      <c r="C16" s="129" t="str">
        <f>Academic!C18</f>
        <v>Jessica Hartojo</v>
      </c>
      <c r="D16" s="131"/>
      <c r="E16" s="131"/>
      <c r="F16" s="131"/>
      <c r="G16" s="131"/>
      <c r="H16" s="9"/>
      <c r="I16" s="9"/>
      <c r="J16" s="131"/>
    </row>
    <row r="17" spans="1:10" x14ac:dyDescent="0.2">
      <c r="A17" s="13">
        <v>10</v>
      </c>
      <c r="B17" s="6">
        <f>Academic!B19</f>
        <v>0</v>
      </c>
      <c r="C17" s="129" t="str">
        <f>Academic!C19</f>
        <v>Joshua Omardhaniel Tondok</v>
      </c>
      <c r="D17" s="131"/>
      <c r="E17" s="131"/>
      <c r="F17" s="131"/>
      <c r="G17" s="131"/>
      <c r="H17" s="9"/>
      <c r="I17" s="131"/>
      <c r="J17" s="9"/>
    </row>
    <row r="18" spans="1:10" x14ac:dyDescent="0.2">
      <c r="A18" s="13">
        <v>11</v>
      </c>
      <c r="B18" s="6">
        <f>Academic!B20</f>
        <v>0</v>
      </c>
      <c r="C18" s="129" t="str">
        <f>Academic!C20</f>
        <v>Louis Helsinki Robert</v>
      </c>
      <c r="D18" s="131"/>
      <c r="E18" s="131"/>
      <c r="F18" s="131"/>
      <c r="G18" s="131"/>
      <c r="H18" s="9"/>
      <c r="I18" s="131"/>
      <c r="J18" s="131"/>
    </row>
    <row r="19" spans="1:10" x14ac:dyDescent="0.2">
      <c r="A19" s="13">
        <v>12</v>
      </c>
      <c r="B19" s="6">
        <f>Academic!B21</f>
        <v>0</v>
      </c>
      <c r="C19" s="129" t="str">
        <f>Academic!C21</f>
        <v>Marvel Naga Wijaya</v>
      </c>
      <c r="D19" s="131"/>
      <c r="E19" s="131"/>
      <c r="F19" s="131"/>
      <c r="G19" s="131"/>
      <c r="H19" s="131"/>
      <c r="I19" s="131"/>
      <c r="J19" s="131"/>
    </row>
    <row r="20" spans="1:10" x14ac:dyDescent="0.2">
      <c r="A20" s="13">
        <v>13</v>
      </c>
      <c r="B20" s="6">
        <f>Academic!B22</f>
        <v>0</v>
      </c>
      <c r="C20" s="129" t="str">
        <f>Academic!C22</f>
        <v>Michelle Angelica Harly</v>
      </c>
      <c r="D20" s="131"/>
      <c r="E20" s="131"/>
      <c r="F20" s="131"/>
      <c r="G20" s="131"/>
      <c r="H20" s="131"/>
      <c r="I20" s="131"/>
      <c r="J20" s="131"/>
    </row>
    <row r="21" spans="1:10" x14ac:dyDescent="0.2">
      <c r="A21" s="13">
        <v>14</v>
      </c>
      <c r="B21" s="6">
        <f>Academic!B23</f>
        <v>0</v>
      </c>
      <c r="C21" s="129" t="str">
        <f>Academic!C23</f>
        <v>Nicholas Khaleb Solagratia Budiman</v>
      </c>
      <c r="D21" s="131"/>
      <c r="E21" s="131"/>
      <c r="F21" s="131"/>
      <c r="G21" s="131"/>
      <c r="H21" s="131"/>
      <c r="I21" s="131"/>
      <c r="J21" s="131"/>
    </row>
    <row r="22" spans="1:10" x14ac:dyDescent="0.2">
      <c r="A22" s="13">
        <v>15</v>
      </c>
      <c r="B22" s="6">
        <f>Academic!B24</f>
        <v>0</v>
      </c>
      <c r="C22" s="129" t="str">
        <f>Academic!C24</f>
        <v xml:space="preserve">Randy Jonathan </v>
      </c>
      <c r="D22" s="131"/>
      <c r="E22" s="131"/>
      <c r="F22" s="131"/>
      <c r="G22" s="131"/>
      <c r="H22" s="9"/>
      <c r="I22" s="9"/>
      <c r="J22" s="131"/>
    </row>
    <row r="23" spans="1:10" x14ac:dyDescent="0.2">
      <c r="A23" s="13">
        <v>16</v>
      </c>
      <c r="B23" s="6">
        <f>Academic!B25</f>
        <v>0</v>
      </c>
      <c r="C23" s="129" t="str">
        <f>Academic!C25</f>
        <v>Remmy Tahar Hamzah</v>
      </c>
      <c r="D23" s="131"/>
      <c r="E23" s="131"/>
      <c r="F23" s="131"/>
      <c r="G23" s="131"/>
      <c r="H23" s="9"/>
      <c r="I23" s="131"/>
      <c r="J23" s="9"/>
    </row>
    <row r="24" spans="1:10" x14ac:dyDescent="0.2">
      <c r="A24" s="13">
        <v>17</v>
      </c>
      <c r="B24" s="6">
        <f>Academic!B26</f>
        <v>0</v>
      </c>
      <c r="C24" s="129" t="str">
        <f>Academic!C26</f>
        <v>Samara Angelica Budiman</v>
      </c>
      <c r="D24" s="131"/>
      <c r="E24" s="131"/>
      <c r="F24" s="131"/>
      <c r="G24" s="131"/>
      <c r="H24" s="9"/>
      <c r="I24" s="9"/>
      <c r="J24" s="9"/>
    </row>
    <row r="25" spans="1:10" x14ac:dyDescent="0.2">
      <c r="A25" s="13">
        <v>18</v>
      </c>
      <c r="B25" s="6">
        <f>Academic!B27</f>
        <v>0</v>
      </c>
      <c r="C25" s="129" t="str">
        <f>Academic!C27</f>
        <v>Sammuel Raymond</v>
      </c>
      <c r="D25" s="131"/>
      <c r="E25" s="131"/>
      <c r="F25" s="131"/>
      <c r="G25" s="131"/>
      <c r="H25" s="131"/>
      <c r="I25" s="131"/>
      <c r="J25" s="131"/>
    </row>
    <row r="26" spans="1:10" x14ac:dyDescent="0.2">
      <c r="A26" s="13">
        <v>19</v>
      </c>
      <c r="B26" s="6">
        <f>Academic!B28</f>
        <v>0</v>
      </c>
      <c r="C26" s="129" t="str">
        <f>Academic!C28</f>
        <v>Vivian Permata sari</v>
      </c>
      <c r="D26" s="131"/>
      <c r="E26" s="131"/>
      <c r="F26" s="131"/>
      <c r="G26" s="131"/>
      <c r="H26" s="131"/>
      <c r="I26" s="131"/>
      <c r="J26" s="131"/>
    </row>
    <row r="27" spans="1:10" x14ac:dyDescent="0.2">
      <c r="A27" s="13">
        <v>20</v>
      </c>
      <c r="B27" s="6">
        <f>Academic!B29</f>
        <v>0</v>
      </c>
      <c r="C27" s="129" t="str">
        <f>Academic!C29</f>
        <v>Yorin Goldie Vigawan</v>
      </c>
      <c r="D27" s="131"/>
      <c r="E27" s="131"/>
      <c r="F27" s="131"/>
      <c r="G27" s="131"/>
      <c r="H27" s="131"/>
      <c r="I27" s="131"/>
      <c r="J27" s="131"/>
    </row>
    <row r="28" spans="1:10" x14ac:dyDescent="0.2">
      <c r="A28" s="13">
        <v>21</v>
      </c>
      <c r="B28" s="6" t="str">
        <f>Academic!B30</f>
        <v/>
      </c>
      <c r="C28" s="129" t="str">
        <f>Academic!C30</f>
        <v/>
      </c>
      <c r="D28" s="131"/>
      <c r="E28" s="131"/>
      <c r="F28" s="131"/>
      <c r="G28" s="131"/>
      <c r="H28" s="131"/>
      <c r="I28" s="131"/>
      <c r="J28" s="131"/>
    </row>
    <row r="29" spans="1:10" x14ac:dyDescent="0.2">
      <c r="A29" s="13">
        <v>22</v>
      </c>
      <c r="B29" s="6" t="str">
        <f>Academic!B31</f>
        <v/>
      </c>
      <c r="C29" s="129" t="str">
        <f>Academic!C31</f>
        <v/>
      </c>
      <c r="D29" s="131"/>
      <c r="E29" s="131"/>
      <c r="F29" s="131"/>
      <c r="G29" s="131"/>
      <c r="H29" s="9"/>
      <c r="I29" s="131"/>
      <c r="J29" s="131"/>
    </row>
    <row r="30" spans="1:10" x14ac:dyDescent="0.2">
      <c r="A30" s="13">
        <v>23</v>
      </c>
      <c r="B30" s="6" t="str">
        <f>Academic!B32</f>
        <v/>
      </c>
      <c r="C30" s="129" t="str">
        <f>Academic!C32</f>
        <v/>
      </c>
      <c r="D30" s="131"/>
      <c r="E30" s="131"/>
      <c r="F30" s="131"/>
      <c r="G30" s="131"/>
      <c r="H30" s="131"/>
      <c r="I30" s="131"/>
      <c r="J30" s="131"/>
    </row>
    <row r="31" spans="1:10" x14ac:dyDescent="0.2">
      <c r="A31" s="13">
        <v>24</v>
      </c>
      <c r="B31" s="6" t="str">
        <f>Academic!B33</f>
        <v/>
      </c>
      <c r="C31" s="129" t="str">
        <f>Academic!C33</f>
        <v/>
      </c>
      <c r="D31" s="131"/>
      <c r="E31" s="131"/>
      <c r="F31" s="131"/>
      <c r="G31" s="131"/>
      <c r="H31" s="131"/>
      <c r="I31" s="131"/>
      <c r="J31" s="131"/>
    </row>
    <row r="32" spans="1:10" x14ac:dyDescent="0.2">
      <c r="A32" s="13">
        <v>25</v>
      </c>
      <c r="B32" s="6" t="str">
        <f>Academic!B34</f>
        <v/>
      </c>
      <c r="C32" s="129" t="str">
        <f>Academic!C34</f>
        <v/>
      </c>
      <c r="D32" s="131"/>
      <c r="E32" s="131"/>
      <c r="F32" s="131"/>
      <c r="G32" s="131"/>
      <c r="H32" s="131"/>
      <c r="I32" s="131"/>
      <c r="J32" s="131"/>
    </row>
    <row r="38" spans="4:8" x14ac:dyDescent="0.2">
      <c r="D38" s="160"/>
      <c r="E38" s="160"/>
      <c r="F38" s="160"/>
      <c r="G38" s="160"/>
      <c r="H38" s="8"/>
    </row>
    <row r="39" spans="4:8" x14ac:dyDescent="0.2">
      <c r="D39" s="160"/>
      <c r="E39" s="160"/>
      <c r="F39" s="160"/>
      <c r="G39" s="160"/>
      <c r="H39" s="8"/>
    </row>
    <row r="40" spans="4:8" x14ac:dyDescent="0.2">
      <c r="D40" s="160"/>
      <c r="E40" s="160"/>
      <c r="F40" s="160"/>
      <c r="G40" s="160"/>
      <c r="H40" s="8"/>
    </row>
    <row r="41" spans="4:8" x14ac:dyDescent="0.2">
      <c r="D41" s="160"/>
      <c r="E41" s="160"/>
      <c r="F41" s="160"/>
      <c r="G41" s="160"/>
      <c r="H41" s="8"/>
    </row>
    <row r="42" spans="4:8" x14ac:dyDescent="0.2">
      <c r="D42" s="160"/>
      <c r="E42" s="160"/>
      <c r="F42" s="160"/>
      <c r="G42" s="160"/>
      <c r="H42" s="8"/>
    </row>
    <row r="43" spans="4:8" x14ac:dyDescent="0.2">
      <c r="D43" s="160"/>
      <c r="E43" s="160"/>
      <c r="F43" s="160"/>
      <c r="G43" s="160"/>
      <c r="H43" s="8"/>
    </row>
    <row r="44" spans="4:8" x14ac:dyDescent="0.2">
      <c r="D44" s="160"/>
      <c r="E44" s="160"/>
      <c r="F44" s="160"/>
      <c r="G44" s="160"/>
      <c r="H44" s="8"/>
    </row>
    <row r="45" spans="4:8" x14ac:dyDescent="0.2">
      <c r="D45" s="160"/>
      <c r="E45" s="160"/>
      <c r="F45" s="160"/>
      <c r="G45" s="160"/>
      <c r="H45" s="8"/>
    </row>
    <row r="46" spans="4:8" x14ac:dyDescent="0.2">
      <c r="D46" s="160"/>
      <c r="E46" s="160"/>
      <c r="F46" s="160"/>
      <c r="G46" s="160"/>
      <c r="H46" s="8"/>
    </row>
    <row r="47" spans="4:8" x14ac:dyDescent="0.2">
      <c r="D47" s="160"/>
      <c r="E47" s="160"/>
      <c r="F47" s="160"/>
      <c r="G47" s="160"/>
      <c r="H47" s="8"/>
    </row>
    <row r="48" spans="4:8" x14ac:dyDescent="0.2">
      <c r="D48" s="160"/>
      <c r="E48" s="160"/>
      <c r="F48" s="160"/>
      <c r="G48" s="160"/>
      <c r="H48" s="8"/>
    </row>
    <row r="49" spans="4:8" x14ac:dyDescent="0.2">
      <c r="D49" s="160"/>
      <c r="E49" s="160"/>
      <c r="F49" s="160"/>
      <c r="G49" s="160"/>
      <c r="H49" s="8"/>
    </row>
    <row r="50" spans="4:8" x14ac:dyDescent="0.2">
      <c r="D50" s="160"/>
      <c r="E50" s="160"/>
      <c r="F50" s="160"/>
      <c r="G50" s="160"/>
      <c r="H50" s="8"/>
    </row>
    <row r="51" spans="4:8" x14ac:dyDescent="0.2">
      <c r="D51" s="8"/>
      <c r="E51" s="8"/>
      <c r="F51" s="8"/>
      <c r="G51" s="8"/>
      <c r="H51" s="8"/>
    </row>
    <row r="52" spans="4:8" x14ac:dyDescent="0.2">
      <c r="D52" s="8"/>
      <c r="E52" s="8"/>
      <c r="F52" s="8"/>
      <c r="G52" s="8"/>
      <c r="H52" s="8"/>
    </row>
    <row r="53" spans="4:8" x14ac:dyDescent="0.2">
      <c r="D53" s="8"/>
      <c r="E53" s="8"/>
      <c r="F53" s="8"/>
      <c r="G53" s="8"/>
      <c r="H53" s="8"/>
    </row>
    <row r="54" spans="4:8" x14ac:dyDescent="0.2">
      <c r="D54" s="8"/>
      <c r="E54" s="8"/>
      <c r="F54" s="8"/>
      <c r="G54" s="8"/>
      <c r="H54" s="8"/>
    </row>
    <row r="55" spans="4:8" x14ac:dyDescent="0.2">
      <c r="D55" s="8"/>
      <c r="E55" s="8"/>
      <c r="F55" s="8"/>
      <c r="G55" s="8"/>
      <c r="H55" s="8"/>
    </row>
  </sheetData>
  <sheetProtection password="C71F" sheet="1" objects="1" scenarios="1"/>
  <mergeCells count="19">
    <mergeCell ref="A6:A7"/>
    <mergeCell ref="D50:G50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B2:J2"/>
    <mergeCell ref="B6:B7"/>
    <mergeCell ref="C6:C7"/>
    <mergeCell ref="D38:G38"/>
    <mergeCell ref="D6:G6"/>
    <mergeCell ref="H6:J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I225"/>
  <sheetViews>
    <sheetView view="pageBreakPreview" topLeftCell="A70" zoomScaleNormal="120" zoomScaleSheetLayoutView="100" workbookViewId="0">
      <selection activeCell="U2" sqref="U2"/>
    </sheetView>
  </sheetViews>
  <sheetFormatPr defaultRowHeight="12.75" x14ac:dyDescent="0.2"/>
  <cols>
    <col min="1" max="1" width="5.28515625" style="1" customWidth="1"/>
    <col min="2" max="2" width="18.5703125" style="1" customWidth="1"/>
    <col min="3" max="3" width="5.85546875" style="1" customWidth="1"/>
    <col min="4" max="19" width="4.140625" style="1" customWidth="1"/>
    <col min="20" max="23" width="9.140625" style="1"/>
    <col min="24" max="35" width="4.140625" style="1" customWidth="1"/>
    <col min="36" max="16384" width="9.140625" style="1"/>
  </cols>
  <sheetData>
    <row r="1" spans="1:21" ht="62.25" customHeight="1" x14ac:dyDescent="0.2">
      <c r="A1" s="261" t="s">
        <v>178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T1" s="16" t="s">
        <v>134</v>
      </c>
      <c r="U1" s="91">
        <v>17</v>
      </c>
    </row>
    <row r="2" spans="1:21" ht="15" customHeight="1" x14ac:dyDescent="0.2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T2" s="16"/>
      <c r="U2" s="88"/>
    </row>
    <row r="3" spans="1:21" x14ac:dyDescent="0.2">
      <c r="A3" s="17"/>
      <c r="B3" s="18" t="s">
        <v>170</v>
      </c>
      <c r="C3" s="85" t="s">
        <v>1</v>
      </c>
      <c r="D3" s="18" t="s">
        <v>182</v>
      </c>
      <c r="E3" s="18"/>
      <c r="F3" s="18"/>
      <c r="G3" s="18"/>
      <c r="H3" s="18"/>
      <c r="I3" s="18"/>
      <c r="J3" s="18"/>
      <c r="L3" s="18" t="s">
        <v>129</v>
      </c>
      <c r="N3" s="18"/>
      <c r="O3" s="18" t="s">
        <v>1</v>
      </c>
      <c r="P3" s="166">
        <f>Cover!K18</f>
        <v>10.1</v>
      </c>
      <c r="Q3" s="166"/>
      <c r="R3" s="166"/>
    </row>
    <row r="4" spans="1:21" x14ac:dyDescent="0.2">
      <c r="A4" s="17"/>
      <c r="B4" s="18" t="s">
        <v>171</v>
      </c>
      <c r="C4" s="85" t="s">
        <v>1</v>
      </c>
      <c r="D4" s="18" t="s">
        <v>172</v>
      </c>
      <c r="E4" s="18"/>
      <c r="F4" s="18"/>
      <c r="G4" s="18"/>
      <c r="H4" s="18"/>
      <c r="I4" s="18"/>
      <c r="J4" s="18"/>
      <c r="L4" s="18" t="s">
        <v>2</v>
      </c>
      <c r="O4" s="18" t="s">
        <v>1</v>
      </c>
      <c r="P4" s="167" t="str">
        <f>Cover!D19</f>
        <v>1 (one)</v>
      </c>
      <c r="Q4" s="167"/>
      <c r="R4" s="167"/>
    </row>
    <row r="5" spans="1:21" x14ac:dyDescent="0.2">
      <c r="B5" s="18" t="s">
        <v>173</v>
      </c>
      <c r="C5" s="85" t="s">
        <v>1</v>
      </c>
      <c r="D5" s="118" t="str">
        <f>VLOOKUP(U1,Data,2,0)</f>
        <v>Samara Angelica Budiman</v>
      </c>
      <c r="L5" s="18" t="s">
        <v>4</v>
      </c>
      <c r="O5" s="18" t="s">
        <v>1</v>
      </c>
      <c r="P5" s="167" t="str">
        <f>Cover!D20</f>
        <v>2016 - 2017</v>
      </c>
      <c r="Q5" s="167"/>
      <c r="R5" s="167"/>
    </row>
    <row r="6" spans="1:21" x14ac:dyDescent="0.2">
      <c r="B6" s="18" t="s">
        <v>174</v>
      </c>
      <c r="C6" s="85" t="s">
        <v>1</v>
      </c>
      <c r="D6" s="118">
        <f>VLOOKUP(U1,Data,3,0)</f>
        <v>0</v>
      </c>
      <c r="M6" s="18"/>
      <c r="P6" s="18"/>
    </row>
    <row r="7" spans="1:21" ht="13.5" thickBot="1" x14ac:dyDescent="0.25">
      <c r="A7" s="19"/>
    </row>
    <row r="8" spans="1:21" ht="22.5" customHeight="1" thickTop="1" x14ac:dyDescent="0.2">
      <c r="A8" s="217" t="s">
        <v>5</v>
      </c>
      <c r="B8" s="219" t="s">
        <v>6</v>
      </c>
      <c r="C8" s="220"/>
      <c r="D8" s="220"/>
      <c r="E8" s="221"/>
      <c r="F8" s="219" t="s">
        <v>7</v>
      </c>
      <c r="G8" s="221"/>
      <c r="H8" s="214" t="s">
        <v>31</v>
      </c>
      <c r="I8" s="214"/>
      <c r="J8" s="214"/>
      <c r="K8" s="214"/>
      <c r="L8" s="214"/>
      <c r="M8" s="214"/>
      <c r="N8" s="214"/>
      <c r="O8" s="214" t="s">
        <v>36</v>
      </c>
      <c r="P8" s="214"/>
      <c r="Q8" s="214"/>
      <c r="R8" s="225"/>
    </row>
    <row r="9" spans="1:21" ht="22.5" customHeight="1" thickBot="1" x14ac:dyDescent="0.25">
      <c r="A9" s="218"/>
      <c r="B9" s="222"/>
      <c r="C9" s="223"/>
      <c r="D9" s="223"/>
      <c r="E9" s="224"/>
      <c r="F9" s="222"/>
      <c r="G9" s="224"/>
      <c r="H9" s="228" t="s">
        <v>37</v>
      </c>
      <c r="I9" s="229"/>
      <c r="J9" s="229"/>
      <c r="K9" s="228" t="s">
        <v>38</v>
      </c>
      <c r="L9" s="229"/>
      <c r="M9" s="229"/>
      <c r="N9" s="230"/>
      <c r="O9" s="226"/>
      <c r="P9" s="226"/>
      <c r="Q9" s="226"/>
      <c r="R9" s="227"/>
    </row>
    <row r="10" spans="1:21" ht="24" customHeight="1" thickTop="1" x14ac:dyDescent="0.2">
      <c r="A10" s="20" t="s">
        <v>8</v>
      </c>
      <c r="B10" s="232" t="s">
        <v>9</v>
      </c>
      <c r="C10" s="232"/>
      <c r="D10" s="232"/>
      <c r="E10" s="232"/>
      <c r="F10" s="231">
        <f>X87</f>
        <v>0</v>
      </c>
      <c r="G10" s="174"/>
      <c r="H10" s="21"/>
      <c r="I10" s="84">
        <f>VLOOKUP(U1,Data2,4,0)</f>
        <v>0</v>
      </c>
      <c r="J10" s="22"/>
      <c r="K10" s="174" t="str">
        <f t="shared" ref="K10:K26" si="0">VLOOKUP(I10,Score,2,0)</f>
        <v>zero</v>
      </c>
      <c r="L10" s="175"/>
      <c r="M10" s="175"/>
      <c r="N10" s="200"/>
      <c r="O10" s="174" t="str">
        <f>IF(I10&gt;F10,"above KKM",IF(I10=F10,"KKM","below KKM"))</f>
        <v>KKM</v>
      </c>
      <c r="P10" s="175"/>
      <c r="Q10" s="175"/>
      <c r="R10" s="176"/>
    </row>
    <row r="11" spans="1:21" ht="24" customHeight="1" x14ac:dyDescent="0.2">
      <c r="A11" s="23" t="s">
        <v>10</v>
      </c>
      <c r="B11" s="212" t="s">
        <v>11</v>
      </c>
      <c r="C11" s="212"/>
      <c r="D11" s="212"/>
      <c r="E11" s="212"/>
      <c r="F11" s="201">
        <f t="shared" ref="F11:F26" si="1">X88</f>
        <v>0</v>
      </c>
      <c r="G11" s="202"/>
      <c r="H11" s="24"/>
      <c r="I11" s="25">
        <f>VLOOKUP(U1,Data2,5,0)</f>
        <v>0</v>
      </c>
      <c r="J11" s="26"/>
      <c r="K11" s="174" t="str">
        <f t="shared" si="0"/>
        <v>zero</v>
      </c>
      <c r="L11" s="175"/>
      <c r="M11" s="175"/>
      <c r="N11" s="200"/>
      <c r="O11" s="174" t="str">
        <f t="shared" ref="O11:O26" si="2">IF(I11&gt;F11,"above KKM",IF(I11=F11,"KKM","below KKM"))</f>
        <v>KKM</v>
      </c>
      <c r="P11" s="175"/>
      <c r="Q11" s="175"/>
      <c r="R11" s="176"/>
    </row>
    <row r="12" spans="1:21" ht="24" customHeight="1" x14ac:dyDescent="0.2">
      <c r="A12" s="23" t="s">
        <v>12</v>
      </c>
      <c r="B12" s="212" t="s">
        <v>13</v>
      </c>
      <c r="C12" s="212"/>
      <c r="D12" s="212"/>
      <c r="E12" s="212"/>
      <c r="F12" s="201">
        <f t="shared" si="1"/>
        <v>0</v>
      </c>
      <c r="G12" s="202"/>
      <c r="H12" s="27"/>
      <c r="I12" s="83">
        <f>VLOOKUP(U1,Data2,6,0)</f>
        <v>0</v>
      </c>
      <c r="J12" s="28"/>
      <c r="K12" s="174" t="str">
        <f t="shared" si="0"/>
        <v>zero</v>
      </c>
      <c r="L12" s="175"/>
      <c r="M12" s="175"/>
      <c r="N12" s="200"/>
      <c r="O12" s="174" t="str">
        <f t="shared" si="2"/>
        <v>KKM</v>
      </c>
      <c r="P12" s="175"/>
      <c r="Q12" s="175"/>
      <c r="R12" s="176"/>
    </row>
    <row r="13" spans="1:21" ht="24" customHeight="1" x14ac:dyDescent="0.2">
      <c r="A13" s="23" t="s">
        <v>14</v>
      </c>
      <c r="B13" s="212" t="s">
        <v>15</v>
      </c>
      <c r="C13" s="212"/>
      <c r="D13" s="212"/>
      <c r="E13" s="212"/>
      <c r="F13" s="201">
        <f t="shared" si="1"/>
        <v>0</v>
      </c>
      <c r="G13" s="202"/>
      <c r="H13" s="24"/>
      <c r="I13" s="25">
        <f>VLOOKUP(U1,Data2,7,0)</f>
        <v>0</v>
      </c>
      <c r="J13" s="26"/>
      <c r="K13" s="174" t="str">
        <f t="shared" si="0"/>
        <v>zero</v>
      </c>
      <c r="L13" s="175"/>
      <c r="M13" s="175"/>
      <c r="N13" s="200"/>
      <c r="O13" s="174" t="str">
        <f t="shared" si="2"/>
        <v>KKM</v>
      </c>
      <c r="P13" s="175"/>
      <c r="Q13" s="175"/>
      <c r="R13" s="176"/>
    </row>
    <row r="14" spans="1:21" ht="24" customHeight="1" x14ac:dyDescent="0.2">
      <c r="A14" s="23" t="s">
        <v>16</v>
      </c>
      <c r="B14" s="212" t="s">
        <v>17</v>
      </c>
      <c r="C14" s="212"/>
      <c r="D14" s="212"/>
      <c r="E14" s="212"/>
      <c r="F14" s="201">
        <f t="shared" si="1"/>
        <v>0</v>
      </c>
      <c r="G14" s="202"/>
      <c r="H14" s="27"/>
      <c r="I14" s="83">
        <f>VLOOKUP(U1,Data2,8,0)</f>
        <v>0</v>
      </c>
      <c r="J14" s="28"/>
      <c r="K14" s="174" t="str">
        <f t="shared" si="0"/>
        <v>zero</v>
      </c>
      <c r="L14" s="175"/>
      <c r="M14" s="175"/>
      <c r="N14" s="200"/>
      <c r="O14" s="174" t="str">
        <f t="shared" si="2"/>
        <v>KKM</v>
      </c>
      <c r="P14" s="175"/>
      <c r="Q14" s="175"/>
      <c r="R14" s="176"/>
    </row>
    <row r="15" spans="1:21" ht="24" customHeight="1" x14ac:dyDescent="0.2">
      <c r="A15" s="23" t="s">
        <v>18</v>
      </c>
      <c r="B15" s="212" t="s">
        <v>19</v>
      </c>
      <c r="C15" s="212"/>
      <c r="D15" s="212"/>
      <c r="E15" s="212"/>
      <c r="F15" s="201">
        <f t="shared" si="1"/>
        <v>0</v>
      </c>
      <c r="G15" s="202"/>
      <c r="H15" s="24"/>
      <c r="I15" s="25">
        <f>VLOOKUP(U1,Data2,9,0)</f>
        <v>0</v>
      </c>
      <c r="J15" s="26"/>
      <c r="K15" s="174" t="str">
        <f t="shared" si="0"/>
        <v>zero</v>
      </c>
      <c r="L15" s="175"/>
      <c r="M15" s="175"/>
      <c r="N15" s="200"/>
      <c r="O15" s="174" t="str">
        <f t="shared" si="2"/>
        <v>KKM</v>
      </c>
      <c r="P15" s="175"/>
      <c r="Q15" s="175"/>
      <c r="R15" s="176"/>
    </row>
    <row r="16" spans="1:21" ht="24" customHeight="1" x14ac:dyDescent="0.2">
      <c r="A16" s="23" t="s">
        <v>20</v>
      </c>
      <c r="B16" s="212" t="s">
        <v>21</v>
      </c>
      <c r="C16" s="212"/>
      <c r="D16" s="212"/>
      <c r="E16" s="212"/>
      <c r="F16" s="201">
        <f t="shared" si="1"/>
        <v>0</v>
      </c>
      <c r="G16" s="202"/>
      <c r="H16" s="27"/>
      <c r="I16" s="83">
        <f>VLOOKUP(U1,Data2,10,0)</f>
        <v>0</v>
      </c>
      <c r="J16" s="28"/>
      <c r="K16" s="174" t="str">
        <f t="shared" si="0"/>
        <v>zero</v>
      </c>
      <c r="L16" s="175"/>
      <c r="M16" s="175"/>
      <c r="N16" s="200"/>
      <c r="O16" s="174" t="str">
        <f t="shared" si="2"/>
        <v>KKM</v>
      </c>
      <c r="P16" s="175"/>
      <c r="Q16" s="175"/>
      <c r="R16" s="176"/>
    </row>
    <row r="17" spans="1:18" ht="24" customHeight="1" x14ac:dyDescent="0.2">
      <c r="A17" s="23" t="s">
        <v>22</v>
      </c>
      <c r="B17" s="212" t="s">
        <v>23</v>
      </c>
      <c r="C17" s="212"/>
      <c r="D17" s="212"/>
      <c r="E17" s="212"/>
      <c r="F17" s="201">
        <f t="shared" si="1"/>
        <v>0</v>
      </c>
      <c r="G17" s="202"/>
      <c r="H17" s="24"/>
      <c r="I17" s="25">
        <f>VLOOKUP(U1,Data2,11,0)</f>
        <v>0</v>
      </c>
      <c r="J17" s="26"/>
      <c r="K17" s="174" t="str">
        <f t="shared" si="0"/>
        <v>zero</v>
      </c>
      <c r="L17" s="175"/>
      <c r="M17" s="175"/>
      <c r="N17" s="200"/>
      <c r="O17" s="174" t="str">
        <f t="shared" si="2"/>
        <v>KKM</v>
      </c>
      <c r="P17" s="175"/>
      <c r="Q17" s="175"/>
      <c r="R17" s="176"/>
    </row>
    <row r="18" spans="1:18" ht="24" customHeight="1" x14ac:dyDescent="0.2">
      <c r="A18" s="23" t="s">
        <v>24</v>
      </c>
      <c r="B18" s="212" t="s">
        <v>184</v>
      </c>
      <c r="C18" s="212"/>
      <c r="D18" s="212"/>
      <c r="E18" s="212"/>
      <c r="F18" s="201">
        <f t="shared" si="1"/>
        <v>0</v>
      </c>
      <c r="G18" s="202"/>
      <c r="H18" s="27"/>
      <c r="I18" s="83">
        <f>VLOOKUP(U1,Data2,12,0)</f>
        <v>0</v>
      </c>
      <c r="J18" s="28"/>
      <c r="K18" s="174" t="str">
        <f t="shared" si="0"/>
        <v>zero</v>
      </c>
      <c r="L18" s="175"/>
      <c r="M18" s="175"/>
      <c r="N18" s="200"/>
      <c r="O18" s="174" t="str">
        <f>IF(I18&gt;F18,"above KKM",IF(I18=F18,"KKM","below KKM"))</f>
        <v>KKM</v>
      </c>
      <c r="P18" s="175"/>
      <c r="Q18" s="175"/>
      <c r="R18" s="176"/>
    </row>
    <row r="19" spans="1:18" ht="24" customHeight="1" x14ac:dyDescent="0.2">
      <c r="A19" s="23" t="s">
        <v>25</v>
      </c>
      <c r="B19" s="212" t="s">
        <v>185</v>
      </c>
      <c r="C19" s="212"/>
      <c r="D19" s="212"/>
      <c r="E19" s="212"/>
      <c r="F19" s="201">
        <f t="shared" si="1"/>
        <v>0</v>
      </c>
      <c r="G19" s="202"/>
      <c r="H19" s="24"/>
      <c r="I19" s="25">
        <f>VLOOKUP(U1,Data2,13,0)</f>
        <v>0</v>
      </c>
      <c r="J19" s="26"/>
      <c r="K19" s="174" t="str">
        <f t="shared" si="0"/>
        <v>zero</v>
      </c>
      <c r="L19" s="175"/>
      <c r="M19" s="175"/>
      <c r="N19" s="200"/>
      <c r="O19" s="174" t="str">
        <f t="shared" si="2"/>
        <v>KKM</v>
      </c>
      <c r="P19" s="175"/>
      <c r="Q19" s="175"/>
      <c r="R19" s="176"/>
    </row>
    <row r="20" spans="1:18" ht="24" customHeight="1" x14ac:dyDescent="0.2">
      <c r="A20" s="23" t="s">
        <v>27</v>
      </c>
      <c r="B20" s="212" t="s">
        <v>186</v>
      </c>
      <c r="C20" s="212"/>
      <c r="D20" s="212"/>
      <c r="E20" s="212"/>
      <c r="F20" s="201">
        <f t="shared" si="1"/>
        <v>0</v>
      </c>
      <c r="G20" s="202"/>
      <c r="H20" s="27"/>
      <c r="I20" s="83">
        <f>VLOOKUP(U1,Data2,14,0)</f>
        <v>0</v>
      </c>
      <c r="J20" s="28"/>
      <c r="K20" s="174" t="str">
        <f t="shared" si="0"/>
        <v>zero</v>
      </c>
      <c r="L20" s="175"/>
      <c r="M20" s="175"/>
      <c r="N20" s="200"/>
      <c r="O20" s="174" t="str">
        <f t="shared" si="2"/>
        <v>KKM</v>
      </c>
      <c r="P20" s="175"/>
      <c r="Q20" s="175"/>
      <c r="R20" s="176"/>
    </row>
    <row r="21" spans="1:18" ht="24" customHeight="1" x14ac:dyDescent="0.2">
      <c r="A21" s="23" t="s">
        <v>28</v>
      </c>
      <c r="B21" s="212" t="s">
        <v>187</v>
      </c>
      <c r="C21" s="212"/>
      <c r="D21" s="212"/>
      <c r="E21" s="212"/>
      <c r="F21" s="201">
        <f t="shared" si="1"/>
        <v>0</v>
      </c>
      <c r="G21" s="202"/>
      <c r="H21" s="27"/>
      <c r="I21" s="83">
        <f>VLOOKUP(U1,Data2,15,0)</f>
        <v>0</v>
      </c>
      <c r="J21" s="28"/>
      <c r="K21" s="174" t="str">
        <f t="shared" si="0"/>
        <v>zero</v>
      </c>
      <c r="L21" s="175"/>
      <c r="M21" s="175"/>
      <c r="N21" s="200"/>
      <c r="O21" s="174" t="str">
        <f t="shared" si="2"/>
        <v>KKM</v>
      </c>
      <c r="P21" s="175"/>
      <c r="Q21" s="175"/>
      <c r="R21" s="176"/>
    </row>
    <row r="22" spans="1:18" ht="24" customHeight="1" x14ac:dyDescent="0.2">
      <c r="A22" s="86">
        <v>13</v>
      </c>
      <c r="B22" s="209" t="s">
        <v>195</v>
      </c>
      <c r="C22" s="210"/>
      <c r="D22" s="210"/>
      <c r="E22" s="211"/>
      <c r="F22" s="201">
        <f t="shared" si="1"/>
        <v>0</v>
      </c>
      <c r="G22" s="202"/>
      <c r="H22" s="24"/>
      <c r="I22" s="110">
        <f>VLOOKUP(U1,Data2,16,0)</f>
        <v>0</v>
      </c>
      <c r="J22" s="26"/>
      <c r="K22" s="174" t="str">
        <f t="shared" ref="K22" si="3">VLOOKUP(I22,Score,2,0)</f>
        <v>zero</v>
      </c>
      <c r="L22" s="175"/>
      <c r="M22" s="175"/>
      <c r="N22" s="200"/>
      <c r="O22" s="174" t="str">
        <f t="shared" ref="O22" si="4">IF(I22&gt;F22,"above KKM",IF(I22=F22,"KKM","below KKM"))</f>
        <v>KKM</v>
      </c>
      <c r="P22" s="175"/>
      <c r="Q22" s="175"/>
      <c r="R22" s="176"/>
    </row>
    <row r="23" spans="1:18" ht="24" customHeight="1" x14ac:dyDescent="0.2">
      <c r="A23" s="86">
        <v>14</v>
      </c>
      <c r="B23" s="209" t="s">
        <v>26</v>
      </c>
      <c r="C23" s="210"/>
      <c r="D23" s="210"/>
      <c r="E23" s="211"/>
      <c r="F23" s="201">
        <f t="shared" si="1"/>
        <v>0</v>
      </c>
      <c r="G23" s="202"/>
      <c r="H23" s="27"/>
      <c r="I23" s="83">
        <f>VLOOKUP(U1,Data2,32,0)</f>
        <v>0</v>
      </c>
      <c r="J23" s="28"/>
      <c r="K23" s="174" t="str">
        <f t="shared" ref="K23:K25" si="5">VLOOKUP(I23,Score,2,0)</f>
        <v>zero</v>
      </c>
      <c r="L23" s="175"/>
      <c r="M23" s="175"/>
      <c r="N23" s="200"/>
      <c r="O23" s="174" t="str">
        <f t="shared" ref="O23:O25" si="6">IF(I23&gt;F23,"above KKM",IF(I23=F23,"KKM","below KKM"))</f>
        <v>KKM</v>
      </c>
      <c r="P23" s="175"/>
      <c r="Q23" s="175"/>
      <c r="R23" s="176"/>
    </row>
    <row r="24" spans="1:18" ht="24" customHeight="1" x14ac:dyDescent="0.2">
      <c r="A24" s="86">
        <v>15</v>
      </c>
      <c r="B24" s="209" t="s">
        <v>29</v>
      </c>
      <c r="C24" s="210"/>
      <c r="D24" s="210"/>
      <c r="E24" s="211"/>
      <c r="F24" s="201">
        <f t="shared" si="1"/>
        <v>0</v>
      </c>
      <c r="G24" s="202"/>
      <c r="H24" s="24"/>
      <c r="I24" s="25">
        <f>VLOOKUP(U1,Data2,33,0)</f>
        <v>0</v>
      </c>
      <c r="J24" s="26"/>
      <c r="K24" s="174" t="str">
        <f t="shared" si="5"/>
        <v>zero</v>
      </c>
      <c r="L24" s="175"/>
      <c r="M24" s="175"/>
      <c r="N24" s="200"/>
      <c r="O24" s="174" t="str">
        <f t="shared" si="6"/>
        <v>KKM</v>
      </c>
      <c r="P24" s="175"/>
      <c r="Q24" s="175"/>
      <c r="R24" s="176"/>
    </row>
    <row r="25" spans="1:18" ht="24" customHeight="1" x14ac:dyDescent="0.2">
      <c r="A25" s="86">
        <v>16</v>
      </c>
      <c r="B25" s="209" t="s">
        <v>188</v>
      </c>
      <c r="C25" s="210"/>
      <c r="D25" s="210"/>
      <c r="E25" s="211"/>
      <c r="F25" s="201">
        <f t="shared" si="1"/>
        <v>0</v>
      </c>
      <c r="G25" s="202"/>
      <c r="H25" s="27"/>
      <c r="I25" s="83">
        <f>VLOOKUP(U1,Data2,34,0)</f>
        <v>0</v>
      </c>
      <c r="J25" s="28"/>
      <c r="K25" s="174" t="str">
        <f t="shared" si="5"/>
        <v>zero</v>
      </c>
      <c r="L25" s="175"/>
      <c r="M25" s="175"/>
      <c r="N25" s="200"/>
      <c r="O25" s="174" t="str">
        <f t="shared" si="6"/>
        <v>KKM</v>
      </c>
      <c r="P25" s="175"/>
      <c r="Q25" s="175"/>
      <c r="R25" s="176"/>
    </row>
    <row r="26" spans="1:18" ht="24" customHeight="1" thickBot="1" x14ac:dyDescent="0.25">
      <c r="A26" s="29">
        <v>17</v>
      </c>
      <c r="B26" s="213" t="s">
        <v>244</v>
      </c>
      <c r="C26" s="213"/>
      <c r="D26" s="213"/>
      <c r="E26" s="213"/>
      <c r="F26" s="203">
        <f t="shared" si="1"/>
        <v>0</v>
      </c>
      <c r="G26" s="204"/>
      <c r="H26" s="30"/>
      <c r="I26" s="92">
        <f>VLOOKUP(U1,Data2,35,0)</f>
        <v>0</v>
      </c>
      <c r="J26" s="31"/>
      <c r="K26" s="203" t="str">
        <f t="shared" si="0"/>
        <v>zero</v>
      </c>
      <c r="L26" s="207"/>
      <c r="M26" s="207"/>
      <c r="N26" s="204"/>
      <c r="O26" s="203" t="str">
        <f t="shared" si="2"/>
        <v>KKM</v>
      </c>
      <c r="P26" s="207"/>
      <c r="Q26" s="207"/>
      <c r="R26" s="208"/>
    </row>
    <row r="27" spans="1:18" ht="18.75" customHeight="1" thickTop="1" thickBot="1" x14ac:dyDescent="0.25">
      <c r="A27" s="15"/>
    </row>
    <row r="28" spans="1:18" ht="27" customHeight="1" thickTop="1" x14ac:dyDescent="0.2">
      <c r="A28" s="32" t="s">
        <v>5</v>
      </c>
      <c r="B28" s="214" t="s">
        <v>30</v>
      </c>
      <c r="C28" s="214"/>
      <c r="D28" s="214"/>
      <c r="E28" s="214" t="s">
        <v>31</v>
      </c>
      <c r="F28" s="214"/>
      <c r="G28" s="214"/>
      <c r="H28" s="215" t="s">
        <v>32</v>
      </c>
      <c r="I28" s="215"/>
      <c r="J28" s="215"/>
      <c r="K28" s="215"/>
      <c r="L28" s="215"/>
      <c r="M28" s="215"/>
      <c r="N28" s="215"/>
      <c r="O28" s="215"/>
      <c r="P28" s="215"/>
      <c r="Q28" s="215"/>
      <c r="R28" s="216"/>
    </row>
    <row r="29" spans="1:18" ht="18.75" customHeight="1" x14ac:dyDescent="0.2">
      <c r="A29" s="33" t="s">
        <v>8</v>
      </c>
      <c r="B29" s="182">
        <f>VLOOKUP(U1,Data,20,0)</f>
        <v>0</v>
      </c>
      <c r="C29" s="182"/>
      <c r="D29" s="182"/>
      <c r="E29" s="182">
        <f>VLOOKUP(U1,Data,21,0)</f>
        <v>0</v>
      </c>
      <c r="F29" s="182"/>
      <c r="G29" s="182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4"/>
    </row>
    <row r="30" spans="1:18" ht="18.75" customHeight="1" thickBot="1" x14ac:dyDescent="0.25">
      <c r="A30" s="34" t="s">
        <v>10</v>
      </c>
      <c r="B30" s="185">
        <f>VLOOKUP(U1,Data,22,0)</f>
        <v>0</v>
      </c>
      <c r="C30" s="185"/>
      <c r="D30" s="185"/>
      <c r="E30" s="185">
        <f>VLOOKUP(U1,Data,23,0)</f>
        <v>0</v>
      </c>
      <c r="F30" s="185"/>
      <c r="G30" s="185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7"/>
    </row>
    <row r="31" spans="1:18" ht="18.75" customHeight="1" thickTop="1" thickBot="1" x14ac:dyDescent="0.25">
      <c r="A31" s="15"/>
    </row>
    <row r="32" spans="1:18" ht="30" customHeight="1" thickTop="1" thickBot="1" x14ac:dyDescent="0.25">
      <c r="A32" s="206" t="s">
        <v>33</v>
      </c>
      <c r="B32" s="206"/>
      <c r="C32" s="206"/>
      <c r="D32" s="206"/>
      <c r="E32" s="35" t="s">
        <v>131</v>
      </c>
      <c r="F32" s="36">
        <f>VLOOKUP(U1,Data,17,0)</f>
        <v>0</v>
      </c>
      <c r="G32" s="252" t="s">
        <v>132</v>
      </c>
      <c r="H32" s="253"/>
      <c r="I32" s="37"/>
      <c r="J32" s="38">
        <f>VLOOKUP(U1,Data,18,0)</f>
        <v>0</v>
      </c>
      <c r="K32" s="37"/>
      <c r="L32" s="37"/>
      <c r="M32" s="39"/>
      <c r="N32" s="254" t="s">
        <v>133</v>
      </c>
      <c r="O32" s="255"/>
      <c r="P32" s="255"/>
      <c r="Q32" s="38">
        <f>VLOOKUP(U1,Data,19,0)</f>
        <v>0</v>
      </c>
      <c r="R32" s="39"/>
    </row>
    <row r="33" spans="1:18" ht="18.75" customHeight="1" thickTop="1" thickBot="1" x14ac:dyDescent="0.25">
      <c r="A33" s="15"/>
    </row>
    <row r="34" spans="1:18" ht="80.099999999999994" customHeight="1" thickTop="1" x14ac:dyDescent="0.2">
      <c r="A34" s="177" t="str">
        <f>Cover!K19</f>
        <v xml:space="preserve">Jakarta, </v>
      </c>
      <c r="B34" s="178"/>
      <c r="C34" s="40"/>
      <c r="D34" s="179" t="s">
        <v>34</v>
      </c>
      <c r="E34" s="179"/>
      <c r="F34" s="179"/>
      <c r="G34" s="179"/>
      <c r="H34" s="179"/>
      <c r="I34" s="179" t="s">
        <v>35</v>
      </c>
      <c r="J34" s="179"/>
      <c r="K34" s="179"/>
      <c r="L34" s="179"/>
      <c r="M34" s="179"/>
      <c r="N34" s="180" t="s">
        <v>183</v>
      </c>
      <c r="O34" s="180"/>
      <c r="P34" s="180"/>
      <c r="Q34" s="180"/>
      <c r="R34" s="181"/>
    </row>
    <row r="35" spans="1:18" ht="30" customHeight="1" thickBot="1" x14ac:dyDescent="0.25">
      <c r="A35" s="41"/>
      <c r="B35" s="42"/>
      <c r="C35" s="42"/>
      <c r="D35" s="188" t="s">
        <v>39</v>
      </c>
      <c r="E35" s="188"/>
      <c r="F35" s="188"/>
      <c r="G35" s="188"/>
      <c r="H35" s="188"/>
      <c r="I35" s="189">
        <f>D190</f>
        <v>0</v>
      </c>
      <c r="J35" s="189"/>
      <c r="K35" s="189"/>
      <c r="L35" s="189"/>
      <c r="M35" s="189"/>
      <c r="N35" s="190" t="s">
        <v>245</v>
      </c>
      <c r="O35" s="190"/>
      <c r="P35" s="190"/>
      <c r="Q35" s="190"/>
      <c r="R35" s="191"/>
    </row>
    <row r="36" spans="1:18" ht="18.75" customHeight="1" thickTop="1" x14ac:dyDescent="0.2">
      <c r="A36" s="87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</row>
    <row r="37" spans="1:18" s="8" customFormat="1" ht="12.75" customHeight="1" x14ac:dyDescent="0.2">
      <c r="A37" s="89" t="s">
        <v>182</v>
      </c>
      <c r="B37" s="89"/>
      <c r="C37" s="89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170" t="s">
        <v>179</v>
      </c>
      <c r="Q37" s="170"/>
      <c r="R37" s="170"/>
    </row>
    <row r="38" spans="1:18" ht="12.75" customHeight="1" x14ac:dyDescent="0.2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5"/>
      <c r="L38" s="45"/>
      <c r="M38" s="45"/>
      <c r="N38" s="45"/>
      <c r="O38" s="45"/>
      <c r="P38" s="46"/>
      <c r="Q38" s="47"/>
      <c r="R38" s="47"/>
    </row>
    <row r="39" spans="1:18" ht="12.75" customHeight="1" x14ac:dyDescent="0.2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5"/>
      <c r="L39" s="45"/>
      <c r="M39" s="45"/>
      <c r="N39" s="45"/>
      <c r="O39" s="45"/>
      <c r="P39" s="46"/>
      <c r="Q39" s="47"/>
      <c r="R39" s="47"/>
    </row>
    <row r="40" spans="1:18" ht="25.5" x14ac:dyDescent="0.35">
      <c r="A40" s="205" t="s">
        <v>40</v>
      </c>
      <c r="B40" s="205"/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  <c r="Q40" s="205"/>
      <c r="R40" s="205"/>
    </row>
    <row r="41" spans="1:18" x14ac:dyDescent="0.2">
      <c r="A41" s="17"/>
    </row>
    <row r="42" spans="1:18" x14ac:dyDescent="0.2">
      <c r="A42" s="17"/>
      <c r="B42" s="18" t="s">
        <v>170</v>
      </c>
      <c r="C42" s="85" t="s">
        <v>1</v>
      </c>
      <c r="D42" s="18" t="s">
        <v>182</v>
      </c>
      <c r="E42" s="18"/>
      <c r="F42" s="18"/>
      <c r="G42" s="18"/>
      <c r="H42" s="18"/>
      <c r="I42" s="18"/>
      <c r="L42" s="18" t="s">
        <v>129</v>
      </c>
      <c r="N42" s="18"/>
      <c r="O42" s="18" t="s">
        <v>1</v>
      </c>
      <c r="P42" s="166">
        <f>Cover!K18</f>
        <v>10.1</v>
      </c>
      <c r="Q42" s="168"/>
      <c r="R42" s="168"/>
    </row>
    <row r="43" spans="1:18" x14ac:dyDescent="0.2">
      <c r="A43" s="17"/>
      <c r="B43" s="18" t="s">
        <v>171</v>
      </c>
      <c r="C43" s="85" t="s">
        <v>1</v>
      </c>
      <c r="D43" s="18" t="s">
        <v>172</v>
      </c>
      <c r="E43" s="18"/>
      <c r="F43" s="18"/>
      <c r="G43" s="18"/>
      <c r="H43" s="18"/>
      <c r="I43" s="18"/>
      <c r="L43" s="18" t="s">
        <v>2</v>
      </c>
      <c r="O43" s="18" t="s">
        <v>1</v>
      </c>
      <c r="P43" s="169" t="str">
        <f>Cover!D19</f>
        <v>1 (one)</v>
      </c>
      <c r="Q43" s="169"/>
      <c r="R43" s="169"/>
    </row>
    <row r="44" spans="1:18" x14ac:dyDescent="0.2">
      <c r="B44" s="18" t="s">
        <v>0</v>
      </c>
      <c r="C44" s="85" t="s">
        <v>1</v>
      </c>
      <c r="D44" s="116" t="str">
        <f>D5</f>
        <v>Samara Angelica Budiman</v>
      </c>
      <c r="L44" s="18" t="s">
        <v>4</v>
      </c>
      <c r="O44" s="18" t="s">
        <v>1</v>
      </c>
      <c r="P44" s="169" t="str">
        <f>Cover!D20</f>
        <v>2016 - 2017</v>
      </c>
      <c r="Q44" s="169"/>
      <c r="R44" s="169"/>
    </row>
    <row r="45" spans="1:18" x14ac:dyDescent="0.2">
      <c r="B45" s="18" t="s">
        <v>3</v>
      </c>
      <c r="C45" s="85" t="s">
        <v>1</v>
      </c>
      <c r="D45" s="116">
        <f>D6</f>
        <v>0</v>
      </c>
      <c r="M45" s="18"/>
      <c r="P45" s="18"/>
    </row>
    <row r="46" spans="1:18" ht="13.5" thickBot="1" x14ac:dyDescent="0.25">
      <c r="A46" s="19"/>
    </row>
    <row r="47" spans="1:18" ht="16.5" thickTop="1" thickBot="1" x14ac:dyDescent="0.3">
      <c r="A47" s="48" t="s">
        <v>41</v>
      </c>
      <c r="B47" s="49" t="s">
        <v>42</v>
      </c>
      <c r="C47" s="269" t="s">
        <v>43</v>
      </c>
      <c r="D47" s="269"/>
      <c r="E47" s="269"/>
      <c r="F47" s="269"/>
      <c r="G47" s="269"/>
      <c r="H47" s="269"/>
      <c r="I47" s="269"/>
      <c r="J47" s="269"/>
      <c r="K47" s="269"/>
      <c r="L47" s="269"/>
      <c r="M47" s="269"/>
      <c r="N47" s="269"/>
      <c r="O47" s="269"/>
      <c r="P47" s="196" t="s">
        <v>51</v>
      </c>
      <c r="Q47" s="196"/>
      <c r="R47" s="197"/>
    </row>
    <row r="48" spans="1:18" ht="18" customHeight="1" thickTop="1" x14ac:dyDescent="0.2">
      <c r="A48" s="198">
        <v>1</v>
      </c>
      <c r="B48" s="199" t="s">
        <v>44</v>
      </c>
      <c r="C48" s="50">
        <v>1.1000000000000001</v>
      </c>
      <c r="D48" s="194" t="s">
        <v>52</v>
      </c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257" t="str">
        <f>VLOOKUP(U1,Data1,24,0)</f>
        <v>E</v>
      </c>
      <c r="Q48" s="258"/>
      <c r="R48" s="259"/>
    </row>
    <row r="49" spans="1:18" ht="18" customHeight="1" x14ac:dyDescent="0.2">
      <c r="A49" s="198"/>
      <c r="B49" s="199"/>
      <c r="C49" s="52">
        <v>1.2</v>
      </c>
      <c r="D49" s="193" t="s">
        <v>336</v>
      </c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243"/>
      <c r="Q49" s="244"/>
      <c r="R49" s="245"/>
    </row>
    <row r="50" spans="1:18" ht="18" customHeight="1" thickBot="1" x14ac:dyDescent="0.25">
      <c r="A50" s="234"/>
      <c r="B50" s="236"/>
      <c r="C50" s="53">
        <v>1.3</v>
      </c>
      <c r="D50" s="195" t="s">
        <v>53</v>
      </c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246"/>
      <c r="Q50" s="247"/>
      <c r="R50" s="248"/>
    </row>
    <row r="51" spans="1:18" ht="18" customHeight="1" x14ac:dyDescent="0.2">
      <c r="A51" s="198">
        <v>2</v>
      </c>
      <c r="B51" s="199" t="s">
        <v>45</v>
      </c>
      <c r="C51" s="54">
        <v>2.1</v>
      </c>
      <c r="D51" s="194" t="s">
        <v>337</v>
      </c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240" t="str">
        <f>VLOOKUP(U1,Data1,25,0)</f>
        <v>E</v>
      </c>
      <c r="Q51" s="241"/>
      <c r="R51" s="242"/>
    </row>
    <row r="52" spans="1:18" ht="18" customHeight="1" x14ac:dyDescent="0.2">
      <c r="A52" s="198"/>
      <c r="B52" s="199"/>
      <c r="C52" s="55">
        <v>2.2000000000000002</v>
      </c>
      <c r="D52" s="193" t="s">
        <v>338</v>
      </c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243"/>
      <c r="Q52" s="244"/>
      <c r="R52" s="245"/>
    </row>
    <row r="53" spans="1:18" ht="18" customHeight="1" x14ac:dyDescent="0.2">
      <c r="A53" s="198"/>
      <c r="B53" s="199"/>
      <c r="C53" s="55">
        <v>2.2999999999999998</v>
      </c>
      <c r="D53" s="193" t="s">
        <v>54</v>
      </c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243"/>
      <c r="Q53" s="244"/>
      <c r="R53" s="245"/>
    </row>
    <row r="54" spans="1:18" ht="18" customHeight="1" thickBot="1" x14ac:dyDescent="0.25">
      <c r="A54" s="198"/>
      <c r="B54" s="199"/>
      <c r="C54" s="56">
        <v>2.4</v>
      </c>
      <c r="D54" s="256" t="s">
        <v>339</v>
      </c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46"/>
      <c r="Q54" s="247"/>
      <c r="R54" s="248"/>
    </row>
    <row r="55" spans="1:18" ht="18" customHeight="1" x14ac:dyDescent="0.2">
      <c r="A55" s="233">
        <v>3</v>
      </c>
      <c r="B55" s="235" t="s">
        <v>46</v>
      </c>
      <c r="C55" s="57">
        <v>3.1</v>
      </c>
      <c r="D55" s="192" t="s">
        <v>340</v>
      </c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240" t="str">
        <f>VLOOKUP(U1,Data1,26,0)</f>
        <v>E</v>
      </c>
      <c r="Q55" s="241"/>
      <c r="R55" s="242"/>
    </row>
    <row r="56" spans="1:18" ht="18" customHeight="1" thickBot="1" x14ac:dyDescent="0.25">
      <c r="A56" s="234"/>
      <c r="B56" s="236"/>
      <c r="C56" s="58">
        <v>3.2</v>
      </c>
      <c r="D56" s="195" t="s">
        <v>341</v>
      </c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246"/>
      <c r="Q56" s="247"/>
      <c r="R56" s="248"/>
    </row>
    <row r="57" spans="1:18" ht="18" hidden="1" customHeight="1" x14ac:dyDescent="0.2">
      <c r="A57" s="198">
        <v>4</v>
      </c>
      <c r="B57" s="199" t="s">
        <v>357</v>
      </c>
      <c r="C57" s="54">
        <v>4.0999999999999996</v>
      </c>
      <c r="D57" s="194" t="s">
        <v>55</v>
      </c>
      <c r="E57" s="194"/>
      <c r="F57" s="194"/>
      <c r="G57" s="194"/>
      <c r="H57" s="194"/>
      <c r="I57" s="194"/>
      <c r="J57" s="194"/>
      <c r="K57" s="194"/>
      <c r="L57" s="194"/>
      <c r="M57" s="194"/>
      <c r="N57" s="194"/>
      <c r="O57" s="194"/>
      <c r="P57" s="240" t="str">
        <f>VLOOKUP(U1,Data1,27,0)</f>
        <v>E</v>
      </c>
      <c r="Q57" s="241"/>
      <c r="R57" s="242"/>
    </row>
    <row r="58" spans="1:18" ht="18" customHeight="1" x14ac:dyDescent="0.2">
      <c r="A58" s="198"/>
      <c r="B58" s="199"/>
      <c r="C58" s="142">
        <v>4.0999999999999996</v>
      </c>
      <c r="D58" s="193" t="s">
        <v>342</v>
      </c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243"/>
      <c r="Q58" s="244"/>
      <c r="R58" s="245"/>
    </row>
    <row r="59" spans="1:18" ht="18" customHeight="1" x14ac:dyDescent="0.2">
      <c r="A59" s="198"/>
      <c r="B59" s="199"/>
      <c r="C59" s="142">
        <v>4.2</v>
      </c>
      <c r="D59" s="193" t="s">
        <v>343</v>
      </c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243"/>
      <c r="Q59" s="244"/>
      <c r="R59" s="245"/>
    </row>
    <row r="60" spans="1:18" ht="18" customHeight="1" thickBot="1" x14ac:dyDescent="0.25">
      <c r="A60" s="198"/>
      <c r="B60" s="199"/>
      <c r="C60" s="56">
        <v>4.3</v>
      </c>
      <c r="D60" s="256" t="s">
        <v>344</v>
      </c>
      <c r="E60" s="256"/>
      <c r="F60" s="256"/>
      <c r="G60" s="256"/>
      <c r="H60" s="256"/>
      <c r="I60" s="256"/>
      <c r="J60" s="256"/>
      <c r="K60" s="256"/>
      <c r="L60" s="256"/>
      <c r="M60" s="256"/>
      <c r="N60" s="256"/>
      <c r="O60" s="256"/>
      <c r="P60" s="246"/>
      <c r="Q60" s="247"/>
      <c r="R60" s="248"/>
    </row>
    <row r="61" spans="1:18" ht="18" customHeight="1" x14ac:dyDescent="0.2">
      <c r="A61" s="233">
        <v>5</v>
      </c>
      <c r="B61" s="235" t="s">
        <v>158</v>
      </c>
      <c r="C61" s="57">
        <v>5.0999999999999996</v>
      </c>
      <c r="D61" s="192" t="s">
        <v>345</v>
      </c>
      <c r="E61" s="192"/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240" t="str">
        <f>VLOOKUP(U1,Data1,28,0)</f>
        <v>E</v>
      </c>
      <c r="Q61" s="241"/>
      <c r="R61" s="242"/>
    </row>
    <row r="62" spans="1:18" ht="18" customHeight="1" x14ac:dyDescent="0.2">
      <c r="A62" s="198"/>
      <c r="B62" s="199"/>
      <c r="C62" s="55">
        <v>5.2</v>
      </c>
      <c r="D62" s="193" t="s">
        <v>346</v>
      </c>
      <c r="E62" s="193"/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243"/>
      <c r="Q62" s="244"/>
      <c r="R62" s="245"/>
    </row>
    <row r="63" spans="1:18" ht="18" customHeight="1" thickBot="1" x14ac:dyDescent="0.25">
      <c r="A63" s="234"/>
      <c r="B63" s="236"/>
      <c r="C63" s="58">
        <v>5.3</v>
      </c>
      <c r="D63" s="195" t="s">
        <v>159</v>
      </c>
      <c r="E63" s="195"/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246"/>
      <c r="Q63" s="247"/>
      <c r="R63" s="248"/>
    </row>
    <row r="64" spans="1:18" ht="18" customHeight="1" x14ac:dyDescent="0.2">
      <c r="A64" s="198">
        <v>6</v>
      </c>
      <c r="B64" s="199" t="s">
        <v>48</v>
      </c>
      <c r="C64" s="54">
        <v>6.1</v>
      </c>
      <c r="D64" s="194" t="s">
        <v>347</v>
      </c>
      <c r="E64" s="194"/>
      <c r="F64" s="194"/>
      <c r="G64" s="194"/>
      <c r="H64" s="194"/>
      <c r="I64" s="194"/>
      <c r="J64" s="194"/>
      <c r="K64" s="194"/>
      <c r="L64" s="194"/>
      <c r="M64" s="194"/>
      <c r="N64" s="194"/>
      <c r="O64" s="194"/>
      <c r="P64" s="240" t="str">
        <f>VLOOKUP(U1,Data1,29,0)</f>
        <v>E</v>
      </c>
      <c r="Q64" s="241"/>
      <c r="R64" s="242"/>
    </row>
    <row r="65" spans="1:18" ht="18" customHeight="1" x14ac:dyDescent="0.2">
      <c r="A65" s="198"/>
      <c r="B65" s="199"/>
      <c r="C65" s="55">
        <v>6.2</v>
      </c>
      <c r="D65" s="193" t="s">
        <v>348</v>
      </c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243"/>
      <c r="Q65" s="244"/>
      <c r="R65" s="245"/>
    </row>
    <row r="66" spans="1:18" ht="18" customHeight="1" x14ac:dyDescent="0.2">
      <c r="A66" s="198"/>
      <c r="B66" s="199"/>
      <c r="C66" s="55">
        <v>6.3</v>
      </c>
      <c r="D66" s="193" t="s">
        <v>349</v>
      </c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243"/>
      <c r="Q66" s="244"/>
      <c r="R66" s="245"/>
    </row>
    <row r="67" spans="1:18" ht="18" customHeight="1" thickBot="1" x14ac:dyDescent="0.25">
      <c r="A67" s="198"/>
      <c r="B67" s="199"/>
      <c r="C67" s="56">
        <v>6.4</v>
      </c>
      <c r="D67" s="256" t="s">
        <v>350</v>
      </c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46"/>
      <c r="Q67" s="247"/>
      <c r="R67" s="248"/>
    </row>
    <row r="68" spans="1:18" ht="18" customHeight="1" x14ac:dyDescent="0.2">
      <c r="A68" s="233">
        <v>7</v>
      </c>
      <c r="B68" s="235" t="s">
        <v>49</v>
      </c>
      <c r="C68" s="57">
        <v>7.1</v>
      </c>
      <c r="D68" s="192" t="s">
        <v>56</v>
      </c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240" t="str">
        <f>VLOOKUP(U1,Data1,30,0)</f>
        <v>E</v>
      </c>
      <c r="Q68" s="241"/>
      <c r="R68" s="242"/>
    </row>
    <row r="69" spans="1:18" ht="18" customHeight="1" x14ac:dyDescent="0.2">
      <c r="A69" s="198"/>
      <c r="B69" s="199"/>
      <c r="C69" s="55">
        <v>7.2</v>
      </c>
      <c r="D69" s="193" t="s">
        <v>351</v>
      </c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243"/>
      <c r="Q69" s="244"/>
      <c r="R69" s="245"/>
    </row>
    <row r="70" spans="1:18" ht="18" customHeight="1" x14ac:dyDescent="0.2">
      <c r="A70" s="198"/>
      <c r="B70" s="199"/>
      <c r="C70" s="55">
        <v>7.3</v>
      </c>
      <c r="D70" s="193" t="s">
        <v>352</v>
      </c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243"/>
      <c r="Q70" s="244"/>
      <c r="R70" s="245"/>
    </row>
    <row r="71" spans="1:18" ht="18" customHeight="1" x14ac:dyDescent="0.2">
      <c r="A71" s="198"/>
      <c r="B71" s="199"/>
      <c r="C71" s="55">
        <v>7.4</v>
      </c>
      <c r="D71" s="193" t="s">
        <v>353</v>
      </c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243"/>
      <c r="Q71" s="244"/>
      <c r="R71" s="245"/>
    </row>
    <row r="72" spans="1:18" ht="18" customHeight="1" thickBot="1" x14ac:dyDescent="0.25">
      <c r="A72" s="234"/>
      <c r="B72" s="236"/>
      <c r="C72" s="58">
        <v>7.5</v>
      </c>
      <c r="D72" s="195" t="s">
        <v>354</v>
      </c>
      <c r="E72" s="195"/>
      <c r="F72" s="195"/>
      <c r="G72" s="195"/>
      <c r="H72" s="195"/>
      <c r="I72" s="195"/>
      <c r="J72" s="195"/>
      <c r="K72" s="195"/>
      <c r="L72" s="195"/>
      <c r="M72" s="195"/>
      <c r="N72" s="195"/>
      <c r="O72" s="195"/>
      <c r="P72" s="246"/>
      <c r="Q72" s="247"/>
      <c r="R72" s="248"/>
    </row>
    <row r="73" spans="1:18" ht="18" customHeight="1" x14ac:dyDescent="0.2">
      <c r="A73" s="233">
        <v>8</v>
      </c>
      <c r="B73" s="235" t="s">
        <v>50</v>
      </c>
      <c r="C73" s="57">
        <v>8.1</v>
      </c>
      <c r="D73" s="192" t="s">
        <v>355</v>
      </c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240" t="str">
        <f>VLOOKUP(U1,Data1,31,0)</f>
        <v>E</v>
      </c>
      <c r="Q73" s="241"/>
      <c r="R73" s="242"/>
    </row>
    <row r="74" spans="1:18" ht="18" customHeight="1" x14ac:dyDescent="0.2">
      <c r="A74" s="198"/>
      <c r="B74" s="199"/>
      <c r="C74" s="55">
        <v>8.1999999999999993</v>
      </c>
      <c r="D74" s="193" t="s">
        <v>176</v>
      </c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243"/>
      <c r="Q74" s="244"/>
      <c r="R74" s="245"/>
    </row>
    <row r="75" spans="1:18" ht="18" customHeight="1" x14ac:dyDescent="0.2">
      <c r="A75" s="198"/>
      <c r="B75" s="199"/>
      <c r="C75" s="264">
        <v>8.3000000000000007</v>
      </c>
      <c r="D75" s="212" t="s">
        <v>356</v>
      </c>
      <c r="E75" s="212"/>
      <c r="F75" s="212"/>
      <c r="G75" s="212"/>
      <c r="H75" s="212"/>
      <c r="I75" s="212"/>
      <c r="J75" s="212"/>
      <c r="K75" s="212"/>
      <c r="L75" s="212"/>
      <c r="M75" s="212"/>
      <c r="N75" s="212"/>
      <c r="O75" s="212"/>
      <c r="P75" s="243"/>
      <c r="Q75" s="244"/>
      <c r="R75" s="245"/>
    </row>
    <row r="76" spans="1:18" ht="18" customHeight="1" thickBot="1" x14ac:dyDescent="0.25">
      <c r="A76" s="267"/>
      <c r="B76" s="268"/>
      <c r="C76" s="265"/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49"/>
      <c r="Q76" s="250"/>
      <c r="R76" s="251"/>
    </row>
    <row r="77" spans="1:18" ht="13.5" thickTop="1" x14ac:dyDescent="0.2">
      <c r="A77" s="51"/>
      <c r="B77" s="59"/>
      <c r="C77" s="60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8"/>
      <c r="Q77" s="62"/>
      <c r="R77" s="8"/>
    </row>
    <row r="78" spans="1:18" ht="13.5" thickBot="1" x14ac:dyDescent="0.25"/>
    <row r="79" spans="1:18" ht="80.099999999999994" customHeight="1" thickTop="1" x14ac:dyDescent="0.2">
      <c r="A79" s="266" t="str">
        <f>A34</f>
        <v xml:space="preserve">Jakarta, </v>
      </c>
      <c r="B79" s="178"/>
      <c r="C79" s="40"/>
      <c r="D79" s="179" t="s">
        <v>34</v>
      </c>
      <c r="E79" s="179"/>
      <c r="F79" s="179"/>
      <c r="G79" s="179"/>
      <c r="H79" s="179"/>
      <c r="I79" s="179" t="s">
        <v>57</v>
      </c>
      <c r="J79" s="179"/>
      <c r="K79" s="179"/>
      <c r="L79" s="179"/>
      <c r="M79" s="179"/>
      <c r="N79" s="180" t="s">
        <v>183</v>
      </c>
      <c r="O79" s="180"/>
      <c r="P79" s="180"/>
      <c r="Q79" s="180"/>
      <c r="R79" s="181"/>
    </row>
    <row r="80" spans="1:18" ht="30" customHeight="1" thickBot="1" x14ac:dyDescent="0.25">
      <c r="A80" s="41"/>
      <c r="B80" s="42"/>
      <c r="C80" s="42"/>
      <c r="D80" s="188" t="s">
        <v>39</v>
      </c>
      <c r="E80" s="188"/>
      <c r="F80" s="188"/>
      <c r="G80" s="188"/>
      <c r="H80" s="188"/>
      <c r="I80" s="189" t="str">
        <f>D191</f>
        <v>Dra. Noertini Effendi</v>
      </c>
      <c r="J80" s="189"/>
      <c r="K80" s="189"/>
      <c r="L80" s="189"/>
      <c r="M80" s="189"/>
      <c r="N80" s="190" t="str">
        <f>N35</f>
        <v>Agustinus Siahaan, S.Si.</v>
      </c>
      <c r="O80" s="190"/>
      <c r="P80" s="190"/>
      <c r="Q80" s="190"/>
      <c r="R80" s="191"/>
    </row>
    <row r="81" spans="1:24" ht="18.75" customHeight="1" thickTop="1" x14ac:dyDescent="0.2">
      <c r="A81" s="87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</row>
    <row r="82" spans="1:24" s="8" customFormat="1" x14ac:dyDescent="0.2">
      <c r="A82" s="89" t="s">
        <v>182</v>
      </c>
      <c r="B82" s="89"/>
      <c r="C82" s="89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170" t="s">
        <v>180</v>
      </c>
      <c r="Q82" s="170"/>
      <c r="R82" s="170"/>
    </row>
    <row r="84" spans="1:24" hidden="1" x14ac:dyDescent="0.2"/>
    <row r="85" spans="1:24" hidden="1" x14ac:dyDescent="0.2">
      <c r="A85" s="63" t="s">
        <v>58</v>
      </c>
      <c r="B85" s="63"/>
    </row>
    <row r="86" spans="1:24" hidden="1" x14ac:dyDescent="0.2">
      <c r="A86" s="13" t="s">
        <v>59</v>
      </c>
      <c r="B86" s="13" t="s">
        <v>38</v>
      </c>
      <c r="W86" s="127" t="s">
        <v>7</v>
      </c>
    </row>
    <row r="87" spans="1:24" hidden="1" x14ac:dyDescent="0.2">
      <c r="A87" s="13">
        <v>0</v>
      </c>
      <c r="B87" s="64" t="s">
        <v>239</v>
      </c>
      <c r="V87" s="1">
        <v>1</v>
      </c>
      <c r="W87" s="125" t="str">
        <f>Academic!D41</f>
        <v>Religion</v>
      </c>
      <c r="X87" s="1">
        <f>Academic!E41</f>
        <v>0</v>
      </c>
    </row>
    <row r="88" spans="1:24" hidden="1" x14ac:dyDescent="0.2">
      <c r="A88" s="13">
        <v>1</v>
      </c>
      <c r="B88" s="64" t="s">
        <v>199</v>
      </c>
      <c r="V88" s="1">
        <v>2</v>
      </c>
      <c r="W88" s="125" t="str">
        <f>Academic!D42</f>
        <v>PKN</v>
      </c>
      <c r="X88" s="1">
        <f>Academic!E42</f>
        <v>0</v>
      </c>
    </row>
    <row r="89" spans="1:24" ht="25.5" hidden="1" x14ac:dyDescent="0.2">
      <c r="A89" s="13">
        <v>2</v>
      </c>
      <c r="B89" s="64" t="s">
        <v>200</v>
      </c>
      <c r="V89" s="1">
        <v>3</v>
      </c>
      <c r="W89" s="125" t="str">
        <f>Academic!D43</f>
        <v>Indonesian</v>
      </c>
      <c r="X89" s="1">
        <f>Academic!E43</f>
        <v>0</v>
      </c>
    </row>
    <row r="90" spans="1:24" hidden="1" x14ac:dyDescent="0.2">
      <c r="A90" s="13">
        <v>3</v>
      </c>
      <c r="B90" s="64" t="s">
        <v>201</v>
      </c>
      <c r="V90" s="1">
        <v>4</v>
      </c>
      <c r="W90" s="125" t="str">
        <f>Academic!D44</f>
        <v>English</v>
      </c>
      <c r="X90" s="1">
        <f>Academic!E44</f>
        <v>0</v>
      </c>
    </row>
    <row r="91" spans="1:24" hidden="1" x14ac:dyDescent="0.2">
      <c r="A91" s="13">
        <v>4</v>
      </c>
      <c r="B91" s="64" t="s">
        <v>202</v>
      </c>
      <c r="V91" s="1">
        <v>5</v>
      </c>
      <c r="W91" s="125" t="str">
        <f>Academic!D45</f>
        <v>Math</v>
      </c>
      <c r="X91" s="1">
        <f>Academic!E45</f>
        <v>0</v>
      </c>
    </row>
    <row r="92" spans="1:24" hidden="1" x14ac:dyDescent="0.2">
      <c r="A92" s="13">
        <v>5</v>
      </c>
      <c r="B92" s="64" t="s">
        <v>203</v>
      </c>
      <c r="V92" s="1">
        <v>6</v>
      </c>
      <c r="W92" s="125" t="str">
        <f>Academic!D46</f>
        <v>Physics</v>
      </c>
      <c r="X92" s="1">
        <f>Academic!E46</f>
        <v>0</v>
      </c>
    </row>
    <row r="93" spans="1:24" hidden="1" x14ac:dyDescent="0.2">
      <c r="A93" s="13">
        <v>6</v>
      </c>
      <c r="B93" s="64" t="s">
        <v>204</v>
      </c>
      <c r="V93" s="1">
        <v>7</v>
      </c>
      <c r="W93" s="125" t="str">
        <f>Academic!D47</f>
        <v>Biology</v>
      </c>
      <c r="X93" s="1">
        <f>Academic!E47</f>
        <v>0</v>
      </c>
    </row>
    <row r="94" spans="1:24" hidden="1" x14ac:dyDescent="0.2">
      <c r="A94" s="13">
        <v>7</v>
      </c>
      <c r="B94" s="64" t="s">
        <v>205</v>
      </c>
      <c r="V94" s="1">
        <v>8</v>
      </c>
      <c r="W94" s="125" t="str">
        <f>Academic!D48</f>
        <v>Chemistry</v>
      </c>
      <c r="X94" s="1">
        <f>Academic!E48</f>
        <v>0</v>
      </c>
    </row>
    <row r="95" spans="1:24" hidden="1" x14ac:dyDescent="0.2">
      <c r="A95" s="13">
        <v>8</v>
      </c>
      <c r="B95" s="64" t="s">
        <v>206</v>
      </c>
      <c r="V95" s="1">
        <v>9</v>
      </c>
      <c r="W95" s="125" t="str">
        <f>Academic!D49</f>
        <v>History</v>
      </c>
      <c r="X95" s="1">
        <f>Academic!E49</f>
        <v>0</v>
      </c>
    </row>
    <row r="96" spans="1:24" ht="25.5" hidden="1" x14ac:dyDescent="0.2">
      <c r="A96" s="13">
        <v>9</v>
      </c>
      <c r="B96" s="64" t="s">
        <v>207</v>
      </c>
      <c r="V96" s="1">
        <v>10</v>
      </c>
      <c r="W96" s="125" t="str">
        <f>Academic!D50</f>
        <v>Geography</v>
      </c>
      <c r="X96" s="1">
        <f>Academic!E50</f>
        <v>0</v>
      </c>
    </row>
    <row r="97" spans="1:24" ht="25.5" hidden="1" x14ac:dyDescent="0.2">
      <c r="A97" s="13">
        <v>10</v>
      </c>
      <c r="B97" s="64" t="s">
        <v>208</v>
      </c>
      <c r="V97" s="1">
        <v>11</v>
      </c>
      <c r="W97" s="125" t="str">
        <f>Academic!D51</f>
        <v>Economics</v>
      </c>
      <c r="X97" s="1">
        <f>Academic!E51</f>
        <v>0</v>
      </c>
    </row>
    <row r="98" spans="1:24" hidden="1" x14ac:dyDescent="0.2">
      <c r="A98" s="13">
        <v>11</v>
      </c>
      <c r="B98" s="64" t="s">
        <v>209</v>
      </c>
      <c r="V98" s="1">
        <v>12</v>
      </c>
      <c r="W98" s="125" t="str">
        <f>Academic!D52</f>
        <v>Sociology</v>
      </c>
      <c r="X98" s="1">
        <f>Academic!E52</f>
        <v>0</v>
      </c>
    </row>
    <row r="99" spans="1:24" hidden="1" x14ac:dyDescent="0.2">
      <c r="A99" s="13">
        <v>12</v>
      </c>
      <c r="B99" s="64" t="s">
        <v>210</v>
      </c>
      <c r="V99" s="1">
        <v>13</v>
      </c>
      <c r="W99" s="125" t="str">
        <f>Academic!D53</f>
        <v>Arts</v>
      </c>
      <c r="X99" s="1">
        <f>Academic!E53</f>
        <v>0</v>
      </c>
    </row>
    <row r="100" spans="1:24" hidden="1" x14ac:dyDescent="0.2">
      <c r="A100" s="13">
        <v>13</v>
      </c>
      <c r="B100" s="64" t="s">
        <v>211</v>
      </c>
      <c r="V100" s="1">
        <v>14</v>
      </c>
      <c r="W100" s="125" t="str">
        <f>Academic!D54</f>
        <v>PE</v>
      </c>
      <c r="X100" s="1">
        <f>Academic!E54</f>
        <v>0</v>
      </c>
    </row>
    <row r="101" spans="1:24" hidden="1" x14ac:dyDescent="0.2">
      <c r="A101" s="13">
        <v>14</v>
      </c>
      <c r="B101" s="64" t="s">
        <v>212</v>
      </c>
      <c r="V101" s="1">
        <v>15</v>
      </c>
      <c r="W101" s="125" t="str">
        <f>Academic!D55</f>
        <v>Mandarin</v>
      </c>
      <c r="X101" s="1">
        <f>Academic!E55</f>
        <v>0</v>
      </c>
    </row>
    <row r="102" spans="1:24" hidden="1" x14ac:dyDescent="0.2">
      <c r="A102" s="13">
        <v>15</v>
      </c>
      <c r="B102" s="64" t="s">
        <v>213</v>
      </c>
      <c r="V102" s="1">
        <v>16</v>
      </c>
      <c r="W102" s="125" t="str">
        <f>Academic!D56</f>
        <v>ICT</v>
      </c>
      <c r="X102" s="1">
        <f>Academic!E56</f>
        <v>0</v>
      </c>
    </row>
    <row r="103" spans="1:24" hidden="1" x14ac:dyDescent="0.2">
      <c r="A103" s="13">
        <v>16</v>
      </c>
      <c r="B103" s="64" t="s">
        <v>214</v>
      </c>
      <c r="V103" s="1">
        <v>17</v>
      </c>
      <c r="W103" s="125" t="str">
        <f>Academic!D57</f>
        <v>Writing</v>
      </c>
      <c r="X103" s="1">
        <f>Academic!E57</f>
        <v>0</v>
      </c>
    </row>
    <row r="104" spans="1:24" hidden="1" x14ac:dyDescent="0.2">
      <c r="A104" s="13">
        <v>17</v>
      </c>
      <c r="B104" s="64" t="s">
        <v>215</v>
      </c>
    </row>
    <row r="105" spans="1:24" hidden="1" x14ac:dyDescent="0.2">
      <c r="A105" s="13">
        <v>18</v>
      </c>
      <c r="B105" s="64" t="s">
        <v>216</v>
      </c>
    </row>
    <row r="106" spans="1:24" hidden="1" x14ac:dyDescent="0.2">
      <c r="A106" s="13">
        <v>19</v>
      </c>
      <c r="B106" s="64" t="s">
        <v>217</v>
      </c>
    </row>
    <row r="107" spans="1:24" hidden="1" x14ac:dyDescent="0.2">
      <c r="A107" s="13">
        <v>20</v>
      </c>
      <c r="B107" s="64" t="s">
        <v>218</v>
      </c>
    </row>
    <row r="108" spans="1:24" hidden="1" x14ac:dyDescent="0.2">
      <c r="A108" s="13">
        <v>21</v>
      </c>
      <c r="B108" s="64" t="s">
        <v>219</v>
      </c>
    </row>
    <row r="109" spans="1:24" hidden="1" x14ac:dyDescent="0.2">
      <c r="A109" s="13">
        <v>22</v>
      </c>
      <c r="B109" s="64" t="s">
        <v>220</v>
      </c>
    </row>
    <row r="110" spans="1:24" hidden="1" x14ac:dyDescent="0.2">
      <c r="A110" s="13">
        <v>23</v>
      </c>
      <c r="B110" s="64" t="s">
        <v>221</v>
      </c>
    </row>
    <row r="111" spans="1:24" hidden="1" x14ac:dyDescent="0.2">
      <c r="A111" s="13">
        <v>24</v>
      </c>
      <c r="B111" s="64" t="s">
        <v>222</v>
      </c>
    </row>
    <row r="112" spans="1:24" hidden="1" x14ac:dyDescent="0.2">
      <c r="A112" s="13">
        <v>25</v>
      </c>
      <c r="B112" s="64" t="s">
        <v>223</v>
      </c>
    </row>
    <row r="113" spans="1:2" hidden="1" x14ac:dyDescent="0.2">
      <c r="A113" s="13">
        <v>26</v>
      </c>
      <c r="B113" s="64" t="s">
        <v>224</v>
      </c>
    </row>
    <row r="114" spans="1:2" hidden="1" x14ac:dyDescent="0.2">
      <c r="A114" s="13">
        <v>27</v>
      </c>
      <c r="B114" s="64" t="s">
        <v>225</v>
      </c>
    </row>
    <row r="115" spans="1:2" hidden="1" x14ac:dyDescent="0.2">
      <c r="A115" s="13">
        <v>28</v>
      </c>
      <c r="B115" s="64" t="s">
        <v>226</v>
      </c>
    </row>
    <row r="116" spans="1:2" hidden="1" x14ac:dyDescent="0.2">
      <c r="A116" s="13">
        <v>29</v>
      </c>
      <c r="B116" s="64" t="s">
        <v>227</v>
      </c>
    </row>
    <row r="117" spans="1:2" hidden="1" x14ac:dyDescent="0.2">
      <c r="A117" s="13">
        <v>30</v>
      </c>
      <c r="B117" s="64" t="s">
        <v>228</v>
      </c>
    </row>
    <row r="118" spans="1:2" hidden="1" x14ac:dyDescent="0.2">
      <c r="A118" s="13">
        <v>31</v>
      </c>
      <c r="B118" s="64" t="s">
        <v>229</v>
      </c>
    </row>
    <row r="119" spans="1:2" hidden="1" x14ac:dyDescent="0.2">
      <c r="A119" s="13">
        <v>32</v>
      </c>
      <c r="B119" s="64" t="s">
        <v>230</v>
      </c>
    </row>
    <row r="120" spans="1:2" hidden="1" x14ac:dyDescent="0.2">
      <c r="A120" s="13">
        <v>33</v>
      </c>
      <c r="B120" s="64" t="s">
        <v>231</v>
      </c>
    </row>
    <row r="121" spans="1:2" hidden="1" x14ac:dyDescent="0.2">
      <c r="A121" s="13">
        <v>34</v>
      </c>
      <c r="B121" s="64" t="s">
        <v>232</v>
      </c>
    </row>
    <row r="122" spans="1:2" hidden="1" x14ac:dyDescent="0.2">
      <c r="A122" s="13">
        <v>35</v>
      </c>
      <c r="B122" s="64" t="s">
        <v>233</v>
      </c>
    </row>
    <row r="123" spans="1:2" hidden="1" x14ac:dyDescent="0.2">
      <c r="A123" s="13">
        <v>36</v>
      </c>
      <c r="B123" s="64" t="s">
        <v>234</v>
      </c>
    </row>
    <row r="124" spans="1:2" hidden="1" x14ac:dyDescent="0.2">
      <c r="A124" s="13">
        <v>37</v>
      </c>
      <c r="B124" s="64" t="s">
        <v>235</v>
      </c>
    </row>
    <row r="125" spans="1:2" hidden="1" x14ac:dyDescent="0.2">
      <c r="A125" s="13">
        <v>38</v>
      </c>
      <c r="B125" s="64" t="s">
        <v>236</v>
      </c>
    </row>
    <row r="126" spans="1:2" hidden="1" x14ac:dyDescent="0.2">
      <c r="A126" s="13">
        <v>39</v>
      </c>
      <c r="B126" s="64" t="s">
        <v>237</v>
      </c>
    </row>
    <row r="127" spans="1:2" hidden="1" x14ac:dyDescent="0.2">
      <c r="A127" s="13">
        <v>40</v>
      </c>
      <c r="B127" s="64" t="s">
        <v>238</v>
      </c>
    </row>
    <row r="128" spans="1:2" hidden="1" x14ac:dyDescent="0.2">
      <c r="A128" s="13">
        <v>41</v>
      </c>
      <c r="B128" s="64" t="s">
        <v>61</v>
      </c>
    </row>
    <row r="129" spans="1:2" hidden="1" x14ac:dyDescent="0.2">
      <c r="A129" s="13">
        <v>42</v>
      </c>
      <c r="B129" s="64" t="s">
        <v>62</v>
      </c>
    </row>
    <row r="130" spans="1:2" hidden="1" x14ac:dyDescent="0.2">
      <c r="A130" s="13">
        <v>43</v>
      </c>
      <c r="B130" s="64" t="s">
        <v>63</v>
      </c>
    </row>
    <row r="131" spans="1:2" hidden="1" x14ac:dyDescent="0.2">
      <c r="A131" s="13">
        <v>44</v>
      </c>
      <c r="B131" s="64" t="s">
        <v>64</v>
      </c>
    </row>
    <row r="132" spans="1:2" hidden="1" x14ac:dyDescent="0.2">
      <c r="A132" s="13">
        <v>45</v>
      </c>
      <c r="B132" s="64" t="s">
        <v>65</v>
      </c>
    </row>
    <row r="133" spans="1:2" hidden="1" x14ac:dyDescent="0.2">
      <c r="A133" s="13">
        <v>46</v>
      </c>
      <c r="B133" s="64" t="s">
        <v>66</v>
      </c>
    </row>
    <row r="134" spans="1:2" hidden="1" x14ac:dyDescent="0.2">
      <c r="A134" s="13">
        <v>47</v>
      </c>
      <c r="B134" s="64" t="s">
        <v>67</v>
      </c>
    </row>
    <row r="135" spans="1:2" hidden="1" x14ac:dyDescent="0.2">
      <c r="A135" s="13">
        <v>48</v>
      </c>
      <c r="B135" s="64" t="s">
        <v>68</v>
      </c>
    </row>
    <row r="136" spans="1:2" hidden="1" x14ac:dyDescent="0.2">
      <c r="A136" s="13">
        <v>49</v>
      </c>
      <c r="B136" s="64" t="s">
        <v>69</v>
      </c>
    </row>
    <row r="137" spans="1:2" hidden="1" x14ac:dyDescent="0.2">
      <c r="A137" s="13">
        <v>50</v>
      </c>
      <c r="B137" s="64" t="s">
        <v>60</v>
      </c>
    </row>
    <row r="138" spans="1:2" hidden="1" x14ac:dyDescent="0.2">
      <c r="A138" s="13">
        <v>51</v>
      </c>
      <c r="B138" s="64" t="s">
        <v>70</v>
      </c>
    </row>
    <row r="139" spans="1:2" hidden="1" x14ac:dyDescent="0.2">
      <c r="A139" s="13">
        <v>52</v>
      </c>
      <c r="B139" s="64" t="s">
        <v>71</v>
      </c>
    </row>
    <row r="140" spans="1:2" hidden="1" x14ac:dyDescent="0.2">
      <c r="A140" s="13">
        <v>53</v>
      </c>
      <c r="B140" s="64" t="s">
        <v>72</v>
      </c>
    </row>
    <row r="141" spans="1:2" hidden="1" x14ac:dyDescent="0.2">
      <c r="A141" s="13">
        <v>54</v>
      </c>
      <c r="B141" s="64" t="s">
        <v>73</v>
      </c>
    </row>
    <row r="142" spans="1:2" hidden="1" x14ac:dyDescent="0.2">
      <c r="A142" s="13">
        <v>55</v>
      </c>
      <c r="B142" s="64" t="s">
        <v>74</v>
      </c>
    </row>
    <row r="143" spans="1:2" hidden="1" x14ac:dyDescent="0.2">
      <c r="A143" s="13">
        <v>56</v>
      </c>
      <c r="B143" s="64" t="s">
        <v>75</v>
      </c>
    </row>
    <row r="144" spans="1:2" hidden="1" x14ac:dyDescent="0.2">
      <c r="A144" s="13">
        <v>57</v>
      </c>
      <c r="B144" s="64" t="s">
        <v>76</v>
      </c>
    </row>
    <row r="145" spans="1:2" hidden="1" x14ac:dyDescent="0.2">
      <c r="A145" s="13">
        <v>58</v>
      </c>
      <c r="B145" s="64" t="s">
        <v>77</v>
      </c>
    </row>
    <row r="146" spans="1:2" hidden="1" x14ac:dyDescent="0.2">
      <c r="A146" s="13">
        <v>59</v>
      </c>
      <c r="B146" s="64" t="s">
        <v>78</v>
      </c>
    </row>
    <row r="147" spans="1:2" hidden="1" x14ac:dyDescent="0.2">
      <c r="A147" s="13">
        <v>60</v>
      </c>
      <c r="B147" s="64" t="s">
        <v>79</v>
      </c>
    </row>
    <row r="148" spans="1:2" hidden="1" x14ac:dyDescent="0.2">
      <c r="A148" s="13">
        <v>61</v>
      </c>
      <c r="B148" s="64" t="s">
        <v>80</v>
      </c>
    </row>
    <row r="149" spans="1:2" hidden="1" x14ac:dyDescent="0.2">
      <c r="A149" s="13">
        <v>62</v>
      </c>
      <c r="B149" s="64" t="s">
        <v>81</v>
      </c>
    </row>
    <row r="150" spans="1:2" hidden="1" x14ac:dyDescent="0.2">
      <c r="A150" s="13">
        <v>63</v>
      </c>
      <c r="B150" s="64" t="s">
        <v>82</v>
      </c>
    </row>
    <row r="151" spans="1:2" hidden="1" x14ac:dyDescent="0.2">
      <c r="A151" s="13">
        <v>64</v>
      </c>
      <c r="B151" s="64" t="s">
        <v>83</v>
      </c>
    </row>
    <row r="152" spans="1:2" hidden="1" x14ac:dyDescent="0.2">
      <c r="A152" s="13">
        <v>65</v>
      </c>
      <c r="B152" s="64" t="s">
        <v>84</v>
      </c>
    </row>
    <row r="153" spans="1:2" hidden="1" x14ac:dyDescent="0.2">
      <c r="A153" s="13">
        <v>66</v>
      </c>
      <c r="B153" s="64" t="s">
        <v>85</v>
      </c>
    </row>
    <row r="154" spans="1:2" hidden="1" x14ac:dyDescent="0.2">
      <c r="A154" s="13">
        <v>67</v>
      </c>
      <c r="B154" s="64" t="s">
        <v>86</v>
      </c>
    </row>
    <row r="155" spans="1:2" hidden="1" x14ac:dyDescent="0.2">
      <c r="A155" s="13">
        <v>68</v>
      </c>
      <c r="B155" s="64" t="s">
        <v>87</v>
      </c>
    </row>
    <row r="156" spans="1:2" hidden="1" x14ac:dyDescent="0.2">
      <c r="A156" s="13">
        <v>69</v>
      </c>
      <c r="B156" s="64" t="s">
        <v>88</v>
      </c>
    </row>
    <row r="157" spans="1:2" hidden="1" x14ac:dyDescent="0.2">
      <c r="A157" s="13">
        <v>70</v>
      </c>
      <c r="B157" s="64" t="s">
        <v>89</v>
      </c>
    </row>
    <row r="158" spans="1:2" hidden="1" x14ac:dyDescent="0.2">
      <c r="A158" s="13">
        <v>71</v>
      </c>
      <c r="B158" s="64" t="s">
        <v>90</v>
      </c>
    </row>
    <row r="159" spans="1:2" hidden="1" x14ac:dyDescent="0.2">
      <c r="A159" s="13">
        <v>72</v>
      </c>
      <c r="B159" s="64" t="s">
        <v>91</v>
      </c>
    </row>
    <row r="160" spans="1:2" hidden="1" x14ac:dyDescent="0.2">
      <c r="A160" s="13">
        <v>73</v>
      </c>
      <c r="B160" s="64" t="s">
        <v>92</v>
      </c>
    </row>
    <row r="161" spans="1:2" hidden="1" x14ac:dyDescent="0.2">
      <c r="A161" s="13">
        <v>74</v>
      </c>
      <c r="B161" s="64" t="s">
        <v>93</v>
      </c>
    </row>
    <row r="162" spans="1:2" hidden="1" x14ac:dyDescent="0.2">
      <c r="A162" s="13">
        <v>75</v>
      </c>
      <c r="B162" s="64" t="s">
        <v>94</v>
      </c>
    </row>
    <row r="163" spans="1:2" hidden="1" x14ac:dyDescent="0.2">
      <c r="A163" s="13">
        <v>76</v>
      </c>
      <c r="B163" s="64" t="s">
        <v>95</v>
      </c>
    </row>
    <row r="164" spans="1:2" hidden="1" x14ac:dyDescent="0.2">
      <c r="A164" s="13">
        <v>77</v>
      </c>
      <c r="B164" s="64" t="s">
        <v>96</v>
      </c>
    </row>
    <row r="165" spans="1:2" hidden="1" x14ac:dyDescent="0.2">
      <c r="A165" s="13">
        <v>78</v>
      </c>
      <c r="B165" s="64" t="s">
        <v>97</v>
      </c>
    </row>
    <row r="166" spans="1:2" hidden="1" x14ac:dyDescent="0.2">
      <c r="A166" s="13">
        <v>79</v>
      </c>
      <c r="B166" s="64" t="s">
        <v>98</v>
      </c>
    </row>
    <row r="167" spans="1:2" hidden="1" x14ac:dyDescent="0.2">
      <c r="A167" s="13">
        <v>80</v>
      </c>
      <c r="B167" s="64" t="s">
        <v>99</v>
      </c>
    </row>
    <row r="168" spans="1:2" hidden="1" x14ac:dyDescent="0.2">
      <c r="A168" s="13">
        <v>81</v>
      </c>
      <c r="B168" s="64" t="s">
        <v>100</v>
      </c>
    </row>
    <row r="169" spans="1:2" hidden="1" x14ac:dyDescent="0.2">
      <c r="A169" s="13">
        <v>82</v>
      </c>
      <c r="B169" s="64" t="s">
        <v>101</v>
      </c>
    </row>
    <row r="170" spans="1:2" hidden="1" x14ac:dyDescent="0.2">
      <c r="A170" s="13">
        <v>83</v>
      </c>
      <c r="B170" s="64" t="s">
        <v>102</v>
      </c>
    </row>
    <row r="171" spans="1:2" hidden="1" x14ac:dyDescent="0.2">
      <c r="A171" s="13">
        <v>84</v>
      </c>
      <c r="B171" s="64" t="s">
        <v>103</v>
      </c>
    </row>
    <row r="172" spans="1:2" hidden="1" x14ac:dyDescent="0.2">
      <c r="A172" s="13">
        <v>85</v>
      </c>
      <c r="B172" s="64" t="s">
        <v>104</v>
      </c>
    </row>
    <row r="173" spans="1:2" hidden="1" x14ac:dyDescent="0.2">
      <c r="A173" s="13">
        <v>86</v>
      </c>
      <c r="B173" s="64" t="s">
        <v>105</v>
      </c>
    </row>
    <row r="174" spans="1:2" hidden="1" x14ac:dyDescent="0.2">
      <c r="A174" s="13">
        <v>87</v>
      </c>
      <c r="B174" s="64" t="s">
        <v>106</v>
      </c>
    </row>
    <row r="175" spans="1:2" hidden="1" x14ac:dyDescent="0.2">
      <c r="A175" s="13">
        <v>88</v>
      </c>
      <c r="B175" s="64" t="s">
        <v>107</v>
      </c>
    </row>
    <row r="176" spans="1:2" hidden="1" x14ac:dyDescent="0.2">
      <c r="A176" s="13">
        <v>89</v>
      </c>
      <c r="B176" s="64" t="s">
        <v>108</v>
      </c>
    </row>
    <row r="177" spans="1:34" hidden="1" x14ac:dyDescent="0.2">
      <c r="A177" s="13">
        <v>90</v>
      </c>
      <c r="B177" s="64" t="s">
        <v>109</v>
      </c>
    </row>
    <row r="178" spans="1:34" hidden="1" x14ac:dyDescent="0.2">
      <c r="A178" s="13">
        <v>91</v>
      </c>
      <c r="B178" s="64" t="s">
        <v>110</v>
      </c>
    </row>
    <row r="179" spans="1:34" hidden="1" x14ac:dyDescent="0.2">
      <c r="A179" s="13">
        <v>92</v>
      </c>
      <c r="B179" s="64" t="s">
        <v>111</v>
      </c>
    </row>
    <row r="180" spans="1:34" hidden="1" x14ac:dyDescent="0.2">
      <c r="A180" s="13">
        <v>93</v>
      </c>
      <c r="B180" s="64" t="s">
        <v>112</v>
      </c>
    </row>
    <row r="181" spans="1:34" hidden="1" x14ac:dyDescent="0.2">
      <c r="A181" s="13">
        <v>94</v>
      </c>
      <c r="B181" s="64" t="s">
        <v>113</v>
      </c>
    </row>
    <row r="182" spans="1:34" hidden="1" x14ac:dyDescent="0.2">
      <c r="A182" s="13">
        <v>95</v>
      </c>
      <c r="B182" s="64" t="s">
        <v>114</v>
      </c>
    </row>
    <row r="183" spans="1:34" hidden="1" x14ac:dyDescent="0.2">
      <c r="A183" s="13">
        <v>96</v>
      </c>
      <c r="B183" s="64" t="s">
        <v>115</v>
      </c>
    </row>
    <row r="184" spans="1:34" hidden="1" x14ac:dyDescent="0.2">
      <c r="A184" s="13">
        <v>97</v>
      </c>
      <c r="B184" s="64" t="s">
        <v>116</v>
      </c>
    </row>
    <row r="185" spans="1:34" hidden="1" x14ac:dyDescent="0.2">
      <c r="A185" s="13">
        <v>98</v>
      </c>
      <c r="B185" s="64" t="s">
        <v>117</v>
      </c>
    </row>
    <row r="186" spans="1:34" hidden="1" x14ac:dyDescent="0.2">
      <c r="A186" s="13">
        <v>99</v>
      </c>
      <c r="B186" s="64" t="s">
        <v>118</v>
      </c>
    </row>
    <row r="187" spans="1:34" hidden="1" x14ac:dyDescent="0.2">
      <c r="A187" s="13">
        <v>100</v>
      </c>
      <c r="B187" s="64" t="s">
        <v>119</v>
      </c>
    </row>
    <row r="188" spans="1:34" hidden="1" x14ac:dyDescent="0.2"/>
    <row r="189" spans="1:34" hidden="1" x14ac:dyDescent="0.2"/>
    <row r="190" spans="1:34" s="70" customFormat="1" ht="20.100000000000001" hidden="1" customHeight="1" x14ac:dyDescent="0.2">
      <c r="A190" s="65" t="s">
        <v>175</v>
      </c>
      <c r="B190" s="66"/>
      <c r="C190" s="67" t="s">
        <v>1</v>
      </c>
      <c r="D190" s="68">
        <f>Cover!D17</f>
        <v>0</v>
      </c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  <c r="Y190" s="66"/>
      <c r="Z190" s="66"/>
      <c r="AA190" s="66"/>
      <c r="AB190" s="66"/>
      <c r="AC190" s="66"/>
      <c r="AD190" s="66"/>
      <c r="AE190" s="69"/>
      <c r="AF190" s="59"/>
      <c r="AG190" s="59"/>
      <c r="AH190" s="59"/>
    </row>
    <row r="191" spans="1:34" s="70" customFormat="1" ht="20.100000000000001" hidden="1" customHeight="1" x14ac:dyDescent="0.2">
      <c r="A191" s="71" t="s">
        <v>128</v>
      </c>
      <c r="B191" s="59"/>
      <c r="C191" s="72" t="s">
        <v>1</v>
      </c>
      <c r="D191" s="73" t="str">
        <f>Cover!D18</f>
        <v>Dra. Noertini Effendi</v>
      </c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74"/>
      <c r="AF191" s="59"/>
      <c r="AG191" s="59"/>
      <c r="AH191" s="59"/>
    </row>
    <row r="192" spans="1:34" s="70" customFormat="1" ht="20.100000000000001" hidden="1" customHeight="1" x14ac:dyDescent="0.2">
      <c r="A192" s="75" t="s">
        <v>129</v>
      </c>
      <c r="B192" s="76"/>
      <c r="C192" s="77" t="s">
        <v>1</v>
      </c>
      <c r="D192" s="78">
        <f>Cover!K18</f>
        <v>10.1</v>
      </c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  <c r="AB192" s="76"/>
      <c r="AC192" s="76"/>
      <c r="AD192" s="76"/>
      <c r="AE192" s="79"/>
      <c r="AF192" s="59"/>
      <c r="AG192" s="59"/>
      <c r="AH192" s="59"/>
    </row>
    <row r="193" spans="1:35" hidden="1" x14ac:dyDescent="0.2"/>
    <row r="194" spans="1:35" ht="27.75" hidden="1" x14ac:dyDescent="0.4">
      <c r="A194" s="80" t="s">
        <v>120</v>
      </c>
    </row>
    <row r="195" spans="1:35" hidden="1" x14ac:dyDescent="0.2">
      <c r="A195" s="12">
        <v>1</v>
      </c>
      <c r="B195" s="12">
        <v>2</v>
      </c>
      <c r="C195" s="12">
        <v>3</v>
      </c>
      <c r="D195" s="12">
        <v>4</v>
      </c>
      <c r="E195" s="12">
        <v>5</v>
      </c>
      <c r="F195" s="12">
        <v>6</v>
      </c>
      <c r="G195" s="12">
        <v>7</v>
      </c>
      <c r="H195" s="12">
        <v>8</v>
      </c>
      <c r="I195" s="12">
        <v>9</v>
      </c>
      <c r="J195" s="12">
        <v>10</v>
      </c>
      <c r="K195" s="12">
        <v>11</v>
      </c>
      <c r="L195" s="12">
        <v>12</v>
      </c>
      <c r="M195" s="12">
        <v>13</v>
      </c>
      <c r="N195" s="12">
        <v>14</v>
      </c>
      <c r="O195" s="12">
        <v>15</v>
      </c>
      <c r="P195" s="12">
        <v>16</v>
      </c>
      <c r="Q195" s="12">
        <v>17</v>
      </c>
      <c r="R195" s="12">
        <v>18</v>
      </c>
      <c r="S195" s="12">
        <v>19</v>
      </c>
      <c r="T195" s="12">
        <v>20</v>
      </c>
      <c r="U195" s="12">
        <v>21</v>
      </c>
      <c r="V195" s="12">
        <v>22</v>
      </c>
      <c r="W195" s="12">
        <v>23</v>
      </c>
      <c r="X195" s="12">
        <v>24</v>
      </c>
      <c r="Y195" s="12">
        <v>25</v>
      </c>
      <c r="Z195" s="12">
        <v>26</v>
      </c>
      <c r="AA195" s="12">
        <v>27</v>
      </c>
      <c r="AB195" s="12">
        <v>28</v>
      </c>
      <c r="AC195" s="12">
        <v>29</v>
      </c>
      <c r="AD195" s="12">
        <v>30</v>
      </c>
      <c r="AE195" s="12">
        <v>31</v>
      </c>
      <c r="AF195" s="12">
        <v>32</v>
      </c>
      <c r="AG195" s="12">
        <v>33</v>
      </c>
      <c r="AH195" s="12">
        <v>34</v>
      </c>
      <c r="AI195" s="12">
        <v>35</v>
      </c>
    </row>
    <row r="196" spans="1:35" hidden="1" x14ac:dyDescent="0.2">
      <c r="A196" s="263" t="s">
        <v>5</v>
      </c>
      <c r="B196" s="262" t="s">
        <v>0</v>
      </c>
      <c r="C196" s="262" t="s">
        <v>130</v>
      </c>
      <c r="D196" s="239" t="s">
        <v>6</v>
      </c>
      <c r="E196" s="239"/>
      <c r="F196" s="239"/>
      <c r="G196" s="239"/>
      <c r="H196" s="239"/>
      <c r="I196" s="239"/>
      <c r="J196" s="239"/>
      <c r="K196" s="239"/>
      <c r="L196" s="239"/>
      <c r="M196" s="239"/>
      <c r="N196" s="239"/>
      <c r="O196" s="239"/>
      <c r="P196" s="239"/>
      <c r="Q196" s="238" t="s">
        <v>124</v>
      </c>
      <c r="R196" s="238"/>
      <c r="S196" s="238"/>
      <c r="T196" s="238" t="s">
        <v>126</v>
      </c>
      <c r="U196" s="238"/>
      <c r="V196" s="238" t="s">
        <v>127</v>
      </c>
      <c r="W196" s="238"/>
      <c r="X196" s="237" t="s">
        <v>135</v>
      </c>
      <c r="Y196" s="237"/>
      <c r="Z196" s="237"/>
      <c r="AA196" s="237"/>
      <c r="AB196" s="237"/>
      <c r="AC196" s="237"/>
      <c r="AD196" s="237"/>
      <c r="AE196" s="237"/>
      <c r="AF196" s="171" t="s">
        <v>6</v>
      </c>
      <c r="AG196" s="172"/>
      <c r="AH196" s="172"/>
      <c r="AI196" s="173"/>
    </row>
    <row r="197" spans="1:35" hidden="1" x14ac:dyDescent="0.2">
      <c r="A197" s="263"/>
      <c r="B197" s="262"/>
      <c r="C197" s="262"/>
      <c r="D197" s="112">
        <v>1</v>
      </c>
      <c r="E197" s="112">
        <v>2</v>
      </c>
      <c r="F197" s="112">
        <v>3</v>
      </c>
      <c r="G197" s="112">
        <v>4</v>
      </c>
      <c r="H197" s="112">
        <v>5</v>
      </c>
      <c r="I197" s="112">
        <v>6</v>
      </c>
      <c r="J197" s="112">
        <v>7</v>
      </c>
      <c r="K197" s="112">
        <v>8</v>
      </c>
      <c r="L197" s="112">
        <v>9</v>
      </c>
      <c r="M197" s="112">
        <v>10</v>
      </c>
      <c r="N197" s="112">
        <v>11</v>
      </c>
      <c r="O197" s="112">
        <v>12</v>
      </c>
      <c r="P197" s="112">
        <v>13</v>
      </c>
      <c r="Q197" s="113" t="s">
        <v>121</v>
      </c>
      <c r="R197" s="113" t="s">
        <v>122</v>
      </c>
      <c r="S197" s="113" t="s">
        <v>123</v>
      </c>
      <c r="T197" s="113" t="s">
        <v>125</v>
      </c>
      <c r="U197" s="113" t="s">
        <v>59</v>
      </c>
      <c r="V197" s="113" t="s">
        <v>125</v>
      </c>
      <c r="W197" s="113" t="s">
        <v>59</v>
      </c>
      <c r="X197" s="114">
        <v>1</v>
      </c>
      <c r="Y197" s="114">
        <v>2</v>
      </c>
      <c r="Z197" s="114">
        <v>3</v>
      </c>
      <c r="AA197" s="114">
        <v>4</v>
      </c>
      <c r="AB197" s="114">
        <v>5</v>
      </c>
      <c r="AC197" s="114">
        <v>6</v>
      </c>
      <c r="AD197" s="114">
        <v>7</v>
      </c>
      <c r="AE197" s="114">
        <v>8</v>
      </c>
      <c r="AF197" s="112">
        <v>14</v>
      </c>
      <c r="AG197" s="112">
        <v>15</v>
      </c>
      <c r="AH197" s="112">
        <v>16</v>
      </c>
      <c r="AI197" s="115">
        <v>17</v>
      </c>
    </row>
    <row r="198" spans="1:35" hidden="1" x14ac:dyDescent="0.2">
      <c r="A198" s="13">
        <v>1</v>
      </c>
      <c r="B198" s="5" t="str">
        <f>Academic!C10</f>
        <v>Andrew Nathaniel</v>
      </c>
      <c r="C198" s="81">
        <f>Academic!B10</f>
        <v>0</v>
      </c>
      <c r="D198" s="13">
        <f>Academic!D10</f>
        <v>0</v>
      </c>
      <c r="E198" s="13">
        <f>Academic!E10</f>
        <v>0</v>
      </c>
      <c r="F198" s="13">
        <f>Academic!F10</f>
        <v>0</v>
      </c>
      <c r="G198" s="13">
        <f>Academic!G10</f>
        <v>0</v>
      </c>
      <c r="H198" s="13">
        <f>Academic!H10</f>
        <v>0</v>
      </c>
      <c r="I198" s="13">
        <f>Academic!I10</f>
        <v>0</v>
      </c>
      <c r="J198" s="13">
        <f>Academic!J10</f>
        <v>0</v>
      </c>
      <c r="K198" s="13">
        <f>Academic!K10</f>
        <v>0</v>
      </c>
      <c r="L198" s="13">
        <f>Academic!L10</f>
        <v>0</v>
      </c>
      <c r="M198" s="13">
        <f>Academic!M10</f>
        <v>0</v>
      </c>
      <c r="N198" s="13">
        <f>Academic!N10</f>
        <v>0</v>
      </c>
      <c r="O198" s="13">
        <f>Academic!O10</f>
        <v>0</v>
      </c>
      <c r="P198" s="13">
        <f>Academic!P10</f>
        <v>0</v>
      </c>
      <c r="Q198" s="13">
        <f>Others!H8</f>
        <v>0</v>
      </c>
      <c r="R198" s="13">
        <f>Others!I8</f>
        <v>0</v>
      </c>
      <c r="S198" s="13">
        <f>Others!J8</f>
        <v>0</v>
      </c>
      <c r="T198" s="6">
        <f>Others!D8</f>
        <v>0</v>
      </c>
      <c r="U198" s="6">
        <f>Others!E8</f>
        <v>0</v>
      </c>
      <c r="V198" s="6">
        <f>Others!F8</f>
        <v>0</v>
      </c>
      <c r="W198" s="6">
        <f>Others!G8</f>
        <v>0</v>
      </c>
      <c r="X198" s="6" t="str">
        <f>Character!N8</f>
        <v>E</v>
      </c>
      <c r="Y198" s="6" t="str">
        <f>Character!O8</f>
        <v>E</v>
      </c>
      <c r="Z198" s="6" t="str">
        <f>Character!P8</f>
        <v>E</v>
      </c>
      <c r="AA198" s="6" t="str">
        <f>Character!Q8</f>
        <v>E</v>
      </c>
      <c r="AB198" s="6" t="str">
        <f>Character!R8</f>
        <v>E</v>
      </c>
      <c r="AC198" s="6" t="str">
        <f>Character!S8</f>
        <v>E</v>
      </c>
      <c r="AD198" s="6" t="str">
        <f>Character!T8</f>
        <v>E</v>
      </c>
      <c r="AE198" s="6" t="str">
        <f>Character!U8</f>
        <v>E</v>
      </c>
      <c r="AF198" s="6">
        <f>Academic!Q10</f>
        <v>0</v>
      </c>
      <c r="AG198" s="6">
        <f>Academic!R10</f>
        <v>0</v>
      </c>
      <c r="AH198" s="6">
        <f>Academic!S10</f>
        <v>0</v>
      </c>
      <c r="AI198" s="13">
        <f>Academic!T10</f>
        <v>0</v>
      </c>
    </row>
    <row r="199" spans="1:35" hidden="1" x14ac:dyDescent="0.2">
      <c r="A199" s="13">
        <v>2</v>
      </c>
      <c r="B199" s="5" t="str">
        <f>Academic!C11</f>
        <v>Brian Jonathan Mak</v>
      </c>
      <c r="C199" s="81">
        <f>Academic!B11</f>
        <v>0</v>
      </c>
      <c r="D199" s="13">
        <f>Academic!D11</f>
        <v>0</v>
      </c>
      <c r="E199" s="13">
        <f>Academic!E11</f>
        <v>0</v>
      </c>
      <c r="F199" s="13">
        <f>Academic!F11</f>
        <v>0</v>
      </c>
      <c r="G199" s="13">
        <f>Academic!G11</f>
        <v>0</v>
      </c>
      <c r="H199" s="13">
        <f>Academic!H11</f>
        <v>0</v>
      </c>
      <c r="I199" s="13">
        <f>Academic!I11</f>
        <v>0</v>
      </c>
      <c r="J199" s="13">
        <f>Academic!J11</f>
        <v>0</v>
      </c>
      <c r="K199" s="13">
        <f>Academic!K11</f>
        <v>0</v>
      </c>
      <c r="L199" s="13">
        <f>Academic!L11</f>
        <v>0</v>
      </c>
      <c r="M199" s="13">
        <f>Academic!M11</f>
        <v>0</v>
      </c>
      <c r="N199" s="13">
        <f>Academic!N11</f>
        <v>0</v>
      </c>
      <c r="O199" s="13">
        <f>Academic!O11</f>
        <v>0</v>
      </c>
      <c r="P199" s="13">
        <f>Academic!P11</f>
        <v>0</v>
      </c>
      <c r="Q199" s="13">
        <f>Others!H9</f>
        <v>0</v>
      </c>
      <c r="R199" s="13">
        <f>Others!I9</f>
        <v>0</v>
      </c>
      <c r="S199" s="13">
        <f>Others!J9</f>
        <v>0</v>
      </c>
      <c r="T199" s="6">
        <f>Others!D9</f>
        <v>0</v>
      </c>
      <c r="U199" s="6">
        <f>Others!E9</f>
        <v>0</v>
      </c>
      <c r="V199" s="6">
        <f>Others!F9</f>
        <v>0</v>
      </c>
      <c r="W199" s="6">
        <f>Others!G9</f>
        <v>0</v>
      </c>
      <c r="X199" s="6" t="str">
        <f>Character!N9</f>
        <v>E</v>
      </c>
      <c r="Y199" s="6" t="str">
        <f>Character!O9</f>
        <v>E</v>
      </c>
      <c r="Z199" s="6" t="str">
        <f>Character!P9</f>
        <v>E</v>
      </c>
      <c r="AA199" s="6" t="str">
        <f>Character!Q9</f>
        <v>E</v>
      </c>
      <c r="AB199" s="6" t="str">
        <f>Character!R9</f>
        <v>E</v>
      </c>
      <c r="AC199" s="6" t="str">
        <f>Character!S9</f>
        <v>E</v>
      </c>
      <c r="AD199" s="6" t="str">
        <f>Character!T9</f>
        <v>E</v>
      </c>
      <c r="AE199" s="6" t="str">
        <f>Character!U9</f>
        <v>E</v>
      </c>
      <c r="AF199" s="6">
        <f>Academic!Q11</f>
        <v>0</v>
      </c>
      <c r="AG199" s="6">
        <f>Academic!R11</f>
        <v>0</v>
      </c>
      <c r="AH199" s="6">
        <f>Academic!S11</f>
        <v>0</v>
      </c>
      <c r="AI199" s="13">
        <f>Academic!T11</f>
        <v>0</v>
      </c>
    </row>
    <row r="200" spans="1:35" hidden="1" x14ac:dyDescent="0.2">
      <c r="A200" s="13">
        <v>3</v>
      </c>
      <c r="B200" s="5" t="str">
        <f>Academic!C12</f>
        <v>Christa Hadipranata B.</v>
      </c>
      <c r="C200" s="81">
        <f>Academic!B12</f>
        <v>0</v>
      </c>
      <c r="D200" s="13">
        <f>Academic!D12</f>
        <v>0</v>
      </c>
      <c r="E200" s="13">
        <f>Academic!E12</f>
        <v>0</v>
      </c>
      <c r="F200" s="13">
        <f>Academic!F12</f>
        <v>0</v>
      </c>
      <c r="G200" s="13">
        <f>Academic!G12</f>
        <v>0</v>
      </c>
      <c r="H200" s="13">
        <f>Academic!H12</f>
        <v>0</v>
      </c>
      <c r="I200" s="13">
        <f>Academic!I12</f>
        <v>0</v>
      </c>
      <c r="J200" s="13">
        <f>Academic!J12</f>
        <v>0</v>
      </c>
      <c r="K200" s="13">
        <f>Academic!K12</f>
        <v>0</v>
      </c>
      <c r="L200" s="13">
        <f>Academic!L12</f>
        <v>0</v>
      </c>
      <c r="M200" s="13">
        <f>Academic!M12</f>
        <v>0</v>
      </c>
      <c r="N200" s="13">
        <f>Academic!N12</f>
        <v>0</v>
      </c>
      <c r="O200" s="13">
        <f>Academic!O12</f>
        <v>0</v>
      </c>
      <c r="P200" s="13">
        <f>Academic!P12</f>
        <v>0</v>
      </c>
      <c r="Q200" s="13">
        <f>Others!H10</f>
        <v>0</v>
      </c>
      <c r="R200" s="13">
        <f>Others!I10</f>
        <v>0</v>
      </c>
      <c r="S200" s="13">
        <f>Others!J10</f>
        <v>0</v>
      </c>
      <c r="T200" s="6">
        <f>Others!D10</f>
        <v>0</v>
      </c>
      <c r="U200" s="6">
        <f>Others!E10</f>
        <v>0</v>
      </c>
      <c r="V200" s="6">
        <f>Others!F10</f>
        <v>0</v>
      </c>
      <c r="W200" s="6">
        <f>Others!G10</f>
        <v>0</v>
      </c>
      <c r="X200" s="6" t="str">
        <f>Character!N10</f>
        <v>E</v>
      </c>
      <c r="Y200" s="6" t="str">
        <f>Character!O10</f>
        <v>E</v>
      </c>
      <c r="Z200" s="6" t="str">
        <f>Character!P10</f>
        <v>E</v>
      </c>
      <c r="AA200" s="6" t="str">
        <f>Character!Q10</f>
        <v>E</v>
      </c>
      <c r="AB200" s="6" t="str">
        <f>Character!R10</f>
        <v>E</v>
      </c>
      <c r="AC200" s="6" t="str">
        <f>Character!S10</f>
        <v>E</v>
      </c>
      <c r="AD200" s="6" t="str">
        <f>Character!T10</f>
        <v>E</v>
      </c>
      <c r="AE200" s="6" t="str">
        <f>Character!U10</f>
        <v>E</v>
      </c>
      <c r="AF200" s="6">
        <f>Academic!Q12</f>
        <v>0</v>
      </c>
      <c r="AG200" s="6">
        <f>Academic!R12</f>
        <v>0</v>
      </c>
      <c r="AH200" s="6">
        <f>Academic!S12</f>
        <v>0</v>
      </c>
      <c r="AI200" s="13">
        <f>Academic!T12</f>
        <v>0</v>
      </c>
    </row>
    <row r="201" spans="1:35" hidden="1" x14ac:dyDescent="0.2">
      <c r="A201" s="13">
        <v>4</v>
      </c>
      <c r="B201" s="5" t="str">
        <f>Academic!C13</f>
        <v xml:space="preserve">Danielle Amelia Wijaya </v>
      </c>
      <c r="C201" s="81">
        <f>Academic!B13</f>
        <v>0</v>
      </c>
      <c r="D201" s="13">
        <f>Academic!D13</f>
        <v>0</v>
      </c>
      <c r="E201" s="13">
        <f>Academic!E13</f>
        <v>0</v>
      </c>
      <c r="F201" s="13">
        <f>Academic!F13</f>
        <v>0</v>
      </c>
      <c r="G201" s="13">
        <f>Academic!G13</f>
        <v>0</v>
      </c>
      <c r="H201" s="13">
        <f>Academic!H13</f>
        <v>0</v>
      </c>
      <c r="I201" s="13">
        <f>Academic!I13</f>
        <v>0</v>
      </c>
      <c r="J201" s="13">
        <f>Academic!J13</f>
        <v>0</v>
      </c>
      <c r="K201" s="13">
        <f>Academic!K13</f>
        <v>0</v>
      </c>
      <c r="L201" s="13">
        <f>Academic!L13</f>
        <v>0</v>
      </c>
      <c r="M201" s="13">
        <f>Academic!M13</f>
        <v>0</v>
      </c>
      <c r="N201" s="13">
        <f>Academic!N13</f>
        <v>0</v>
      </c>
      <c r="O201" s="13">
        <f>Academic!O13</f>
        <v>0</v>
      </c>
      <c r="P201" s="13">
        <f>Academic!P13</f>
        <v>0</v>
      </c>
      <c r="Q201" s="13">
        <f>Others!H11</f>
        <v>0</v>
      </c>
      <c r="R201" s="13">
        <f>Others!I11</f>
        <v>0</v>
      </c>
      <c r="S201" s="13">
        <f>Others!J11</f>
        <v>0</v>
      </c>
      <c r="T201" s="6">
        <f>Others!D11</f>
        <v>0</v>
      </c>
      <c r="U201" s="6">
        <f>Others!E11</f>
        <v>0</v>
      </c>
      <c r="V201" s="6">
        <f>Others!F11</f>
        <v>0</v>
      </c>
      <c r="W201" s="6">
        <f>Others!G11</f>
        <v>0</v>
      </c>
      <c r="X201" s="6" t="str">
        <f>Character!N11</f>
        <v>E</v>
      </c>
      <c r="Y201" s="6" t="str">
        <f>Character!O11</f>
        <v>E</v>
      </c>
      <c r="Z201" s="6" t="str">
        <f>Character!P11</f>
        <v>E</v>
      </c>
      <c r="AA201" s="6" t="str">
        <f>Character!Q11</f>
        <v>E</v>
      </c>
      <c r="AB201" s="6" t="str">
        <f>Character!R11</f>
        <v>E</v>
      </c>
      <c r="AC201" s="6" t="str">
        <f>Character!S11</f>
        <v>E</v>
      </c>
      <c r="AD201" s="6" t="str">
        <f>Character!T11</f>
        <v>E</v>
      </c>
      <c r="AE201" s="6" t="str">
        <f>Character!U11</f>
        <v>E</v>
      </c>
      <c r="AF201" s="6">
        <f>Academic!Q13</f>
        <v>0</v>
      </c>
      <c r="AG201" s="6">
        <f>Academic!R13</f>
        <v>0</v>
      </c>
      <c r="AH201" s="6">
        <f>Academic!S13</f>
        <v>0</v>
      </c>
      <c r="AI201" s="13">
        <f>Academic!T13</f>
        <v>0</v>
      </c>
    </row>
    <row r="202" spans="1:35" hidden="1" x14ac:dyDescent="0.2">
      <c r="A202" s="13">
        <v>5</v>
      </c>
      <c r="B202" s="5" t="str">
        <f>Academic!C14</f>
        <v>Elvin Philander</v>
      </c>
      <c r="C202" s="81">
        <f>Academic!B14</f>
        <v>0</v>
      </c>
      <c r="D202" s="13">
        <f>Academic!D14</f>
        <v>0</v>
      </c>
      <c r="E202" s="13">
        <f>Academic!E14</f>
        <v>0</v>
      </c>
      <c r="F202" s="13">
        <f>Academic!F14</f>
        <v>0</v>
      </c>
      <c r="G202" s="13">
        <f>Academic!G14</f>
        <v>0</v>
      </c>
      <c r="H202" s="13">
        <f>Academic!H14</f>
        <v>0</v>
      </c>
      <c r="I202" s="13">
        <f>Academic!I14</f>
        <v>0</v>
      </c>
      <c r="J202" s="13">
        <f>Academic!J14</f>
        <v>0</v>
      </c>
      <c r="K202" s="13">
        <f>Academic!K14</f>
        <v>0</v>
      </c>
      <c r="L202" s="13">
        <f>Academic!L14</f>
        <v>0</v>
      </c>
      <c r="M202" s="13">
        <f>Academic!M14</f>
        <v>0</v>
      </c>
      <c r="N202" s="13">
        <f>Academic!N14</f>
        <v>0</v>
      </c>
      <c r="O202" s="13">
        <f>Academic!O14</f>
        <v>0</v>
      </c>
      <c r="P202" s="13">
        <f>Academic!P14</f>
        <v>0</v>
      </c>
      <c r="Q202" s="13">
        <f>Others!H12</f>
        <v>0</v>
      </c>
      <c r="R202" s="13">
        <f>Others!I12</f>
        <v>0</v>
      </c>
      <c r="S202" s="13">
        <f>Others!J12</f>
        <v>0</v>
      </c>
      <c r="T202" s="6">
        <f>Others!D12</f>
        <v>0</v>
      </c>
      <c r="U202" s="6">
        <f>Others!E12</f>
        <v>0</v>
      </c>
      <c r="V202" s="6">
        <f>Others!F12</f>
        <v>0</v>
      </c>
      <c r="W202" s="6">
        <f>Others!G12</f>
        <v>0</v>
      </c>
      <c r="X202" s="6" t="str">
        <f>Character!N12</f>
        <v>E</v>
      </c>
      <c r="Y202" s="6" t="str">
        <f>Character!O12</f>
        <v>E</v>
      </c>
      <c r="Z202" s="6" t="str">
        <f>Character!P12</f>
        <v>E</v>
      </c>
      <c r="AA202" s="6" t="str">
        <f>Character!Q12</f>
        <v>E</v>
      </c>
      <c r="AB202" s="6" t="str">
        <f>Character!R12</f>
        <v>E</v>
      </c>
      <c r="AC202" s="6" t="str">
        <f>Character!S12</f>
        <v>E</v>
      </c>
      <c r="AD202" s="6" t="str">
        <f>Character!T12</f>
        <v>E</v>
      </c>
      <c r="AE202" s="6" t="str">
        <f>Character!U12</f>
        <v>E</v>
      </c>
      <c r="AF202" s="6">
        <f>Academic!Q14</f>
        <v>0</v>
      </c>
      <c r="AG202" s="6">
        <f>Academic!R14</f>
        <v>0</v>
      </c>
      <c r="AH202" s="6">
        <f>Academic!S14</f>
        <v>0</v>
      </c>
      <c r="AI202" s="13">
        <f>Academic!T14</f>
        <v>0</v>
      </c>
    </row>
    <row r="203" spans="1:35" hidden="1" x14ac:dyDescent="0.2">
      <c r="A203" s="13">
        <v>6</v>
      </c>
      <c r="B203" s="5" t="str">
        <f>Academic!C15</f>
        <v>Eneagles Rosecita Setiawan</v>
      </c>
      <c r="C203" s="81">
        <f>Academic!B15</f>
        <v>0</v>
      </c>
      <c r="D203" s="13">
        <f>Academic!D15</f>
        <v>0</v>
      </c>
      <c r="E203" s="13">
        <f>Academic!E15</f>
        <v>0</v>
      </c>
      <c r="F203" s="13">
        <f>Academic!F15</f>
        <v>0</v>
      </c>
      <c r="G203" s="13">
        <f>Academic!G15</f>
        <v>0</v>
      </c>
      <c r="H203" s="13">
        <f>Academic!H15</f>
        <v>0</v>
      </c>
      <c r="I203" s="13">
        <f>Academic!I15</f>
        <v>0</v>
      </c>
      <c r="J203" s="13">
        <f>Academic!J15</f>
        <v>0</v>
      </c>
      <c r="K203" s="13">
        <f>Academic!K15</f>
        <v>0</v>
      </c>
      <c r="L203" s="13">
        <f>Academic!L15</f>
        <v>0</v>
      </c>
      <c r="M203" s="13">
        <f>Academic!M15</f>
        <v>0</v>
      </c>
      <c r="N203" s="13">
        <f>Academic!N15</f>
        <v>0</v>
      </c>
      <c r="O203" s="13">
        <f>Academic!O15</f>
        <v>0</v>
      </c>
      <c r="P203" s="13">
        <f>Academic!P15</f>
        <v>0</v>
      </c>
      <c r="Q203" s="13">
        <f>Others!H13</f>
        <v>0</v>
      </c>
      <c r="R203" s="13">
        <f>Others!I13</f>
        <v>0</v>
      </c>
      <c r="S203" s="13">
        <f>Others!J13</f>
        <v>0</v>
      </c>
      <c r="T203" s="6">
        <f>Others!D13</f>
        <v>0</v>
      </c>
      <c r="U203" s="6">
        <f>Others!E13</f>
        <v>0</v>
      </c>
      <c r="V203" s="6">
        <f>Others!F13</f>
        <v>0</v>
      </c>
      <c r="W203" s="6">
        <f>Others!G13</f>
        <v>0</v>
      </c>
      <c r="X203" s="6" t="str">
        <f>Character!N13</f>
        <v>E</v>
      </c>
      <c r="Y203" s="6" t="str">
        <f>Character!O13</f>
        <v>E</v>
      </c>
      <c r="Z203" s="6" t="str">
        <f>Character!P13</f>
        <v>E</v>
      </c>
      <c r="AA203" s="6" t="str">
        <f>Character!Q13</f>
        <v>E</v>
      </c>
      <c r="AB203" s="6" t="str">
        <f>Character!R13</f>
        <v>E</v>
      </c>
      <c r="AC203" s="6" t="str">
        <f>Character!S13</f>
        <v>E</v>
      </c>
      <c r="AD203" s="6" t="str">
        <f>Character!T13</f>
        <v>E</v>
      </c>
      <c r="AE203" s="6" t="str">
        <f>Character!U13</f>
        <v>E</v>
      </c>
      <c r="AF203" s="6">
        <f>Academic!Q15</f>
        <v>0</v>
      </c>
      <c r="AG203" s="6">
        <f>Academic!R15</f>
        <v>0</v>
      </c>
      <c r="AH203" s="6">
        <f>Academic!S15</f>
        <v>0</v>
      </c>
      <c r="AI203" s="13">
        <f>Academic!T15</f>
        <v>0</v>
      </c>
    </row>
    <row r="204" spans="1:35" hidden="1" x14ac:dyDescent="0.2">
      <c r="A204" s="13">
        <v>7</v>
      </c>
      <c r="B204" s="5" t="str">
        <f>Academic!C16</f>
        <v>Grace Sinaga</v>
      </c>
      <c r="C204" s="81">
        <f>Academic!B16</f>
        <v>0</v>
      </c>
      <c r="D204" s="13">
        <f>Academic!D16</f>
        <v>0</v>
      </c>
      <c r="E204" s="13">
        <f>Academic!E16</f>
        <v>0</v>
      </c>
      <c r="F204" s="13">
        <f>Academic!F16</f>
        <v>0</v>
      </c>
      <c r="G204" s="13">
        <f>Academic!G16</f>
        <v>0</v>
      </c>
      <c r="H204" s="13">
        <f>Academic!H16</f>
        <v>0</v>
      </c>
      <c r="I204" s="13">
        <f>Academic!I16</f>
        <v>0</v>
      </c>
      <c r="J204" s="13">
        <f>Academic!J16</f>
        <v>0</v>
      </c>
      <c r="K204" s="13">
        <f>Academic!K16</f>
        <v>0</v>
      </c>
      <c r="L204" s="13">
        <f>Academic!L16</f>
        <v>0</v>
      </c>
      <c r="M204" s="13">
        <f>Academic!M16</f>
        <v>0</v>
      </c>
      <c r="N204" s="13">
        <f>Academic!N16</f>
        <v>0</v>
      </c>
      <c r="O204" s="13">
        <f>Academic!O16</f>
        <v>0</v>
      </c>
      <c r="P204" s="13">
        <f>Academic!P16</f>
        <v>0</v>
      </c>
      <c r="Q204" s="13">
        <f>Others!H14</f>
        <v>0</v>
      </c>
      <c r="R204" s="13">
        <f>Others!I14</f>
        <v>0</v>
      </c>
      <c r="S204" s="13">
        <f>Others!J14</f>
        <v>0</v>
      </c>
      <c r="T204" s="6">
        <f>Others!D14</f>
        <v>0</v>
      </c>
      <c r="U204" s="6">
        <f>Others!E14</f>
        <v>0</v>
      </c>
      <c r="V204" s="6">
        <f>Others!F14</f>
        <v>0</v>
      </c>
      <c r="W204" s="6">
        <f>Others!G14</f>
        <v>0</v>
      </c>
      <c r="X204" s="6" t="str">
        <f>Character!N14</f>
        <v>E</v>
      </c>
      <c r="Y204" s="6" t="str">
        <f>Character!O14</f>
        <v>E</v>
      </c>
      <c r="Z204" s="6" t="str">
        <f>Character!P14</f>
        <v>E</v>
      </c>
      <c r="AA204" s="6" t="str">
        <f>Character!Q14</f>
        <v>E</v>
      </c>
      <c r="AB204" s="6" t="str">
        <f>Character!R14</f>
        <v>E</v>
      </c>
      <c r="AC204" s="6" t="str">
        <f>Character!S14</f>
        <v>E</v>
      </c>
      <c r="AD204" s="6" t="str">
        <f>Character!T14</f>
        <v>E</v>
      </c>
      <c r="AE204" s="6" t="str">
        <f>Character!U14</f>
        <v>E</v>
      </c>
      <c r="AF204" s="6">
        <f>Academic!Q16</f>
        <v>0</v>
      </c>
      <c r="AG204" s="6">
        <f>Academic!R16</f>
        <v>0</v>
      </c>
      <c r="AH204" s="6">
        <f>Academic!S16</f>
        <v>0</v>
      </c>
      <c r="AI204" s="13">
        <f>Academic!T16</f>
        <v>0</v>
      </c>
    </row>
    <row r="205" spans="1:35" hidden="1" x14ac:dyDescent="0.2">
      <c r="A205" s="13">
        <v>8</v>
      </c>
      <c r="B205" s="5" t="str">
        <f>Academic!C17</f>
        <v>Hizkia Felix Winata</v>
      </c>
      <c r="C205" s="81">
        <f>Academic!B17</f>
        <v>0</v>
      </c>
      <c r="D205" s="13">
        <f>Academic!D17</f>
        <v>0</v>
      </c>
      <c r="E205" s="13">
        <f>Academic!E17</f>
        <v>0</v>
      </c>
      <c r="F205" s="13">
        <f>Academic!F17</f>
        <v>0</v>
      </c>
      <c r="G205" s="13">
        <f>Academic!G17</f>
        <v>0</v>
      </c>
      <c r="H205" s="13">
        <f>Academic!H17</f>
        <v>0</v>
      </c>
      <c r="I205" s="13">
        <f>Academic!I17</f>
        <v>0</v>
      </c>
      <c r="J205" s="13">
        <f>Academic!J17</f>
        <v>0</v>
      </c>
      <c r="K205" s="13">
        <f>Academic!K17</f>
        <v>0</v>
      </c>
      <c r="L205" s="13">
        <f>Academic!L17</f>
        <v>0</v>
      </c>
      <c r="M205" s="13">
        <f>Academic!M17</f>
        <v>0</v>
      </c>
      <c r="N205" s="13">
        <f>Academic!N17</f>
        <v>0</v>
      </c>
      <c r="O205" s="13">
        <f>Academic!O17</f>
        <v>0</v>
      </c>
      <c r="P205" s="13">
        <f>Academic!P17</f>
        <v>0</v>
      </c>
      <c r="Q205" s="13">
        <f>Others!H15</f>
        <v>0</v>
      </c>
      <c r="R205" s="13">
        <f>Others!I15</f>
        <v>0</v>
      </c>
      <c r="S205" s="13">
        <f>Others!J15</f>
        <v>0</v>
      </c>
      <c r="T205" s="6">
        <f>Others!D15</f>
        <v>0</v>
      </c>
      <c r="U205" s="6">
        <f>Others!E15</f>
        <v>0</v>
      </c>
      <c r="V205" s="6">
        <f>Others!F15</f>
        <v>0</v>
      </c>
      <c r="W205" s="6">
        <f>Others!G15</f>
        <v>0</v>
      </c>
      <c r="X205" s="6" t="str">
        <f>Character!N15</f>
        <v>E</v>
      </c>
      <c r="Y205" s="6" t="str">
        <f>Character!O15</f>
        <v>E</v>
      </c>
      <c r="Z205" s="6" t="str">
        <f>Character!P15</f>
        <v>E</v>
      </c>
      <c r="AA205" s="6" t="str">
        <f>Character!Q15</f>
        <v>E</v>
      </c>
      <c r="AB205" s="6" t="str">
        <f>Character!R15</f>
        <v>E</v>
      </c>
      <c r="AC205" s="6" t="str">
        <f>Character!S15</f>
        <v>E</v>
      </c>
      <c r="AD205" s="6" t="str">
        <f>Character!T15</f>
        <v>E</v>
      </c>
      <c r="AE205" s="6" t="str">
        <f>Character!U15</f>
        <v>E</v>
      </c>
      <c r="AF205" s="6">
        <f>Academic!Q17</f>
        <v>0</v>
      </c>
      <c r="AG205" s="6">
        <f>Academic!R17</f>
        <v>0</v>
      </c>
      <c r="AH205" s="6">
        <f>Academic!S17</f>
        <v>0</v>
      </c>
      <c r="AI205" s="13">
        <f>Academic!T17</f>
        <v>0</v>
      </c>
    </row>
    <row r="206" spans="1:35" hidden="1" x14ac:dyDescent="0.2">
      <c r="A206" s="13">
        <v>9</v>
      </c>
      <c r="B206" s="5" t="str">
        <f>Academic!C18</f>
        <v>Jessica Hartojo</v>
      </c>
      <c r="C206" s="81">
        <f>Academic!B18</f>
        <v>0</v>
      </c>
      <c r="D206" s="13">
        <f>Academic!D18</f>
        <v>0</v>
      </c>
      <c r="E206" s="13">
        <f>Academic!E18</f>
        <v>0</v>
      </c>
      <c r="F206" s="13">
        <f>Academic!F18</f>
        <v>0</v>
      </c>
      <c r="G206" s="13">
        <f>Academic!G18</f>
        <v>0</v>
      </c>
      <c r="H206" s="13">
        <f>Academic!H18</f>
        <v>0</v>
      </c>
      <c r="I206" s="13">
        <f>Academic!I18</f>
        <v>0</v>
      </c>
      <c r="J206" s="13">
        <f>Academic!J18</f>
        <v>0</v>
      </c>
      <c r="K206" s="13">
        <f>Academic!K18</f>
        <v>0</v>
      </c>
      <c r="L206" s="13">
        <f>Academic!L18</f>
        <v>0</v>
      </c>
      <c r="M206" s="13">
        <f>Academic!M18</f>
        <v>0</v>
      </c>
      <c r="N206" s="13">
        <f>Academic!N18</f>
        <v>0</v>
      </c>
      <c r="O206" s="13">
        <f>Academic!O18</f>
        <v>0</v>
      </c>
      <c r="P206" s="13">
        <f>Academic!P18</f>
        <v>0</v>
      </c>
      <c r="Q206" s="13">
        <f>Others!H16</f>
        <v>0</v>
      </c>
      <c r="R206" s="13">
        <f>Others!I16</f>
        <v>0</v>
      </c>
      <c r="S206" s="13">
        <f>Others!J16</f>
        <v>0</v>
      </c>
      <c r="T206" s="6">
        <f>Others!D16</f>
        <v>0</v>
      </c>
      <c r="U206" s="6">
        <f>Others!E16</f>
        <v>0</v>
      </c>
      <c r="V206" s="6">
        <f>Others!F16</f>
        <v>0</v>
      </c>
      <c r="W206" s="6">
        <f>Others!G16</f>
        <v>0</v>
      </c>
      <c r="X206" s="6" t="str">
        <f>Character!N16</f>
        <v>E</v>
      </c>
      <c r="Y206" s="6" t="str">
        <f>Character!O16</f>
        <v>E</v>
      </c>
      <c r="Z206" s="6" t="str">
        <f>Character!P16</f>
        <v>E</v>
      </c>
      <c r="AA206" s="6" t="str">
        <f>Character!Q16</f>
        <v>E</v>
      </c>
      <c r="AB206" s="6" t="str">
        <f>Character!R16</f>
        <v>E</v>
      </c>
      <c r="AC206" s="6" t="str">
        <f>Character!S16</f>
        <v>E</v>
      </c>
      <c r="AD206" s="6" t="str">
        <f>Character!T16</f>
        <v>E</v>
      </c>
      <c r="AE206" s="6" t="str">
        <f>Character!U16</f>
        <v>E</v>
      </c>
      <c r="AF206" s="6">
        <f>Academic!Q18</f>
        <v>0</v>
      </c>
      <c r="AG206" s="6">
        <f>Academic!R18</f>
        <v>0</v>
      </c>
      <c r="AH206" s="6">
        <f>Academic!S18</f>
        <v>0</v>
      </c>
      <c r="AI206" s="13">
        <f>Academic!T18</f>
        <v>0</v>
      </c>
    </row>
    <row r="207" spans="1:35" hidden="1" x14ac:dyDescent="0.2">
      <c r="A207" s="13">
        <v>10</v>
      </c>
      <c r="B207" s="5" t="str">
        <f>Academic!C19</f>
        <v>Joshua Omardhaniel Tondok</v>
      </c>
      <c r="C207" s="81">
        <f>Academic!B19</f>
        <v>0</v>
      </c>
      <c r="D207" s="13">
        <f>Academic!D19</f>
        <v>0</v>
      </c>
      <c r="E207" s="13">
        <f>Academic!E19</f>
        <v>0</v>
      </c>
      <c r="F207" s="13">
        <f>Academic!F19</f>
        <v>0</v>
      </c>
      <c r="G207" s="13">
        <f>Academic!G19</f>
        <v>0</v>
      </c>
      <c r="H207" s="13">
        <f>Academic!H19</f>
        <v>0</v>
      </c>
      <c r="I207" s="13">
        <f>Academic!I19</f>
        <v>0</v>
      </c>
      <c r="J207" s="13">
        <f>Academic!J19</f>
        <v>0</v>
      </c>
      <c r="K207" s="13">
        <f>Academic!K19</f>
        <v>0</v>
      </c>
      <c r="L207" s="13">
        <f>Academic!L19</f>
        <v>0</v>
      </c>
      <c r="M207" s="13">
        <f>Academic!M19</f>
        <v>0</v>
      </c>
      <c r="N207" s="13">
        <f>Academic!N19</f>
        <v>0</v>
      </c>
      <c r="O207" s="13">
        <f>Academic!O19</f>
        <v>0</v>
      </c>
      <c r="P207" s="13">
        <f>Academic!P19</f>
        <v>0</v>
      </c>
      <c r="Q207" s="13">
        <f>Others!H17</f>
        <v>0</v>
      </c>
      <c r="R207" s="13">
        <f>Others!I17</f>
        <v>0</v>
      </c>
      <c r="S207" s="13">
        <f>Others!J17</f>
        <v>0</v>
      </c>
      <c r="T207" s="6">
        <f>Others!D17</f>
        <v>0</v>
      </c>
      <c r="U207" s="6">
        <f>Others!E17</f>
        <v>0</v>
      </c>
      <c r="V207" s="6">
        <f>Others!F17</f>
        <v>0</v>
      </c>
      <c r="W207" s="6">
        <f>Others!G17</f>
        <v>0</v>
      </c>
      <c r="X207" s="6" t="str">
        <f>Character!N17</f>
        <v>E</v>
      </c>
      <c r="Y207" s="6" t="str">
        <f>Character!O17</f>
        <v>E</v>
      </c>
      <c r="Z207" s="6" t="str">
        <f>Character!P17</f>
        <v>E</v>
      </c>
      <c r="AA207" s="6" t="str">
        <f>Character!Q17</f>
        <v>E</v>
      </c>
      <c r="AB207" s="6" t="str">
        <f>Character!R17</f>
        <v>E</v>
      </c>
      <c r="AC207" s="6" t="str">
        <f>Character!S17</f>
        <v>E</v>
      </c>
      <c r="AD207" s="6" t="str">
        <f>Character!T17</f>
        <v>E</v>
      </c>
      <c r="AE207" s="6" t="str">
        <f>Character!U17</f>
        <v>E</v>
      </c>
      <c r="AF207" s="6">
        <f>Academic!Q19</f>
        <v>0</v>
      </c>
      <c r="AG207" s="6">
        <f>Academic!R19</f>
        <v>0</v>
      </c>
      <c r="AH207" s="6">
        <f>Academic!S19</f>
        <v>0</v>
      </c>
      <c r="AI207" s="13">
        <f>Academic!T19</f>
        <v>0</v>
      </c>
    </row>
    <row r="208" spans="1:35" hidden="1" x14ac:dyDescent="0.2">
      <c r="A208" s="13">
        <v>11</v>
      </c>
      <c r="B208" s="5" t="str">
        <f>Academic!C20</f>
        <v>Louis Helsinki Robert</v>
      </c>
      <c r="C208" s="81">
        <f>Academic!B20</f>
        <v>0</v>
      </c>
      <c r="D208" s="13">
        <f>Academic!D20</f>
        <v>0</v>
      </c>
      <c r="E208" s="13">
        <f>Academic!E20</f>
        <v>0</v>
      </c>
      <c r="F208" s="13">
        <f>Academic!F20</f>
        <v>0</v>
      </c>
      <c r="G208" s="13">
        <f>Academic!G20</f>
        <v>0</v>
      </c>
      <c r="H208" s="13">
        <f>Academic!H20</f>
        <v>0</v>
      </c>
      <c r="I208" s="13">
        <f>Academic!I20</f>
        <v>0</v>
      </c>
      <c r="J208" s="13">
        <f>Academic!J20</f>
        <v>0</v>
      </c>
      <c r="K208" s="13">
        <f>Academic!K20</f>
        <v>0</v>
      </c>
      <c r="L208" s="13">
        <f>Academic!L20</f>
        <v>0</v>
      </c>
      <c r="M208" s="13">
        <f>Academic!M20</f>
        <v>0</v>
      </c>
      <c r="N208" s="13">
        <f>Academic!N20</f>
        <v>0</v>
      </c>
      <c r="O208" s="13">
        <f>Academic!O20</f>
        <v>0</v>
      </c>
      <c r="P208" s="13">
        <f>Academic!P20</f>
        <v>0</v>
      </c>
      <c r="Q208" s="13">
        <f>Others!H18</f>
        <v>0</v>
      </c>
      <c r="R208" s="13">
        <f>Others!I18</f>
        <v>0</v>
      </c>
      <c r="S208" s="13">
        <f>Others!J18</f>
        <v>0</v>
      </c>
      <c r="T208" s="6">
        <f>Others!D18</f>
        <v>0</v>
      </c>
      <c r="U208" s="6">
        <f>Others!E18</f>
        <v>0</v>
      </c>
      <c r="V208" s="6">
        <f>Others!F18</f>
        <v>0</v>
      </c>
      <c r="W208" s="6">
        <f>Others!G18</f>
        <v>0</v>
      </c>
      <c r="X208" s="6" t="str">
        <f>Character!N18</f>
        <v>E</v>
      </c>
      <c r="Y208" s="6" t="str">
        <f>Character!O18</f>
        <v>E</v>
      </c>
      <c r="Z208" s="6" t="str">
        <f>Character!P18</f>
        <v>E</v>
      </c>
      <c r="AA208" s="6" t="str">
        <f>Character!Q18</f>
        <v>E</v>
      </c>
      <c r="AB208" s="6" t="str">
        <f>Character!R18</f>
        <v>E</v>
      </c>
      <c r="AC208" s="6" t="str">
        <f>Character!S18</f>
        <v>E</v>
      </c>
      <c r="AD208" s="6" t="str">
        <f>Character!T18</f>
        <v>E</v>
      </c>
      <c r="AE208" s="6" t="str">
        <f>Character!U18</f>
        <v>E</v>
      </c>
      <c r="AF208" s="6">
        <f>Academic!Q20</f>
        <v>0</v>
      </c>
      <c r="AG208" s="6">
        <f>Academic!R20</f>
        <v>0</v>
      </c>
      <c r="AH208" s="6">
        <f>Academic!S20</f>
        <v>0</v>
      </c>
      <c r="AI208" s="13">
        <f>Academic!T20</f>
        <v>0</v>
      </c>
    </row>
    <row r="209" spans="1:35" hidden="1" x14ac:dyDescent="0.2">
      <c r="A209" s="13">
        <v>12</v>
      </c>
      <c r="B209" s="5" t="str">
        <f>Academic!C21</f>
        <v>Marvel Naga Wijaya</v>
      </c>
      <c r="C209" s="81">
        <f>Academic!B21</f>
        <v>0</v>
      </c>
      <c r="D209" s="13">
        <f>Academic!D21</f>
        <v>0</v>
      </c>
      <c r="E209" s="13">
        <f>Academic!E21</f>
        <v>0</v>
      </c>
      <c r="F209" s="13">
        <f>Academic!F21</f>
        <v>0</v>
      </c>
      <c r="G209" s="13">
        <f>Academic!G21</f>
        <v>0</v>
      </c>
      <c r="H209" s="13">
        <f>Academic!H21</f>
        <v>0</v>
      </c>
      <c r="I209" s="13">
        <f>Academic!I21</f>
        <v>0</v>
      </c>
      <c r="J209" s="13">
        <f>Academic!J21</f>
        <v>0</v>
      </c>
      <c r="K209" s="13">
        <f>Academic!K21</f>
        <v>0</v>
      </c>
      <c r="L209" s="13">
        <f>Academic!L21</f>
        <v>0</v>
      </c>
      <c r="M209" s="13">
        <f>Academic!M21</f>
        <v>0</v>
      </c>
      <c r="N209" s="13">
        <f>Academic!N21</f>
        <v>0</v>
      </c>
      <c r="O209" s="13">
        <f>Academic!O21</f>
        <v>0</v>
      </c>
      <c r="P209" s="13">
        <f>Academic!P21</f>
        <v>0</v>
      </c>
      <c r="Q209" s="13">
        <f>Others!H19</f>
        <v>0</v>
      </c>
      <c r="R209" s="13">
        <f>Others!I19</f>
        <v>0</v>
      </c>
      <c r="S209" s="13">
        <f>Others!J19</f>
        <v>0</v>
      </c>
      <c r="T209" s="6">
        <f>Others!D19</f>
        <v>0</v>
      </c>
      <c r="U209" s="6">
        <f>Others!E19</f>
        <v>0</v>
      </c>
      <c r="V209" s="6">
        <f>Others!F19</f>
        <v>0</v>
      </c>
      <c r="W209" s="6">
        <f>Others!G19</f>
        <v>0</v>
      </c>
      <c r="X209" s="6" t="str">
        <f>Character!N19</f>
        <v>E</v>
      </c>
      <c r="Y209" s="6" t="str">
        <f>Character!O19</f>
        <v>E</v>
      </c>
      <c r="Z209" s="6" t="str">
        <f>Character!P19</f>
        <v>E</v>
      </c>
      <c r="AA209" s="6" t="str">
        <f>Character!Q19</f>
        <v>E</v>
      </c>
      <c r="AB209" s="6" t="str">
        <f>Character!R19</f>
        <v>E</v>
      </c>
      <c r="AC209" s="6" t="str">
        <f>Character!S19</f>
        <v>E</v>
      </c>
      <c r="AD209" s="6" t="str">
        <f>Character!T19</f>
        <v>E</v>
      </c>
      <c r="AE209" s="6" t="str">
        <f>Character!U19</f>
        <v>E</v>
      </c>
      <c r="AF209" s="6">
        <f>Academic!Q21</f>
        <v>0</v>
      </c>
      <c r="AG209" s="6">
        <f>Academic!R21</f>
        <v>0</v>
      </c>
      <c r="AH209" s="6">
        <f>Academic!S21</f>
        <v>0</v>
      </c>
      <c r="AI209" s="13">
        <f>Academic!T21</f>
        <v>0</v>
      </c>
    </row>
    <row r="210" spans="1:35" hidden="1" x14ac:dyDescent="0.2">
      <c r="A210" s="13">
        <v>13</v>
      </c>
      <c r="B210" s="5" t="str">
        <f>Academic!C22</f>
        <v>Michelle Angelica Harly</v>
      </c>
      <c r="C210" s="81">
        <f>Academic!B22</f>
        <v>0</v>
      </c>
      <c r="D210" s="13">
        <f>Academic!D22</f>
        <v>0</v>
      </c>
      <c r="E210" s="13">
        <f>Academic!E22</f>
        <v>0</v>
      </c>
      <c r="F210" s="13">
        <f>Academic!F22</f>
        <v>0</v>
      </c>
      <c r="G210" s="13">
        <f>Academic!G22</f>
        <v>0</v>
      </c>
      <c r="H210" s="13">
        <f>Academic!H22</f>
        <v>0</v>
      </c>
      <c r="I210" s="13">
        <f>Academic!I22</f>
        <v>0</v>
      </c>
      <c r="J210" s="13">
        <f>Academic!J22</f>
        <v>0</v>
      </c>
      <c r="K210" s="13">
        <f>Academic!K22</f>
        <v>0</v>
      </c>
      <c r="L210" s="13">
        <f>Academic!L22</f>
        <v>0</v>
      </c>
      <c r="M210" s="13">
        <f>Academic!M22</f>
        <v>0</v>
      </c>
      <c r="N210" s="13">
        <f>Academic!N22</f>
        <v>0</v>
      </c>
      <c r="O210" s="13">
        <f>Academic!O22</f>
        <v>0</v>
      </c>
      <c r="P210" s="13">
        <f>Academic!P22</f>
        <v>0</v>
      </c>
      <c r="Q210" s="13">
        <f>Others!H20</f>
        <v>0</v>
      </c>
      <c r="R210" s="13">
        <f>Others!I20</f>
        <v>0</v>
      </c>
      <c r="S210" s="13">
        <f>Others!J20</f>
        <v>0</v>
      </c>
      <c r="T210" s="6">
        <f>Others!D20</f>
        <v>0</v>
      </c>
      <c r="U210" s="6">
        <f>Others!E20</f>
        <v>0</v>
      </c>
      <c r="V210" s="6">
        <f>Others!F20</f>
        <v>0</v>
      </c>
      <c r="W210" s="6">
        <f>Others!G20</f>
        <v>0</v>
      </c>
      <c r="X210" s="6" t="str">
        <f>Character!N20</f>
        <v>E</v>
      </c>
      <c r="Y210" s="6" t="str">
        <f>Character!O20</f>
        <v>E</v>
      </c>
      <c r="Z210" s="6" t="str">
        <f>Character!P20</f>
        <v>E</v>
      </c>
      <c r="AA210" s="6" t="str">
        <f>Character!Q20</f>
        <v>E</v>
      </c>
      <c r="AB210" s="6" t="str">
        <f>Character!R20</f>
        <v>E</v>
      </c>
      <c r="AC210" s="6" t="str">
        <f>Character!S20</f>
        <v>E</v>
      </c>
      <c r="AD210" s="6" t="str">
        <f>Character!T20</f>
        <v>E</v>
      </c>
      <c r="AE210" s="6" t="str">
        <f>Character!U20</f>
        <v>E</v>
      </c>
      <c r="AF210" s="6">
        <f>Academic!Q22</f>
        <v>0</v>
      </c>
      <c r="AG210" s="6">
        <f>Academic!R22</f>
        <v>0</v>
      </c>
      <c r="AH210" s="6">
        <f>Academic!S22</f>
        <v>0</v>
      </c>
      <c r="AI210" s="13">
        <f>Academic!T22</f>
        <v>0</v>
      </c>
    </row>
    <row r="211" spans="1:35" hidden="1" x14ac:dyDescent="0.2">
      <c r="A211" s="13">
        <v>14</v>
      </c>
      <c r="B211" s="5" t="str">
        <f>Academic!C23</f>
        <v>Nicholas Khaleb Solagratia Budiman</v>
      </c>
      <c r="C211" s="81">
        <f>Academic!B23</f>
        <v>0</v>
      </c>
      <c r="D211" s="13">
        <f>Academic!D23</f>
        <v>0</v>
      </c>
      <c r="E211" s="13">
        <f>Academic!E23</f>
        <v>0</v>
      </c>
      <c r="F211" s="13">
        <f>Academic!F23</f>
        <v>0</v>
      </c>
      <c r="G211" s="13">
        <f>Academic!G23</f>
        <v>0</v>
      </c>
      <c r="H211" s="13">
        <f>Academic!H23</f>
        <v>0</v>
      </c>
      <c r="I211" s="13">
        <f>Academic!I23</f>
        <v>0</v>
      </c>
      <c r="J211" s="13">
        <f>Academic!J23</f>
        <v>0</v>
      </c>
      <c r="K211" s="13">
        <f>Academic!K23</f>
        <v>0</v>
      </c>
      <c r="L211" s="13">
        <f>Academic!L23</f>
        <v>0</v>
      </c>
      <c r="M211" s="13">
        <f>Academic!M23</f>
        <v>0</v>
      </c>
      <c r="N211" s="13">
        <f>Academic!N23</f>
        <v>0</v>
      </c>
      <c r="O211" s="13">
        <f>Academic!O23</f>
        <v>0</v>
      </c>
      <c r="P211" s="13">
        <f>Academic!P23</f>
        <v>0</v>
      </c>
      <c r="Q211" s="13">
        <f>Others!H21</f>
        <v>0</v>
      </c>
      <c r="R211" s="13">
        <f>Others!I21</f>
        <v>0</v>
      </c>
      <c r="S211" s="13">
        <f>Others!J21</f>
        <v>0</v>
      </c>
      <c r="T211" s="6">
        <f>Others!D21</f>
        <v>0</v>
      </c>
      <c r="U211" s="6">
        <f>Others!E21</f>
        <v>0</v>
      </c>
      <c r="V211" s="6">
        <f>Others!F21</f>
        <v>0</v>
      </c>
      <c r="W211" s="6">
        <f>Others!G21</f>
        <v>0</v>
      </c>
      <c r="X211" s="6" t="str">
        <f>Character!N21</f>
        <v>E</v>
      </c>
      <c r="Y211" s="6" t="str">
        <f>Character!O21</f>
        <v>E</v>
      </c>
      <c r="Z211" s="6" t="str">
        <f>Character!P21</f>
        <v>E</v>
      </c>
      <c r="AA211" s="6" t="str">
        <f>Character!Q21</f>
        <v>E</v>
      </c>
      <c r="AB211" s="6" t="str">
        <f>Character!R21</f>
        <v>E</v>
      </c>
      <c r="AC211" s="6" t="str">
        <f>Character!S21</f>
        <v>E</v>
      </c>
      <c r="AD211" s="6" t="str">
        <f>Character!T21</f>
        <v>E</v>
      </c>
      <c r="AE211" s="6" t="str">
        <f>Character!U21</f>
        <v>E</v>
      </c>
      <c r="AF211" s="6">
        <f>Academic!Q23</f>
        <v>0</v>
      </c>
      <c r="AG211" s="6">
        <f>Academic!R23</f>
        <v>0</v>
      </c>
      <c r="AH211" s="6">
        <f>Academic!S23</f>
        <v>0</v>
      </c>
      <c r="AI211" s="13">
        <f>Academic!T23</f>
        <v>0</v>
      </c>
    </row>
    <row r="212" spans="1:35" hidden="1" x14ac:dyDescent="0.2">
      <c r="A212" s="13">
        <v>15</v>
      </c>
      <c r="B212" s="5" t="str">
        <f>Academic!C24</f>
        <v xml:space="preserve">Randy Jonathan </v>
      </c>
      <c r="C212" s="81">
        <f>Academic!B24</f>
        <v>0</v>
      </c>
      <c r="D212" s="13">
        <f>Academic!D24</f>
        <v>0</v>
      </c>
      <c r="E212" s="13">
        <f>Academic!E24</f>
        <v>0</v>
      </c>
      <c r="F212" s="13">
        <f>Academic!F24</f>
        <v>0</v>
      </c>
      <c r="G212" s="13">
        <f>Academic!G24</f>
        <v>0</v>
      </c>
      <c r="H212" s="13">
        <f>Academic!H24</f>
        <v>0</v>
      </c>
      <c r="I212" s="13">
        <f>Academic!I24</f>
        <v>0</v>
      </c>
      <c r="J212" s="13">
        <f>Academic!J24</f>
        <v>0</v>
      </c>
      <c r="K212" s="13">
        <f>Academic!K24</f>
        <v>0</v>
      </c>
      <c r="L212" s="13">
        <f>Academic!L24</f>
        <v>0</v>
      </c>
      <c r="M212" s="13">
        <f>Academic!M24</f>
        <v>0</v>
      </c>
      <c r="N212" s="13">
        <f>Academic!N24</f>
        <v>0</v>
      </c>
      <c r="O212" s="13">
        <f>Academic!O24</f>
        <v>0</v>
      </c>
      <c r="P212" s="13">
        <f>Academic!P24</f>
        <v>0</v>
      </c>
      <c r="Q212" s="13">
        <f>Others!H22</f>
        <v>0</v>
      </c>
      <c r="R212" s="13">
        <f>Others!I22</f>
        <v>0</v>
      </c>
      <c r="S212" s="13">
        <f>Others!J22</f>
        <v>0</v>
      </c>
      <c r="T212" s="6">
        <f>Others!D22</f>
        <v>0</v>
      </c>
      <c r="U212" s="6">
        <f>Others!E22</f>
        <v>0</v>
      </c>
      <c r="V212" s="6">
        <f>Others!F22</f>
        <v>0</v>
      </c>
      <c r="W212" s="6">
        <f>Others!G22</f>
        <v>0</v>
      </c>
      <c r="X212" s="6" t="str">
        <f>Character!N22</f>
        <v>E</v>
      </c>
      <c r="Y212" s="6" t="str">
        <f>Character!O22</f>
        <v>E</v>
      </c>
      <c r="Z212" s="6" t="str">
        <f>Character!P22</f>
        <v>E</v>
      </c>
      <c r="AA212" s="6" t="str">
        <f>Character!Q22</f>
        <v>E</v>
      </c>
      <c r="AB212" s="6" t="str">
        <f>Character!R22</f>
        <v>E</v>
      </c>
      <c r="AC212" s="6" t="str">
        <f>Character!S22</f>
        <v>E</v>
      </c>
      <c r="AD212" s="6" t="str">
        <f>Character!T22</f>
        <v>E</v>
      </c>
      <c r="AE212" s="6" t="str">
        <f>Character!U22</f>
        <v>E</v>
      </c>
      <c r="AF212" s="6">
        <f>Academic!Q24</f>
        <v>0</v>
      </c>
      <c r="AG212" s="6">
        <f>Academic!R24</f>
        <v>0</v>
      </c>
      <c r="AH212" s="6">
        <f>Academic!S24</f>
        <v>0</v>
      </c>
      <c r="AI212" s="13">
        <f>Academic!T24</f>
        <v>0</v>
      </c>
    </row>
    <row r="213" spans="1:35" hidden="1" x14ac:dyDescent="0.2">
      <c r="A213" s="13">
        <v>16</v>
      </c>
      <c r="B213" s="5" t="str">
        <f>Academic!C25</f>
        <v>Remmy Tahar Hamzah</v>
      </c>
      <c r="C213" s="81">
        <f>Academic!B25</f>
        <v>0</v>
      </c>
      <c r="D213" s="13">
        <f>Academic!D25</f>
        <v>0</v>
      </c>
      <c r="E213" s="13">
        <f>Academic!E25</f>
        <v>0</v>
      </c>
      <c r="F213" s="13">
        <f>Academic!F25</f>
        <v>0</v>
      </c>
      <c r="G213" s="13">
        <f>Academic!G25</f>
        <v>0</v>
      </c>
      <c r="H213" s="13">
        <f>Academic!H25</f>
        <v>0</v>
      </c>
      <c r="I213" s="13">
        <f>Academic!I25</f>
        <v>0</v>
      </c>
      <c r="J213" s="13">
        <f>Academic!J25</f>
        <v>0</v>
      </c>
      <c r="K213" s="13">
        <f>Academic!K25</f>
        <v>0</v>
      </c>
      <c r="L213" s="13">
        <f>Academic!L25</f>
        <v>0</v>
      </c>
      <c r="M213" s="13">
        <f>Academic!M25</f>
        <v>0</v>
      </c>
      <c r="N213" s="13">
        <f>Academic!N25</f>
        <v>0</v>
      </c>
      <c r="O213" s="13">
        <f>Academic!O25</f>
        <v>0</v>
      </c>
      <c r="P213" s="13">
        <f>Academic!P25</f>
        <v>0</v>
      </c>
      <c r="Q213" s="13">
        <f>Others!H23</f>
        <v>0</v>
      </c>
      <c r="R213" s="13">
        <f>Others!I23</f>
        <v>0</v>
      </c>
      <c r="S213" s="13">
        <f>Others!J23</f>
        <v>0</v>
      </c>
      <c r="T213" s="6">
        <f>Others!D23</f>
        <v>0</v>
      </c>
      <c r="U213" s="6">
        <f>Others!E23</f>
        <v>0</v>
      </c>
      <c r="V213" s="6">
        <f>Others!F23</f>
        <v>0</v>
      </c>
      <c r="W213" s="6">
        <f>Others!G23</f>
        <v>0</v>
      </c>
      <c r="X213" s="6" t="str">
        <f>Character!N23</f>
        <v>E</v>
      </c>
      <c r="Y213" s="6" t="str">
        <f>Character!O23</f>
        <v>E</v>
      </c>
      <c r="Z213" s="6" t="str">
        <f>Character!P23</f>
        <v>E</v>
      </c>
      <c r="AA213" s="6" t="str">
        <f>Character!Q23</f>
        <v>E</v>
      </c>
      <c r="AB213" s="6" t="str">
        <f>Character!R23</f>
        <v>E</v>
      </c>
      <c r="AC213" s="6" t="str">
        <f>Character!S23</f>
        <v>E</v>
      </c>
      <c r="AD213" s="6" t="str">
        <f>Character!T23</f>
        <v>E</v>
      </c>
      <c r="AE213" s="6" t="str">
        <f>Character!U23</f>
        <v>E</v>
      </c>
      <c r="AF213" s="6">
        <f>Academic!Q25</f>
        <v>0</v>
      </c>
      <c r="AG213" s="6">
        <f>Academic!R25</f>
        <v>0</v>
      </c>
      <c r="AH213" s="6">
        <f>Academic!S25</f>
        <v>0</v>
      </c>
      <c r="AI213" s="13">
        <f>Academic!T25</f>
        <v>0</v>
      </c>
    </row>
    <row r="214" spans="1:35" hidden="1" x14ac:dyDescent="0.2">
      <c r="A214" s="13">
        <v>17</v>
      </c>
      <c r="B214" s="5" t="str">
        <f>Academic!C26</f>
        <v>Samara Angelica Budiman</v>
      </c>
      <c r="C214" s="81">
        <f>Academic!B26</f>
        <v>0</v>
      </c>
      <c r="D214" s="13">
        <f>Academic!D26</f>
        <v>0</v>
      </c>
      <c r="E214" s="13">
        <f>Academic!E26</f>
        <v>0</v>
      </c>
      <c r="F214" s="13">
        <f>Academic!F26</f>
        <v>0</v>
      </c>
      <c r="G214" s="13">
        <f>Academic!G26</f>
        <v>0</v>
      </c>
      <c r="H214" s="13">
        <f>Academic!H26</f>
        <v>0</v>
      </c>
      <c r="I214" s="13">
        <f>Academic!I26</f>
        <v>0</v>
      </c>
      <c r="J214" s="13">
        <f>Academic!J26</f>
        <v>0</v>
      </c>
      <c r="K214" s="13">
        <f>Academic!K26</f>
        <v>0</v>
      </c>
      <c r="L214" s="13">
        <f>Academic!L26</f>
        <v>0</v>
      </c>
      <c r="M214" s="13">
        <f>Academic!M26</f>
        <v>0</v>
      </c>
      <c r="N214" s="13">
        <f>Academic!N26</f>
        <v>0</v>
      </c>
      <c r="O214" s="13">
        <f>Academic!O26</f>
        <v>0</v>
      </c>
      <c r="P214" s="13">
        <f>Academic!P26</f>
        <v>0</v>
      </c>
      <c r="Q214" s="13">
        <f>Others!H24</f>
        <v>0</v>
      </c>
      <c r="R214" s="13">
        <f>Others!I24</f>
        <v>0</v>
      </c>
      <c r="S214" s="13">
        <f>Others!J24</f>
        <v>0</v>
      </c>
      <c r="T214" s="6">
        <f>Others!D24</f>
        <v>0</v>
      </c>
      <c r="U214" s="6">
        <f>Others!E24</f>
        <v>0</v>
      </c>
      <c r="V214" s="6">
        <f>Others!F24</f>
        <v>0</v>
      </c>
      <c r="W214" s="6">
        <f>Others!G24</f>
        <v>0</v>
      </c>
      <c r="X214" s="6" t="str">
        <f>Character!N24</f>
        <v>E</v>
      </c>
      <c r="Y214" s="6" t="str">
        <f>Character!O24</f>
        <v>E</v>
      </c>
      <c r="Z214" s="6" t="str">
        <f>Character!P24</f>
        <v>E</v>
      </c>
      <c r="AA214" s="6" t="str">
        <f>Character!Q24</f>
        <v>E</v>
      </c>
      <c r="AB214" s="6" t="str">
        <f>Character!R24</f>
        <v>E</v>
      </c>
      <c r="AC214" s="6" t="str">
        <f>Character!S24</f>
        <v>E</v>
      </c>
      <c r="AD214" s="6" t="str">
        <f>Character!T24</f>
        <v>E</v>
      </c>
      <c r="AE214" s="6" t="str">
        <f>Character!U24</f>
        <v>E</v>
      </c>
      <c r="AF214" s="6">
        <f>Academic!Q26</f>
        <v>0</v>
      </c>
      <c r="AG214" s="6">
        <f>Academic!R26</f>
        <v>0</v>
      </c>
      <c r="AH214" s="6">
        <f>Academic!S26</f>
        <v>0</v>
      </c>
      <c r="AI214" s="13">
        <f>Academic!T26</f>
        <v>0</v>
      </c>
    </row>
    <row r="215" spans="1:35" hidden="1" x14ac:dyDescent="0.2">
      <c r="A215" s="13">
        <v>18</v>
      </c>
      <c r="B215" s="5" t="str">
        <f>Academic!C27</f>
        <v>Sammuel Raymond</v>
      </c>
      <c r="C215" s="81">
        <f>Academic!B27</f>
        <v>0</v>
      </c>
      <c r="D215" s="13">
        <f>Academic!D27</f>
        <v>0</v>
      </c>
      <c r="E215" s="13">
        <f>Academic!E27</f>
        <v>0</v>
      </c>
      <c r="F215" s="13">
        <f>Academic!F27</f>
        <v>0</v>
      </c>
      <c r="G215" s="13">
        <f>Academic!G27</f>
        <v>0</v>
      </c>
      <c r="H215" s="13">
        <f>Academic!H27</f>
        <v>0</v>
      </c>
      <c r="I215" s="13">
        <f>Academic!I27</f>
        <v>0</v>
      </c>
      <c r="J215" s="13">
        <f>Academic!J27</f>
        <v>0</v>
      </c>
      <c r="K215" s="13">
        <f>Academic!K27</f>
        <v>0</v>
      </c>
      <c r="L215" s="13">
        <f>Academic!L27</f>
        <v>0</v>
      </c>
      <c r="M215" s="13">
        <f>Academic!M27</f>
        <v>0</v>
      </c>
      <c r="N215" s="13">
        <f>Academic!N27</f>
        <v>0</v>
      </c>
      <c r="O215" s="13">
        <f>Academic!O27</f>
        <v>0</v>
      </c>
      <c r="P215" s="13">
        <f>Academic!P27</f>
        <v>0</v>
      </c>
      <c r="Q215" s="13">
        <f>Others!H25</f>
        <v>0</v>
      </c>
      <c r="R215" s="13">
        <f>Others!I25</f>
        <v>0</v>
      </c>
      <c r="S215" s="13">
        <f>Others!J25</f>
        <v>0</v>
      </c>
      <c r="T215" s="6">
        <f>Others!D25</f>
        <v>0</v>
      </c>
      <c r="U215" s="6">
        <f>Others!E25</f>
        <v>0</v>
      </c>
      <c r="V215" s="6">
        <f>Others!F25</f>
        <v>0</v>
      </c>
      <c r="W215" s="6">
        <f>Others!G25</f>
        <v>0</v>
      </c>
      <c r="X215" s="6" t="str">
        <f>Character!N25</f>
        <v>E</v>
      </c>
      <c r="Y215" s="6" t="str">
        <f>Character!O25</f>
        <v>E</v>
      </c>
      <c r="Z215" s="6" t="str">
        <f>Character!P25</f>
        <v>E</v>
      </c>
      <c r="AA215" s="6" t="str">
        <f>Character!Q25</f>
        <v>E</v>
      </c>
      <c r="AB215" s="6" t="str">
        <f>Character!R25</f>
        <v>E</v>
      </c>
      <c r="AC215" s="6" t="str">
        <f>Character!S25</f>
        <v>E</v>
      </c>
      <c r="AD215" s="6" t="str">
        <f>Character!T25</f>
        <v>E</v>
      </c>
      <c r="AE215" s="6" t="str">
        <f>Character!U25</f>
        <v>E</v>
      </c>
      <c r="AF215" s="6">
        <f>Academic!Q27</f>
        <v>0</v>
      </c>
      <c r="AG215" s="6">
        <f>Academic!R27</f>
        <v>0</v>
      </c>
      <c r="AH215" s="6">
        <f>Academic!S27</f>
        <v>0</v>
      </c>
      <c r="AI215" s="13">
        <f>Academic!T27</f>
        <v>0</v>
      </c>
    </row>
    <row r="216" spans="1:35" hidden="1" x14ac:dyDescent="0.2">
      <c r="A216" s="13">
        <v>19</v>
      </c>
      <c r="B216" s="5" t="str">
        <f>Academic!C28</f>
        <v>Vivian Permata sari</v>
      </c>
      <c r="C216" s="81">
        <f>Academic!B28</f>
        <v>0</v>
      </c>
      <c r="D216" s="13">
        <f>Academic!D28</f>
        <v>0</v>
      </c>
      <c r="E216" s="13">
        <f>Academic!E28</f>
        <v>0</v>
      </c>
      <c r="F216" s="13">
        <f>Academic!F28</f>
        <v>0</v>
      </c>
      <c r="G216" s="13">
        <f>Academic!G28</f>
        <v>0</v>
      </c>
      <c r="H216" s="13">
        <f>Academic!H28</f>
        <v>0</v>
      </c>
      <c r="I216" s="13">
        <f>Academic!I28</f>
        <v>0</v>
      </c>
      <c r="J216" s="13">
        <f>Academic!J28</f>
        <v>0</v>
      </c>
      <c r="K216" s="13">
        <f>Academic!K28</f>
        <v>0</v>
      </c>
      <c r="L216" s="13">
        <f>Academic!L28</f>
        <v>0</v>
      </c>
      <c r="M216" s="13">
        <f>Academic!M28</f>
        <v>0</v>
      </c>
      <c r="N216" s="13">
        <f>Academic!N28</f>
        <v>0</v>
      </c>
      <c r="O216" s="13">
        <f>Academic!O28</f>
        <v>0</v>
      </c>
      <c r="P216" s="13">
        <f>Academic!P28</f>
        <v>0</v>
      </c>
      <c r="Q216" s="13">
        <f>Others!H26</f>
        <v>0</v>
      </c>
      <c r="R216" s="13">
        <f>Others!I26</f>
        <v>0</v>
      </c>
      <c r="S216" s="13">
        <f>Others!J26</f>
        <v>0</v>
      </c>
      <c r="T216" s="6">
        <f>Others!D26</f>
        <v>0</v>
      </c>
      <c r="U216" s="6">
        <f>Others!E26</f>
        <v>0</v>
      </c>
      <c r="V216" s="6">
        <f>Others!F26</f>
        <v>0</v>
      </c>
      <c r="W216" s="6">
        <f>Others!G26</f>
        <v>0</v>
      </c>
      <c r="X216" s="6" t="str">
        <f>Character!N26</f>
        <v>E</v>
      </c>
      <c r="Y216" s="6" t="str">
        <f>Character!O26</f>
        <v>E</v>
      </c>
      <c r="Z216" s="6" t="str">
        <f>Character!P26</f>
        <v>E</v>
      </c>
      <c r="AA216" s="6" t="str">
        <f>Character!Q26</f>
        <v>E</v>
      </c>
      <c r="AB216" s="6" t="str">
        <f>Character!R26</f>
        <v>E</v>
      </c>
      <c r="AC216" s="6" t="str">
        <f>Character!S26</f>
        <v>E</v>
      </c>
      <c r="AD216" s="6" t="str">
        <f>Character!T26</f>
        <v>E</v>
      </c>
      <c r="AE216" s="6" t="str">
        <f>Character!U26</f>
        <v>E</v>
      </c>
      <c r="AF216" s="6">
        <f>Academic!Q28</f>
        <v>0</v>
      </c>
      <c r="AG216" s="6">
        <f>Academic!R28</f>
        <v>0</v>
      </c>
      <c r="AH216" s="6">
        <f>Academic!S28</f>
        <v>0</v>
      </c>
      <c r="AI216" s="13">
        <f>Academic!T28</f>
        <v>0</v>
      </c>
    </row>
    <row r="217" spans="1:35" hidden="1" x14ac:dyDescent="0.2">
      <c r="A217" s="13">
        <v>20</v>
      </c>
      <c r="B217" s="5" t="str">
        <f>Academic!C29</f>
        <v>Yorin Goldie Vigawan</v>
      </c>
      <c r="C217" s="81">
        <f>Academic!B29</f>
        <v>0</v>
      </c>
      <c r="D217" s="13">
        <f>Academic!D29</f>
        <v>0</v>
      </c>
      <c r="E217" s="13">
        <f>Academic!E29</f>
        <v>0</v>
      </c>
      <c r="F217" s="13">
        <f>Academic!F29</f>
        <v>0</v>
      </c>
      <c r="G217" s="13">
        <f>Academic!G29</f>
        <v>0</v>
      </c>
      <c r="H217" s="13">
        <f>Academic!H29</f>
        <v>0</v>
      </c>
      <c r="I217" s="13">
        <f>Academic!I29</f>
        <v>0</v>
      </c>
      <c r="J217" s="13">
        <f>Academic!J29</f>
        <v>0</v>
      </c>
      <c r="K217" s="13">
        <f>Academic!K29</f>
        <v>0</v>
      </c>
      <c r="L217" s="13">
        <f>Academic!L29</f>
        <v>0</v>
      </c>
      <c r="M217" s="13">
        <f>Academic!M29</f>
        <v>0</v>
      </c>
      <c r="N217" s="13">
        <f>Academic!N29</f>
        <v>0</v>
      </c>
      <c r="O217" s="13">
        <f>Academic!O29</f>
        <v>0</v>
      </c>
      <c r="P217" s="13">
        <f>Academic!P29</f>
        <v>0</v>
      </c>
      <c r="Q217" s="13">
        <f>Others!H27</f>
        <v>0</v>
      </c>
      <c r="R217" s="13">
        <f>Others!I27</f>
        <v>0</v>
      </c>
      <c r="S217" s="13">
        <f>Others!J27</f>
        <v>0</v>
      </c>
      <c r="T217" s="6">
        <f>Others!D27</f>
        <v>0</v>
      </c>
      <c r="U217" s="6">
        <f>Others!E27</f>
        <v>0</v>
      </c>
      <c r="V217" s="6">
        <f>Others!F27</f>
        <v>0</v>
      </c>
      <c r="W217" s="6">
        <f>Others!G27</f>
        <v>0</v>
      </c>
      <c r="X217" s="6" t="str">
        <f>Character!N27</f>
        <v>E</v>
      </c>
      <c r="Y217" s="6" t="str">
        <f>Character!O27</f>
        <v>E</v>
      </c>
      <c r="Z217" s="6" t="str">
        <f>Character!P27</f>
        <v>E</v>
      </c>
      <c r="AA217" s="6" t="str">
        <f>Character!Q27</f>
        <v>E</v>
      </c>
      <c r="AB217" s="6" t="str">
        <f>Character!R27</f>
        <v>E</v>
      </c>
      <c r="AC217" s="6" t="str">
        <f>Character!S27</f>
        <v>E</v>
      </c>
      <c r="AD217" s="6" t="str">
        <f>Character!T27</f>
        <v>E</v>
      </c>
      <c r="AE217" s="6" t="str">
        <f>Character!U27</f>
        <v>E</v>
      </c>
      <c r="AF217" s="6">
        <f>Academic!Q29</f>
        <v>0</v>
      </c>
      <c r="AG217" s="6">
        <f>Academic!R29</f>
        <v>0</v>
      </c>
      <c r="AH217" s="6">
        <f>Academic!S29</f>
        <v>0</v>
      </c>
      <c r="AI217" s="13">
        <f>Academic!T29</f>
        <v>0</v>
      </c>
    </row>
    <row r="218" spans="1:35" hidden="1" x14ac:dyDescent="0.2">
      <c r="A218" s="13">
        <v>21</v>
      </c>
      <c r="B218" s="5" t="str">
        <f>Academic!C30</f>
        <v/>
      </c>
      <c r="C218" s="81" t="str">
        <f>Academic!B30</f>
        <v/>
      </c>
      <c r="D218" s="13">
        <f>Academic!D30</f>
        <v>0</v>
      </c>
      <c r="E218" s="13">
        <f>Academic!E30</f>
        <v>0</v>
      </c>
      <c r="F218" s="13">
        <f>Academic!F30</f>
        <v>0</v>
      </c>
      <c r="G218" s="13">
        <f>Academic!G30</f>
        <v>0</v>
      </c>
      <c r="H218" s="13">
        <f>Academic!H30</f>
        <v>0</v>
      </c>
      <c r="I218" s="13">
        <f>Academic!I30</f>
        <v>0</v>
      </c>
      <c r="J218" s="13">
        <f>Academic!J30</f>
        <v>0</v>
      </c>
      <c r="K218" s="13">
        <f>Academic!K30</f>
        <v>0</v>
      </c>
      <c r="L218" s="13">
        <f>Academic!L30</f>
        <v>0</v>
      </c>
      <c r="M218" s="13">
        <f>Academic!M30</f>
        <v>0</v>
      </c>
      <c r="N218" s="13">
        <f>Academic!N30</f>
        <v>0</v>
      </c>
      <c r="O218" s="13">
        <f>Academic!O30</f>
        <v>0</v>
      </c>
      <c r="P218" s="13">
        <f>Academic!P30</f>
        <v>0</v>
      </c>
      <c r="Q218" s="13">
        <f>Others!H28</f>
        <v>0</v>
      </c>
      <c r="R218" s="13">
        <f>Others!I28</f>
        <v>0</v>
      </c>
      <c r="S218" s="13">
        <f>Others!J28</f>
        <v>0</v>
      </c>
      <c r="T218" s="6">
        <f>Others!D28</f>
        <v>0</v>
      </c>
      <c r="U218" s="6">
        <f>Others!E28</f>
        <v>0</v>
      </c>
      <c r="V218" s="6">
        <f>Others!F28</f>
        <v>0</v>
      </c>
      <c r="W218" s="6">
        <f>Others!G28</f>
        <v>0</v>
      </c>
      <c r="X218" s="6" t="str">
        <f>Character!N28</f>
        <v>E</v>
      </c>
      <c r="Y218" s="6" t="str">
        <f>Character!O28</f>
        <v>E</v>
      </c>
      <c r="Z218" s="6" t="str">
        <f>Character!P28</f>
        <v>E</v>
      </c>
      <c r="AA218" s="6" t="str">
        <f>Character!Q28</f>
        <v>E</v>
      </c>
      <c r="AB218" s="6" t="str">
        <f>Character!R28</f>
        <v>E</v>
      </c>
      <c r="AC218" s="6" t="str">
        <f>Character!S28</f>
        <v>E</v>
      </c>
      <c r="AD218" s="6" t="str">
        <f>Character!T28</f>
        <v>E</v>
      </c>
      <c r="AE218" s="6" t="str">
        <f>Character!U28</f>
        <v>E</v>
      </c>
      <c r="AF218" s="6">
        <f>Academic!Q30</f>
        <v>0</v>
      </c>
      <c r="AG218" s="6">
        <f>Academic!R30</f>
        <v>0</v>
      </c>
      <c r="AH218" s="6">
        <f>Academic!S30</f>
        <v>0</v>
      </c>
      <c r="AI218" s="13">
        <f>Academic!T30</f>
        <v>0</v>
      </c>
    </row>
    <row r="219" spans="1:35" hidden="1" x14ac:dyDescent="0.2">
      <c r="A219" s="13">
        <v>22</v>
      </c>
      <c r="B219" s="5" t="str">
        <f>Academic!C31</f>
        <v/>
      </c>
      <c r="C219" s="81" t="str">
        <f>Academic!B31</f>
        <v/>
      </c>
      <c r="D219" s="13">
        <f>Academic!D31</f>
        <v>0</v>
      </c>
      <c r="E219" s="13">
        <f>Academic!E31</f>
        <v>0</v>
      </c>
      <c r="F219" s="13">
        <f>Academic!F31</f>
        <v>0</v>
      </c>
      <c r="G219" s="13">
        <f>Academic!G31</f>
        <v>0</v>
      </c>
      <c r="H219" s="13">
        <f>Academic!H31</f>
        <v>0</v>
      </c>
      <c r="I219" s="13">
        <f>Academic!I31</f>
        <v>0</v>
      </c>
      <c r="J219" s="13">
        <f>Academic!J31</f>
        <v>0</v>
      </c>
      <c r="K219" s="13">
        <f>Academic!K31</f>
        <v>0</v>
      </c>
      <c r="L219" s="13">
        <f>Academic!L31</f>
        <v>0</v>
      </c>
      <c r="M219" s="13">
        <f>Academic!M31</f>
        <v>0</v>
      </c>
      <c r="N219" s="13">
        <f>Academic!N31</f>
        <v>0</v>
      </c>
      <c r="O219" s="13">
        <f>Academic!O31</f>
        <v>0</v>
      </c>
      <c r="P219" s="13">
        <f>Academic!P31</f>
        <v>0</v>
      </c>
      <c r="Q219" s="13">
        <f>Others!H29</f>
        <v>0</v>
      </c>
      <c r="R219" s="13">
        <f>Others!I29</f>
        <v>0</v>
      </c>
      <c r="S219" s="13">
        <f>Others!J29</f>
        <v>0</v>
      </c>
      <c r="T219" s="6">
        <f>Others!D29</f>
        <v>0</v>
      </c>
      <c r="U219" s="6">
        <f>Others!E29</f>
        <v>0</v>
      </c>
      <c r="V219" s="6">
        <f>Others!F29</f>
        <v>0</v>
      </c>
      <c r="W219" s="6">
        <f>Others!G29</f>
        <v>0</v>
      </c>
      <c r="X219" s="6" t="str">
        <f>Character!N29</f>
        <v>E</v>
      </c>
      <c r="Y219" s="6" t="str">
        <f>Character!O29</f>
        <v>E</v>
      </c>
      <c r="Z219" s="6" t="str">
        <f>Character!P29</f>
        <v>E</v>
      </c>
      <c r="AA219" s="6" t="str">
        <f>Character!Q29</f>
        <v>E</v>
      </c>
      <c r="AB219" s="6" t="str">
        <f>Character!R29</f>
        <v>E</v>
      </c>
      <c r="AC219" s="6" t="str">
        <f>Character!S29</f>
        <v>E</v>
      </c>
      <c r="AD219" s="6" t="str">
        <f>Character!T29</f>
        <v>E</v>
      </c>
      <c r="AE219" s="6" t="str">
        <f>Character!U29</f>
        <v>E</v>
      </c>
      <c r="AF219" s="6">
        <f>Academic!Q31</f>
        <v>0</v>
      </c>
      <c r="AG219" s="6">
        <f>Academic!R31</f>
        <v>0</v>
      </c>
      <c r="AH219" s="6">
        <f>Academic!S31</f>
        <v>0</v>
      </c>
      <c r="AI219" s="13">
        <f>Academic!T31</f>
        <v>0</v>
      </c>
    </row>
    <row r="220" spans="1:35" hidden="1" x14ac:dyDescent="0.2">
      <c r="A220" s="13">
        <v>23</v>
      </c>
      <c r="B220" s="5" t="str">
        <f>Academic!C32</f>
        <v/>
      </c>
      <c r="C220" s="81" t="str">
        <f>Academic!B32</f>
        <v/>
      </c>
      <c r="D220" s="13">
        <f>Academic!D32</f>
        <v>0</v>
      </c>
      <c r="E220" s="13">
        <f>Academic!E32</f>
        <v>0</v>
      </c>
      <c r="F220" s="13">
        <f>Academic!F32</f>
        <v>0</v>
      </c>
      <c r="G220" s="13">
        <f>Academic!G32</f>
        <v>0</v>
      </c>
      <c r="H220" s="13">
        <f>Academic!H32</f>
        <v>0</v>
      </c>
      <c r="I220" s="13">
        <f>Academic!I32</f>
        <v>0</v>
      </c>
      <c r="J220" s="13">
        <f>Academic!J32</f>
        <v>0</v>
      </c>
      <c r="K220" s="13">
        <f>Academic!K32</f>
        <v>0</v>
      </c>
      <c r="L220" s="13">
        <f>Academic!L32</f>
        <v>0</v>
      </c>
      <c r="M220" s="13">
        <f>Academic!M32</f>
        <v>0</v>
      </c>
      <c r="N220" s="13">
        <f>Academic!N32</f>
        <v>0</v>
      </c>
      <c r="O220" s="13">
        <f>Academic!O32</f>
        <v>0</v>
      </c>
      <c r="P220" s="13">
        <f>Academic!P32</f>
        <v>0</v>
      </c>
      <c r="Q220" s="13">
        <f>Others!H30</f>
        <v>0</v>
      </c>
      <c r="R220" s="13">
        <f>Others!I30</f>
        <v>0</v>
      </c>
      <c r="S220" s="13">
        <f>Others!J30</f>
        <v>0</v>
      </c>
      <c r="T220" s="6">
        <f>Others!D30</f>
        <v>0</v>
      </c>
      <c r="U220" s="6">
        <f>Others!E30</f>
        <v>0</v>
      </c>
      <c r="V220" s="6">
        <f>Others!F30</f>
        <v>0</v>
      </c>
      <c r="W220" s="6">
        <f>Others!G30</f>
        <v>0</v>
      </c>
      <c r="X220" s="6" t="str">
        <f>Character!N30</f>
        <v>E</v>
      </c>
      <c r="Y220" s="6" t="str">
        <f>Character!O30</f>
        <v>E</v>
      </c>
      <c r="Z220" s="6" t="str">
        <f>Character!P30</f>
        <v>E</v>
      </c>
      <c r="AA220" s="6" t="str">
        <f>Character!Q30</f>
        <v>E</v>
      </c>
      <c r="AB220" s="6" t="str">
        <f>Character!R30</f>
        <v>E</v>
      </c>
      <c r="AC220" s="6" t="str">
        <f>Character!S30</f>
        <v>E</v>
      </c>
      <c r="AD220" s="6" t="str">
        <f>Character!T30</f>
        <v>E</v>
      </c>
      <c r="AE220" s="6" t="str">
        <f>Character!U30</f>
        <v>E</v>
      </c>
      <c r="AF220" s="6">
        <f>Academic!Q32</f>
        <v>0</v>
      </c>
      <c r="AG220" s="6">
        <f>Academic!R32</f>
        <v>0</v>
      </c>
      <c r="AH220" s="6">
        <f>Academic!S32</f>
        <v>0</v>
      </c>
      <c r="AI220" s="13">
        <f>Academic!T32</f>
        <v>0</v>
      </c>
    </row>
    <row r="221" spans="1:35" hidden="1" x14ac:dyDescent="0.2">
      <c r="A221" s="13">
        <v>24</v>
      </c>
      <c r="B221" s="5" t="str">
        <f>Academic!C33</f>
        <v/>
      </c>
      <c r="C221" s="81" t="str">
        <f>Academic!B33</f>
        <v/>
      </c>
      <c r="D221" s="13">
        <f>Academic!D33</f>
        <v>0</v>
      </c>
      <c r="E221" s="13">
        <f>Academic!E33</f>
        <v>0</v>
      </c>
      <c r="F221" s="13">
        <f>Academic!F33</f>
        <v>0</v>
      </c>
      <c r="G221" s="13">
        <f>Academic!G33</f>
        <v>0</v>
      </c>
      <c r="H221" s="13">
        <f>Academic!H33</f>
        <v>0</v>
      </c>
      <c r="I221" s="13">
        <f>Academic!I33</f>
        <v>0</v>
      </c>
      <c r="J221" s="13">
        <f>Academic!J33</f>
        <v>0</v>
      </c>
      <c r="K221" s="13">
        <f>Academic!K33</f>
        <v>0</v>
      </c>
      <c r="L221" s="13">
        <f>Academic!L33</f>
        <v>0</v>
      </c>
      <c r="M221" s="13">
        <f>Academic!M33</f>
        <v>0</v>
      </c>
      <c r="N221" s="13">
        <f>Academic!N33</f>
        <v>0</v>
      </c>
      <c r="O221" s="13">
        <f>Academic!O33</f>
        <v>0</v>
      </c>
      <c r="P221" s="13">
        <f>Academic!P33</f>
        <v>0</v>
      </c>
      <c r="Q221" s="13">
        <f>Others!H31</f>
        <v>0</v>
      </c>
      <c r="R221" s="13">
        <f>Others!I31</f>
        <v>0</v>
      </c>
      <c r="S221" s="13">
        <f>Others!J31</f>
        <v>0</v>
      </c>
      <c r="T221" s="6">
        <f>Others!D31</f>
        <v>0</v>
      </c>
      <c r="U221" s="6">
        <f>Others!E31</f>
        <v>0</v>
      </c>
      <c r="V221" s="6">
        <f>Others!F31</f>
        <v>0</v>
      </c>
      <c r="W221" s="6">
        <f>Others!G31</f>
        <v>0</v>
      </c>
      <c r="X221" s="6" t="str">
        <f>Character!N31</f>
        <v>E</v>
      </c>
      <c r="Y221" s="6" t="str">
        <f>Character!O31</f>
        <v>E</v>
      </c>
      <c r="Z221" s="6" t="str">
        <f>Character!P31</f>
        <v>E</v>
      </c>
      <c r="AA221" s="6" t="str">
        <f>Character!Q31</f>
        <v>E</v>
      </c>
      <c r="AB221" s="6" t="str">
        <f>Character!R31</f>
        <v>E</v>
      </c>
      <c r="AC221" s="6" t="str">
        <f>Character!S31</f>
        <v>E</v>
      </c>
      <c r="AD221" s="6" t="str">
        <f>Character!T31</f>
        <v>E</v>
      </c>
      <c r="AE221" s="6" t="str">
        <f>Character!U31</f>
        <v>E</v>
      </c>
      <c r="AF221" s="6">
        <f>Academic!Q33</f>
        <v>0</v>
      </c>
      <c r="AG221" s="6">
        <f>Academic!R33</f>
        <v>0</v>
      </c>
      <c r="AH221" s="6">
        <f>Academic!S33</f>
        <v>0</v>
      </c>
      <c r="AI221" s="13">
        <f>Academic!T33</f>
        <v>0</v>
      </c>
    </row>
    <row r="222" spans="1:35" hidden="1" x14ac:dyDescent="0.2">
      <c r="A222" s="13">
        <v>25</v>
      </c>
      <c r="B222" s="5" t="str">
        <f>Academic!C34</f>
        <v/>
      </c>
      <c r="C222" s="81" t="str">
        <f>Academic!B34</f>
        <v/>
      </c>
      <c r="D222" s="13">
        <f>Academic!D34</f>
        <v>0</v>
      </c>
      <c r="E222" s="13">
        <f>Academic!E34</f>
        <v>0</v>
      </c>
      <c r="F222" s="13">
        <f>Academic!F34</f>
        <v>0</v>
      </c>
      <c r="G222" s="13">
        <f>Academic!G34</f>
        <v>0</v>
      </c>
      <c r="H222" s="13">
        <f>Academic!H34</f>
        <v>0</v>
      </c>
      <c r="I222" s="13">
        <f>Academic!I34</f>
        <v>0</v>
      </c>
      <c r="J222" s="13">
        <f>Academic!J34</f>
        <v>0</v>
      </c>
      <c r="K222" s="13">
        <f>Academic!K34</f>
        <v>0</v>
      </c>
      <c r="L222" s="13">
        <f>Academic!L34</f>
        <v>0</v>
      </c>
      <c r="M222" s="13">
        <f>Academic!M34</f>
        <v>0</v>
      </c>
      <c r="N222" s="13">
        <f>Academic!N34</f>
        <v>0</v>
      </c>
      <c r="O222" s="13">
        <f>Academic!O34</f>
        <v>0</v>
      </c>
      <c r="P222" s="13">
        <f>Academic!P34</f>
        <v>0</v>
      </c>
      <c r="Q222" s="13">
        <f>Others!H32</f>
        <v>0</v>
      </c>
      <c r="R222" s="13">
        <f>Others!I32</f>
        <v>0</v>
      </c>
      <c r="S222" s="13">
        <f>Others!J32</f>
        <v>0</v>
      </c>
      <c r="T222" s="6">
        <f>Others!D32</f>
        <v>0</v>
      </c>
      <c r="U222" s="6">
        <f>Others!E32</f>
        <v>0</v>
      </c>
      <c r="V222" s="6">
        <f>Others!F32</f>
        <v>0</v>
      </c>
      <c r="W222" s="6">
        <f>Others!G32</f>
        <v>0</v>
      </c>
      <c r="X222" s="6" t="str">
        <f>Character!N32</f>
        <v>E</v>
      </c>
      <c r="Y222" s="6" t="str">
        <f>Character!O32</f>
        <v>E</v>
      </c>
      <c r="Z222" s="6" t="str">
        <f>Character!P32</f>
        <v>E</v>
      </c>
      <c r="AA222" s="6" t="str">
        <f>Character!Q32</f>
        <v>E</v>
      </c>
      <c r="AB222" s="6" t="str">
        <f>Character!R32</f>
        <v>E</v>
      </c>
      <c r="AC222" s="6" t="str">
        <f>Character!S32</f>
        <v>E</v>
      </c>
      <c r="AD222" s="6" t="str">
        <f>Character!T32</f>
        <v>E</v>
      </c>
      <c r="AE222" s="6" t="str">
        <f>Character!U32</f>
        <v>E</v>
      </c>
      <c r="AF222" s="6">
        <f>Academic!Q34</f>
        <v>0</v>
      </c>
      <c r="AG222" s="6">
        <f>Academic!R34</f>
        <v>0</v>
      </c>
      <c r="AH222" s="6">
        <f>Academic!S34</f>
        <v>0</v>
      </c>
      <c r="AI222" s="13">
        <f>Academic!T34</f>
        <v>0</v>
      </c>
    </row>
    <row r="223" spans="1:35" hidden="1" x14ac:dyDescent="0.2">
      <c r="A223" s="89"/>
      <c r="B223" s="89"/>
      <c r="C223" s="89"/>
      <c r="D223" s="90"/>
      <c r="E223" s="90"/>
      <c r="F223" s="90"/>
      <c r="G223" s="90"/>
      <c r="H223" s="90"/>
      <c r="I223" s="90"/>
      <c r="J223" s="90"/>
      <c r="K223" s="90"/>
      <c r="L223" s="90"/>
      <c r="M223" s="90"/>
      <c r="N223" s="90"/>
      <c r="O223" s="90"/>
      <c r="P223" s="170"/>
      <c r="Q223" s="170"/>
      <c r="R223" s="170"/>
    </row>
    <row r="224" spans="1:35" x14ac:dyDescent="0.2">
      <c r="A224" s="82"/>
    </row>
    <row r="225" spans="1:1" x14ac:dyDescent="0.2">
      <c r="A225" s="82"/>
    </row>
  </sheetData>
  <sheetProtection algorithmName="SHA-512" hashValue="KHxHcL6X3LucfvTReCMr+9y85bKMg3X7mL9GzSzosN5AOwxq7aEAAQATckLYrt+GnvX0LREG4EVDuReNQ2snCQ==" saltValue="veM432wywguRQc5ens+vAw==" spinCount="100000" sheet="1" objects="1" scenarios="1"/>
  <mergeCells count="177">
    <mergeCell ref="A2:R2"/>
    <mergeCell ref="A1:R1"/>
    <mergeCell ref="C196:C197"/>
    <mergeCell ref="B196:B197"/>
    <mergeCell ref="A196:A197"/>
    <mergeCell ref="C75:C76"/>
    <mergeCell ref="D75:O76"/>
    <mergeCell ref="A79:B79"/>
    <mergeCell ref="D79:H79"/>
    <mergeCell ref="I79:M79"/>
    <mergeCell ref="N79:R79"/>
    <mergeCell ref="D73:O73"/>
    <mergeCell ref="D74:O74"/>
    <mergeCell ref="D62:O62"/>
    <mergeCell ref="D63:O63"/>
    <mergeCell ref="D64:O64"/>
    <mergeCell ref="D65:O65"/>
    <mergeCell ref="A73:A76"/>
    <mergeCell ref="B73:B76"/>
    <mergeCell ref="C47:O47"/>
    <mergeCell ref="A68:A72"/>
    <mergeCell ref="B68:B72"/>
    <mergeCell ref="A61:A63"/>
    <mergeCell ref="B61:B63"/>
    <mergeCell ref="G32:H32"/>
    <mergeCell ref="N32:P32"/>
    <mergeCell ref="D80:H80"/>
    <mergeCell ref="I80:M80"/>
    <mergeCell ref="N80:R80"/>
    <mergeCell ref="D66:O66"/>
    <mergeCell ref="D67:O67"/>
    <mergeCell ref="D68:O68"/>
    <mergeCell ref="D69:O69"/>
    <mergeCell ref="D70:O70"/>
    <mergeCell ref="D71:O71"/>
    <mergeCell ref="D54:O54"/>
    <mergeCell ref="D55:O55"/>
    <mergeCell ref="D56:O56"/>
    <mergeCell ref="D57:O57"/>
    <mergeCell ref="D58:O58"/>
    <mergeCell ref="D59:O59"/>
    <mergeCell ref="D72:O72"/>
    <mergeCell ref="D60:O60"/>
    <mergeCell ref="P48:R50"/>
    <mergeCell ref="P51:R54"/>
    <mergeCell ref="P55:R56"/>
    <mergeCell ref="P57:R60"/>
    <mergeCell ref="P61:R63"/>
    <mergeCell ref="B57:B60"/>
    <mergeCell ref="A55:A56"/>
    <mergeCell ref="B55:B56"/>
    <mergeCell ref="A48:A50"/>
    <mergeCell ref="B48:B50"/>
    <mergeCell ref="A51:A54"/>
    <mergeCell ref="B51:B54"/>
    <mergeCell ref="X196:AE196"/>
    <mergeCell ref="Q196:S196"/>
    <mergeCell ref="D196:P196"/>
    <mergeCell ref="T196:U196"/>
    <mergeCell ref="V196:W196"/>
    <mergeCell ref="P64:R67"/>
    <mergeCell ref="P68:R72"/>
    <mergeCell ref="P73:R76"/>
    <mergeCell ref="A8:A9"/>
    <mergeCell ref="B8:E9"/>
    <mergeCell ref="F8:G9"/>
    <mergeCell ref="O8:R9"/>
    <mergeCell ref="H8:N8"/>
    <mergeCell ref="F17:G17"/>
    <mergeCell ref="F18:G18"/>
    <mergeCell ref="F19:G19"/>
    <mergeCell ref="F20:G20"/>
    <mergeCell ref="H9:J9"/>
    <mergeCell ref="K9:N9"/>
    <mergeCell ref="F10:G10"/>
    <mergeCell ref="F11:G11"/>
    <mergeCell ref="F12:G12"/>
    <mergeCell ref="F13:G13"/>
    <mergeCell ref="K17:N17"/>
    <mergeCell ref="K18:N18"/>
    <mergeCell ref="K19:N19"/>
    <mergeCell ref="K10:N10"/>
    <mergeCell ref="K11:N11"/>
    <mergeCell ref="B10:E10"/>
    <mergeCell ref="B11:E11"/>
    <mergeCell ref="B12:E12"/>
    <mergeCell ref="B13:E13"/>
    <mergeCell ref="B28:D28"/>
    <mergeCell ref="E28:G28"/>
    <mergeCell ref="H28:R28"/>
    <mergeCell ref="F14:G14"/>
    <mergeCell ref="F15:G15"/>
    <mergeCell ref="F16:G16"/>
    <mergeCell ref="B15:E15"/>
    <mergeCell ref="B16:E16"/>
    <mergeCell ref="B17:E17"/>
    <mergeCell ref="B18:E18"/>
    <mergeCell ref="B19:E19"/>
    <mergeCell ref="K22:N22"/>
    <mergeCell ref="O22:R22"/>
    <mergeCell ref="O19:R19"/>
    <mergeCell ref="O20:R20"/>
    <mergeCell ref="B25:E25"/>
    <mergeCell ref="B14:E14"/>
    <mergeCell ref="K14:N14"/>
    <mergeCell ref="K15:N15"/>
    <mergeCell ref="K16:N16"/>
    <mergeCell ref="O24:R24"/>
    <mergeCell ref="O25:R25"/>
    <mergeCell ref="B23:E23"/>
    <mergeCell ref="B24:E24"/>
    <mergeCell ref="K12:N12"/>
    <mergeCell ref="K13:N13"/>
    <mergeCell ref="F21:G21"/>
    <mergeCell ref="F26:G26"/>
    <mergeCell ref="D48:O48"/>
    <mergeCell ref="A40:R40"/>
    <mergeCell ref="A32:D32"/>
    <mergeCell ref="O21:R21"/>
    <mergeCell ref="O26:R26"/>
    <mergeCell ref="K20:N20"/>
    <mergeCell ref="K21:N21"/>
    <mergeCell ref="K26:N26"/>
    <mergeCell ref="B22:E22"/>
    <mergeCell ref="F22:G22"/>
    <mergeCell ref="B21:E21"/>
    <mergeCell ref="B26:E26"/>
    <mergeCell ref="B20:E20"/>
    <mergeCell ref="F23:G23"/>
    <mergeCell ref="F24:G24"/>
    <mergeCell ref="F25:G25"/>
    <mergeCell ref="K23:N23"/>
    <mergeCell ref="K24:N24"/>
    <mergeCell ref="K25:N25"/>
    <mergeCell ref="O23:R23"/>
    <mergeCell ref="P223:R223"/>
    <mergeCell ref="A34:B34"/>
    <mergeCell ref="D34:H34"/>
    <mergeCell ref="I34:M34"/>
    <mergeCell ref="N34:R34"/>
    <mergeCell ref="B29:D29"/>
    <mergeCell ref="E29:G29"/>
    <mergeCell ref="H29:R29"/>
    <mergeCell ref="B30:D30"/>
    <mergeCell ref="E30:G30"/>
    <mergeCell ref="H30:R30"/>
    <mergeCell ref="D35:H35"/>
    <mergeCell ref="I35:M35"/>
    <mergeCell ref="N35:R35"/>
    <mergeCell ref="D61:O61"/>
    <mergeCell ref="D53:O53"/>
    <mergeCell ref="D51:O51"/>
    <mergeCell ref="D52:O52"/>
    <mergeCell ref="D49:O49"/>
    <mergeCell ref="D50:O50"/>
    <mergeCell ref="P47:R47"/>
    <mergeCell ref="A64:A67"/>
    <mergeCell ref="B64:B67"/>
    <mergeCell ref="A57:A60"/>
    <mergeCell ref="P3:R3"/>
    <mergeCell ref="P4:R4"/>
    <mergeCell ref="P5:R5"/>
    <mergeCell ref="P42:R42"/>
    <mergeCell ref="P43:R43"/>
    <mergeCell ref="P44:R44"/>
    <mergeCell ref="P82:R82"/>
    <mergeCell ref="AF196:AI196"/>
    <mergeCell ref="P37:R37"/>
    <mergeCell ref="O10:R10"/>
    <mergeCell ref="O11:R11"/>
    <mergeCell ref="O12:R12"/>
    <mergeCell ref="O13:R13"/>
    <mergeCell ref="O14:R14"/>
    <mergeCell ref="O15:R15"/>
    <mergeCell ref="O16:R16"/>
    <mergeCell ref="O17:R17"/>
    <mergeCell ref="O18:R18"/>
  </mergeCells>
  <printOptions horizontalCentered="1"/>
  <pageMargins left="0.35433070866141736" right="0.35433070866141736" top="0.39370078740157483" bottom="0" header="0.51181102362204722" footer="0.51181102362204722"/>
  <pageSetup paperSize="5" scale="93" orientation="portrait" horizontalDpi="4294967293" verticalDpi="300" r:id="rId1"/>
  <headerFooter alignWithMargins="0"/>
  <rowBreaks count="1" manualBreakCount="1">
    <brk id="37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</vt:lpstr>
      <vt:lpstr>Academic</vt:lpstr>
      <vt:lpstr>Character</vt:lpstr>
      <vt:lpstr>Others</vt:lpstr>
      <vt:lpstr>RAPORT</vt:lpstr>
      <vt:lpstr>Data</vt:lpstr>
      <vt:lpstr>Data1</vt:lpstr>
      <vt:lpstr>Data2</vt:lpstr>
      <vt:lpstr>Nama_G10</vt:lpstr>
      <vt:lpstr>No</vt:lpstr>
      <vt:lpstr>No_10</vt:lpstr>
      <vt:lpstr>No_Science</vt:lpstr>
      <vt:lpstr>RAPORT!Print_Area</vt:lpstr>
      <vt:lpstr>Score</vt:lpstr>
      <vt:lpstr>Score_Table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Koeswandy</dc:creator>
  <cp:lastModifiedBy>Lucia Lukito</cp:lastModifiedBy>
  <cp:lastPrinted>2015-10-07T08:33:29Z</cp:lastPrinted>
  <dcterms:created xsi:type="dcterms:W3CDTF">2011-10-20T02:10:14Z</dcterms:created>
  <dcterms:modified xsi:type="dcterms:W3CDTF">2016-09-23T07:34:03Z</dcterms:modified>
</cp:coreProperties>
</file>