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120" yWindow="-15" windowWidth="9165" windowHeight="9225" activeTab="3"/>
  </bookViews>
  <sheets>
    <sheet name="Jdw PEL" sheetId="1" r:id="rId1"/>
    <sheet name="Jdw kelas 9" sheetId="2" r:id="rId2"/>
    <sheet name="Jdw kelas 7, 8" sheetId="3" r:id="rId3"/>
    <sheet name="Homeroom Teacher" sheetId="4" r:id="rId4"/>
  </sheets>
  <definedNames>
    <definedName name="Homeroom_Teacher">'Jdw PEL'!$C$70:$D$82</definedName>
    <definedName name="Jadwal">'Jdw PEL'!$C$5:$O$60</definedName>
    <definedName name="_xlnm.Print_Area" localSheetId="2">'Jdw kelas 7, 8'!$A$1:$G$32</definedName>
    <definedName name="_xlnm.Print_Area" localSheetId="1">'Jdw kelas 9'!$A$1:$G$32</definedName>
    <definedName name="_xlnm.Print_Area" localSheetId="0">'Jdw PEL'!$A$1:$O$65</definedName>
  </definedNames>
  <calcPr calcId="144525"/>
</workbook>
</file>

<file path=xl/calcChain.xml><?xml version="1.0" encoding="utf-8"?>
<calcChain xmlns="http://schemas.openxmlformats.org/spreadsheetml/2006/main">
  <c r="B6" i="4" l="1"/>
  <c r="B7" i="4"/>
  <c r="B8" i="4"/>
  <c r="B9" i="4"/>
  <c r="B10" i="4"/>
  <c r="B11" i="4"/>
  <c r="B12" i="4"/>
  <c r="B13" i="4"/>
  <c r="B14" i="4"/>
  <c r="B15" i="4"/>
  <c r="B16" i="4"/>
  <c r="B17" i="4"/>
  <c r="B18" i="4"/>
  <c r="A7" i="4"/>
  <c r="A8" i="4"/>
  <c r="A9" i="4"/>
  <c r="A10" i="4"/>
  <c r="A11" i="4"/>
  <c r="A12" i="4"/>
  <c r="A13" i="4"/>
  <c r="A14" i="4"/>
  <c r="A15" i="4"/>
  <c r="A16" i="4"/>
  <c r="A17" i="4"/>
  <c r="A18" i="4"/>
  <c r="A6" i="4"/>
  <c r="F32" i="3" l="1"/>
  <c r="G22" i="2" l="1"/>
  <c r="G21" i="2"/>
  <c r="G20" i="2"/>
  <c r="G18" i="2"/>
  <c r="G17" i="2"/>
  <c r="G16" i="2"/>
  <c r="G15" i="2"/>
  <c r="G12" i="2"/>
  <c r="G13" i="2"/>
  <c r="G11" i="2"/>
  <c r="F22" i="2"/>
  <c r="F21" i="2"/>
  <c r="F20" i="2"/>
  <c r="F18" i="2"/>
  <c r="F17" i="2"/>
  <c r="F16" i="2"/>
  <c r="F15" i="2"/>
  <c r="F12" i="2"/>
  <c r="F13" i="2"/>
  <c r="F11" i="2"/>
  <c r="E22" i="2"/>
  <c r="E21" i="2"/>
  <c r="E20" i="2"/>
  <c r="E18" i="2"/>
  <c r="E17" i="2"/>
  <c r="E16" i="2"/>
  <c r="E15" i="2"/>
  <c r="E12" i="2"/>
  <c r="E13" i="2"/>
  <c r="E11" i="2"/>
  <c r="D22" i="2"/>
  <c r="D21" i="2"/>
  <c r="D20" i="2"/>
  <c r="D18" i="2"/>
  <c r="D17" i="2"/>
  <c r="D16" i="2"/>
  <c r="D15" i="2"/>
  <c r="D12" i="2"/>
  <c r="D13" i="2"/>
  <c r="D11" i="2"/>
  <c r="C22" i="2"/>
  <c r="C21" i="2"/>
  <c r="C20" i="2"/>
  <c r="C16" i="2"/>
  <c r="C17" i="2"/>
  <c r="C18" i="2"/>
  <c r="C15" i="2"/>
  <c r="C12" i="2"/>
  <c r="C13" i="2"/>
  <c r="C11" i="2"/>
  <c r="F32" i="2"/>
  <c r="G22" i="3" l="1"/>
  <c r="G21" i="3"/>
  <c r="G20" i="3"/>
  <c r="G19" i="3"/>
  <c r="G17" i="3"/>
  <c r="G16" i="3"/>
  <c r="G15" i="3"/>
  <c r="G14" i="3"/>
  <c r="G12" i="3"/>
  <c r="G11" i="3"/>
  <c r="F22" i="3"/>
  <c r="F21" i="3"/>
  <c r="F20" i="3"/>
  <c r="F19" i="3"/>
  <c r="F17" i="3"/>
  <c r="F16" i="3"/>
  <c r="F15" i="3"/>
  <c r="F14" i="3"/>
  <c r="F12" i="3"/>
  <c r="F11" i="3" l="1"/>
  <c r="E22" i="3"/>
  <c r="E21" i="3"/>
  <c r="E20" i="3"/>
  <c r="E19" i="3"/>
  <c r="E17" i="3"/>
  <c r="E16" i="3"/>
  <c r="E15" i="3"/>
  <c r="E14" i="3"/>
  <c r="E12" i="3"/>
  <c r="E11" i="3"/>
  <c r="D22" i="3"/>
  <c r="D21" i="3"/>
  <c r="D20" i="3"/>
  <c r="D19" i="3"/>
  <c r="D17" i="3"/>
  <c r="D16" i="3"/>
  <c r="D15" i="3"/>
  <c r="D14" i="3"/>
  <c r="D12" i="3"/>
  <c r="D11" i="3"/>
  <c r="C22" i="3"/>
  <c r="C21" i="3"/>
  <c r="C20" i="3"/>
  <c r="C19" i="3"/>
  <c r="C17" i="3"/>
  <c r="C16" i="3"/>
  <c r="C15" i="3"/>
  <c r="C12" i="3"/>
  <c r="C11" i="3"/>
  <c r="C14" i="3" l="1"/>
</calcChain>
</file>

<file path=xl/sharedStrings.xml><?xml version="1.0" encoding="utf-8"?>
<sst xmlns="http://schemas.openxmlformats.org/spreadsheetml/2006/main" count="730" uniqueCount="92">
  <si>
    <t>BUKIT SION MIDDLE SCHOOL</t>
  </si>
  <si>
    <t xml:space="preserve"> SUMMARY TIME TABLE</t>
  </si>
  <si>
    <t>Day</t>
  </si>
  <si>
    <t>Period</t>
  </si>
  <si>
    <t>Time</t>
  </si>
  <si>
    <t>7.1</t>
  </si>
  <si>
    <t>7.2</t>
  </si>
  <si>
    <t>7.3</t>
  </si>
  <si>
    <t>7.4</t>
  </si>
  <si>
    <t>Monday</t>
  </si>
  <si>
    <t>07.25 - 07.40</t>
  </si>
  <si>
    <t>Morning Devotion</t>
  </si>
  <si>
    <t>07.40 - 08.20</t>
  </si>
  <si>
    <t>Physics</t>
  </si>
  <si>
    <t>Mathematics</t>
  </si>
  <si>
    <t>ICT</t>
  </si>
  <si>
    <t>Biology</t>
  </si>
  <si>
    <t>English</t>
  </si>
  <si>
    <t>B. Indonesia</t>
  </si>
  <si>
    <t>08.20 - 09.00</t>
  </si>
  <si>
    <t>09.00 - 09.40</t>
  </si>
  <si>
    <t>Chemistry</t>
  </si>
  <si>
    <t>Recess</t>
  </si>
  <si>
    <t>Lunch</t>
  </si>
  <si>
    <t>Tuesday</t>
  </si>
  <si>
    <t>Assembly</t>
  </si>
  <si>
    <t>Wednesday</t>
  </si>
  <si>
    <t>Thursday</t>
  </si>
  <si>
    <t>Friday</t>
  </si>
  <si>
    <t>TIME TABLE</t>
  </si>
  <si>
    <t>Bukit Sion Middle School</t>
  </si>
  <si>
    <t>No</t>
  </si>
  <si>
    <t>Approved,</t>
  </si>
  <si>
    <t>Bukit Sion Middle School Principal,</t>
  </si>
  <si>
    <t>Homeroom Teacher,</t>
  </si>
  <si>
    <t>Caecilia Supriyati, S.Pd.</t>
  </si>
  <si>
    <t>09.40 - 10.10</t>
  </si>
  <si>
    <t>10.10 - 10.50</t>
  </si>
  <si>
    <t>10.50 - 11.30</t>
  </si>
  <si>
    <t>11.30 - 12.10</t>
  </si>
  <si>
    <t>12.10 - 12.50</t>
  </si>
  <si>
    <t>12.50 - 13.20</t>
  </si>
  <si>
    <t>13.20 - 14.00</t>
  </si>
  <si>
    <t>14.00 - 14.40</t>
  </si>
  <si>
    <t>14.40 - 15.20</t>
  </si>
  <si>
    <t>Homeroom Time</t>
  </si>
  <si>
    <t>Wendy Hartono, M.Pd.</t>
  </si>
  <si>
    <t>GRADE :</t>
  </si>
  <si>
    <t>9.1</t>
  </si>
  <si>
    <t>9.2</t>
  </si>
  <si>
    <t>9.3</t>
  </si>
  <si>
    <t>9.4</t>
  </si>
  <si>
    <t>Grade</t>
  </si>
  <si>
    <t>Character Building</t>
  </si>
  <si>
    <t>09.00 - 09.30</t>
  </si>
  <si>
    <t>09.30 - 10.10</t>
  </si>
  <si>
    <t>Lydia N. Bajao, B.S.Ed.</t>
  </si>
  <si>
    <t>Raya D. Pararuan, B.S.Ed.</t>
  </si>
  <si>
    <t>Rio Darmasetiawan, M.Pd.</t>
  </si>
  <si>
    <t>Middle School Principal,</t>
  </si>
  <si>
    <t>Mandarin</t>
  </si>
  <si>
    <t>Homeroom Teacher</t>
  </si>
  <si>
    <t>Emmanuel A. Recanel, BS/BSE. Math.</t>
  </si>
  <si>
    <t>Eileen Leizel Quilo, B.S. Biology</t>
  </si>
  <si>
    <t>Enik Suharyatin, S.Pd.</t>
  </si>
  <si>
    <t>Ribka J.F.P., S.Kom.</t>
  </si>
  <si>
    <t>8.1</t>
  </si>
  <si>
    <t>8.2</t>
  </si>
  <si>
    <t>8.3</t>
  </si>
  <si>
    <t>8.4</t>
  </si>
  <si>
    <t>9.5</t>
  </si>
  <si>
    <t>HOMEROOM TEACHER</t>
  </si>
  <si>
    <t>GRADE</t>
  </si>
  <si>
    <t>ACADEMIC YEAR 2017-2018</t>
  </si>
  <si>
    <t>Hannah Knight, BA. Dip.Ed.</t>
  </si>
  <si>
    <t>Marco Marciano</t>
  </si>
  <si>
    <t>Nerlan Panjaitan, S.Pd.</t>
  </si>
  <si>
    <t>Josua G. Somba, S.Si.</t>
  </si>
  <si>
    <t>ACADEMIC YEAR 2017 - 2018</t>
  </si>
  <si>
    <t>World History</t>
  </si>
  <si>
    <t>PKn</t>
  </si>
  <si>
    <t>Business Studies</t>
  </si>
  <si>
    <t>Biology/Chemistry</t>
  </si>
  <si>
    <t>ICA</t>
  </si>
  <si>
    <t>Agama Kristen</t>
  </si>
  <si>
    <t>Sport</t>
  </si>
  <si>
    <t>Character Buildin</t>
  </si>
  <si>
    <t>Academic Year 2017 - 2018</t>
  </si>
  <si>
    <t>Jakarta, July 2017</t>
  </si>
  <si>
    <t>14.40 - 14.50</t>
  </si>
  <si>
    <t>12.10 - 12.40</t>
  </si>
  <si>
    <t>12.40 - 13.20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</si>
</sst>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indexed="8"/>
      <name val="Verdana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sz val="11"/>
      <color indexed="9"/>
      <name val="Arial"/>
      <family val="2"/>
    </font>
    <font>
      <sz val="12"/>
      <color indexed="9"/>
      <name val="Arial"/>
      <family val="2"/>
    </font>
    <font>
      <sz val="8"/>
      <name val="Verdana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4"/>
      <color indexed="8"/>
      <name val="Arial"/>
      <family val="2"/>
    </font>
    <font>
      <sz val="6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249977111117893"/>
        <bgColor indexed="64"/>
      </patternFill>
    </fill>
  </fills>
  <borders count="8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 style="thin">
        <color indexed="10"/>
      </right>
      <top/>
      <bottom style="medium">
        <color indexed="9"/>
      </bottom>
      <diagonal/>
    </border>
    <border>
      <left style="thin">
        <color indexed="10"/>
      </left>
      <right/>
      <top/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double">
        <color indexed="64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10"/>
      </left>
      <right/>
      <top style="medium">
        <color indexed="9"/>
      </top>
      <bottom style="medium">
        <color indexed="9"/>
      </bottom>
      <diagonal/>
    </border>
    <border>
      <left style="thin">
        <color indexed="9"/>
      </left>
      <right/>
      <top style="medium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 style="medium">
        <color indexed="9"/>
      </left>
      <right/>
      <top style="thin">
        <color indexed="9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/>
      <bottom style="medium">
        <color indexed="9"/>
      </bottom>
      <diagonal/>
    </border>
    <border>
      <left style="medium">
        <color indexed="64"/>
      </left>
      <right style="thin">
        <color indexed="10"/>
      </right>
      <top style="medium">
        <color indexed="64"/>
      </top>
      <bottom style="medium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64"/>
      </top>
      <bottom style="medium">
        <color indexed="9"/>
      </bottom>
      <diagonal/>
    </border>
    <border>
      <left style="thin">
        <color indexed="10"/>
      </left>
      <right/>
      <top style="medium">
        <color indexed="64"/>
      </top>
      <bottom style="medium">
        <color indexed="9"/>
      </bottom>
      <diagonal/>
    </border>
    <border>
      <left style="thin">
        <color indexed="10"/>
      </left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thin">
        <color indexed="10"/>
      </right>
      <top style="medium">
        <color indexed="9"/>
      </top>
      <bottom style="medium">
        <color indexed="9"/>
      </bottom>
      <diagonal/>
    </border>
    <border>
      <left style="thin">
        <color indexed="10"/>
      </left>
      <right style="medium">
        <color indexed="64"/>
      </right>
      <top style="medium">
        <color indexed="9"/>
      </top>
      <bottom style="medium">
        <color indexed="9"/>
      </bottom>
      <diagonal/>
    </border>
    <border>
      <left style="medium">
        <color indexed="64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64"/>
      </right>
      <top style="medium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 style="double">
        <color indexed="64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/>
      <top/>
      <bottom style="medium">
        <color indexed="64"/>
      </bottom>
      <diagonal/>
    </border>
    <border>
      <left style="thin">
        <color indexed="9"/>
      </left>
      <right style="medium">
        <color indexed="64"/>
      </right>
      <top/>
      <bottom style="medium">
        <color indexed="64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medium">
        <color indexed="64"/>
      </left>
      <right style="thin">
        <color indexed="10"/>
      </right>
      <top/>
      <bottom style="medium">
        <color indexed="9"/>
      </bottom>
      <diagonal/>
    </border>
    <border>
      <left style="thin">
        <color indexed="10"/>
      </left>
      <right style="medium">
        <color indexed="64"/>
      </right>
      <top/>
      <bottom style="medium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9"/>
      </left>
      <right/>
      <top style="thin">
        <color indexed="9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thin">
        <color indexed="10"/>
      </bottom>
      <diagonal/>
    </border>
    <border>
      <left style="medium">
        <color indexed="9"/>
      </left>
      <right/>
      <top style="medium">
        <color indexed="64"/>
      </top>
      <bottom style="thin">
        <color indexed="10"/>
      </bottom>
      <diagonal/>
    </border>
    <border>
      <left style="medium">
        <color indexed="64"/>
      </left>
      <right style="medium">
        <color indexed="9"/>
      </right>
      <top style="thin">
        <color indexed="10"/>
      </top>
      <bottom style="medium">
        <color indexed="64"/>
      </bottom>
      <diagonal/>
    </border>
    <border>
      <left style="medium">
        <color indexed="9"/>
      </left>
      <right/>
      <top style="thin">
        <color indexed="10"/>
      </top>
      <bottom style="medium">
        <color indexed="64"/>
      </bottom>
      <diagonal/>
    </border>
    <border>
      <left style="medium">
        <color indexed="64"/>
      </left>
      <right style="thin">
        <color indexed="9"/>
      </right>
      <top style="medium">
        <color indexed="9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medium">
        <color indexed="64"/>
      </bottom>
      <diagonal/>
    </border>
    <border>
      <left style="thin">
        <color indexed="9"/>
      </left>
      <right/>
      <top style="medium">
        <color indexed="9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9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medium">
        <color indexed="64"/>
      </bottom>
      <diagonal/>
    </border>
    <border>
      <left/>
      <right/>
      <top/>
      <bottom style="medium">
        <color indexed="9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9"/>
      </right>
      <top/>
      <bottom style="double">
        <color indexed="64"/>
      </bottom>
      <diagonal/>
    </border>
    <border>
      <left style="thin">
        <color indexed="9"/>
      </left>
      <right style="thin">
        <color indexed="9"/>
      </right>
      <top/>
      <bottom style="double">
        <color indexed="64"/>
      </bottom>
      <diagonal/>
    </border>
    <border>
      <left style="thin">
        <color indexed="9"/>
      </left>
      <right/>
      <top/>
      <bottom style="double">
        <color indexed="64"/>
      </bottom>
      <diagonal/>
    </border>
    <border>
      <left style="thin">
        <color indexed="9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129">
    <xf numFmtId="0" fontId="0" fillId="0" borderId="0" xfId="0" applyAlignment="1"/>
    <xf numFmtId="0" fontId="1" fillId="0" borderId="0" xfId="0" applyNumberFormat="1" applyFont="1" applyAlignment="1"/>
    <xf numFmtId="0" fontId="7" fillId="2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3" fillId="0" borderId="13" xfId="0" applyNumberFormat="1" applyFont="1" applyBorder="1" applyAlignment="1">
      <alignment horizontal="left" vertical="center" shrinkToFit="1"/>
    </xf>
    <xf numFmtId="0" fontId="3" fillId="0" borderId="1" xfId="0" applyNumberFormat="1" applyFont="1" applyBorder="1" applyAlignment="1">
      <alignment horizontal="left" vertical="center" shrinkToFit="1"/>
    </xf>
    <xf numFmtId="0" fontId="3" fillId="0" borderId="14" xfId="0" applyNumberFormat="1" applyFont="1" applyBorder="1" applyAlignment="1">
      <alignment horizontal="left" vertical="center" shrinkToFit="1"/>
    </xf>
    <xf numFmtId="0" fontId="1" fillId="0" borderId="0" xfId="0" applyFont="1" applyBorder="1" applyAlignment="1">
      <alignment vertical="center"/>
    </xf>
    <xf numFmtId="1" fontId="6" fillId="0" borderId="15" xfId="0" applyNumberFormat="1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horizontal="left" vertical="center" shrinkToFit="1"/>
    </xf>
    <xf numFmtId="0" fontId="3" fillId="0" borderId="19" xfId="0" applyNumberFormat="1" applyFont="1" applyBorder="1" applyAlignment="1">
      <alignment horizontal="left" vertical="center" shrinkToFit="1"/>
    </xf>
    <xf numFmtId="0" fontId="3" fillId="0" borderId="20" xfId="0" applyNumberFormat="1" applyFont="1" applyBorder="1" applyAlignment="1">
      <alignment horizontal="left" vertical="center" shrinkToFit="1"/>
    </xf>
    <xf numFmtId="0" fontId="7" fillId="0" borderId="21" xfId="0" applyNumberFormat="1" applyFont="1" applyBorder="1" applyAlignment="1">
      <alignment horizontal="center" vertical="center"/>
    </xf>
    <xf numFmtId="0" fontId="7" fillId="4" borderId="22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1" fillId="0" borderId="0" xfId="0" quotePrefix="1" applyNumberFormat="1" applyFont="1" applyAlignment="1">
      <alignment horizontal="center"/>
    </xf>
    <xf numFmtId="0" fontId="7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left" vertical="center" shrinkToFit="1"/>
    </xf>
    <xf numFmtId="0" fontId="3" fillId="0" borderId="24" xfId="0" applyNumberFormat="1" applyFont="1" applyBorder="1" applyAlignment="1">
      <alignment vertical="center" shrinkToFit="1"/>
    </xf>
    <xf numFmtId="0" fontId="3" fillId="0" borderId="0" xfId="0" applyNumberFormat="1" applyFont="1" applyAlignment="1">
      <alignment horizontal="center"/>
    </xf>
    <xf numFmtId="0" fontId="1" fillId="0" borderId="0" xfId="0" quotePrefix="1" applyNumberFormat="1" applyFont="1" applyAlignment="1"/>
    <xf numFmtId="49" fontId="3" fillId="0" borderId="22" xfId="0" quotePrefix="1" applyNumberFormat="1" applyFont="1" applyBorder="1" applyAlignment="1">
      <alignment horizontal="center"/>
    </xf>
    <xf numFmtId="0" fontId="3" fillId="0" borderId="22" xfId="0" quotePrefix="1" applyNumberFormat="1" applyFont="1" applyBorder="1" applyAlignment="1">
      <alignment horizontal="center"/>
    </xf>
    <xf numFmtId="0" fontId="10" fillId="0" borderId="0" xfId="0" applyFont="1" applyAlignment="1"/>
    <xf numFmtId="0" fontId="9" fillId="0" borderId="0" xfId="0" applyFont="1" applyAlignment="1"/>
    <xf numFmtId="0" fontId="9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1" fillId="0" borderId="0" xfId="0" applyFont="1" applyAlignment="1"/>
    <xf numFmtId="1" fontId="3" fillId="0" borderId="2" xfId="0" applyNumberFormat="1" applyFont="1" applyBorder="1" applyAlignment="1">
      <alignment horizontal="center" vertical="center" shrinkToFit="1"/>
    </xf>
    <xf numFmtId="1" fontId="3" fillId="0" borderId="17" xfId="0" applyNumberFormat="1" applyFont="1" applyBorder="1" applyAlignment="1">
      <alignment horizontal="center" vertical="center" shrinkToFit="1"/>
    </xf>
    <xf numFmtId="0" fontId="2" fillId="0" borderId="8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0" fontId="5" fillId="2" borderId="23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  <xf numFmtId="1" fontId="5" fillId="3" borderId="7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vertical="center" shrinkToFit="1"/>
    </xf>
    <xf numFmtId="0" fontId="3" fillId="0" borderId="30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0" fontId="3" fillId="0" borderId="34" xfId="0" applyNumberFormat="1" applyFont="1" applyBorder="1" applyAlignment="1">
      <alignment horizontal="center" vertical="center" shrinkToFit="1"/>
    </xf>
    <xf numFmtId="1" fontId="3" fillId="0" borderId="35" xfId="0" applyNumberFormat="1" applyFont="1" applyBorder="1" applyAlignment="1">
      <alignment horizontal="center" vertical="center" shrinkToFit="1"/>
    </xf>
    <xf numFmtId="0" fontId="3" fillId="0" borderId="36" xfId="0" applyNumberFormat="1" applyFont="1" applyBorder="1" applyAlignment="1">
      <alignment horizontal="left" vertical="center" shrinkToFit="1"/>
    </xf>
    <xf numFmtId="0" fontId="3" fillId="0" borderId="37" xfId="0" applyNumberFormat="1" applyFont="1" applyBorder="1" applyAlignment="1">
      <alignment horizontal="left" vertical="center" shrinkToFit="1"/>
    </xf>
    <xf numFmtId="0" fontId="3" fillId="0" borderId="38" xfId="0" applyNumberFormat="1" applyFont="1" applyBorder="1" applyAlignment="1">
      <alignment horizontal="left" vertical="center" shrinkToFit="1"/>
    </xf>
    <xf numFmtId="0" fontId="3" fillId="0" borderId="39" xfId="0" applyNumberFormat="1" applyFont="1" applyBorder="1" applyAlignment="1">
      <alignment horizontal="left" vertical="center" shrinkToFit="1"/>
    </xf>
    <xf numFmtId="0" fontId="3" fillId="0" borderId="40" xfId="0" applyNumberFormat="1" applyFont="1" applyBorder="1" applyAlignment="1">
      <alignment horizontal="left" vertical="center" shrinkToFit="1"/>
    </xf>
    <xf numFmtId="0" fontId="3" fillId="0" borderId="42" xfId="0" applyNumberFormat="1" applyFont="1" applyBorder="1" applyAlignment="1">
      <alignment horizontal="left" vertical="center" shrinkToFit="1"/>
    </xf>
    <xf numFmtId="0" fontId="3" fillId="0" borderId="43" xfId="0" applyNumberFormat="1" applyFont="1" applyBorder="1" applyAlignment="1">
      <alignment horizontal="left" vertical="center" shrinkToFit="1"/>
    </xf>
    <xf numFmtId="0" fontId="3" fillId="0" borderId="41" xfId="0" applyNumberFormat="1" applyFont="1" applyBorder="1" applyAlignment="1">
      <alignment vertical="center" shrinkToFit="1"/>
    </xf>
    <xf numFmtId="0" fontId="3" fillId="0" borderId="42" xfId="0" applyNumberFormat="1" applyFont="1" applyBorder="1" applyAlignment="1">
      <alignment vertical="center" shrinkToFit="1"/>
    </xf>
    <xf numFmtId="0" fontId="3" fillId="0" borderId="43" xfId="0" applyNumberFormat="1" applyFont="1" applyBorder="1" applyAlignment="1">
      <alignment vertical="center" shrinkToFit="1"/>
    </xf>
    <xf numFmtId="0" fontId="3" fillId="0" borderId="44" xfId="0" applyNumberFormat="1" applyFont="1" applyBorder="1" applyAlignment="1">
      <alignment vertical="center" shrinkToFit="1"/>
    </xf>
    <xf numFmtId="0" fontId="3" fillId="0" borderId="45" xfId="0" applyNumberFormat="1" applyFont="1" applyBorder="1" applyAlignment="1">
      <alignment vertical="center" shrinkToFit="1"/>
    </xf>
    <xf numFmtId="0" fontId="3" fillId="0" borderId="46" xfId="0" applyNumberFormat="1" applyFont="1" applyBorder="1" applyAlignment="1">
      <alignment vertical="center" shrinkToFit="1"/>
    </xf>
    <xf numFmtId="0" fontId="3" fillId="0" borderId="47" xfId="0" applyNumberFormat="1" applyFont="1" applyBorder="1" applyAlignment="1">
      <alignment vertical="center" shrinkToFit="1"/>
    </xf>
    <xf numFmtId="1" fontId="3" fillId="0" borderId="48" xfId="0" applyNumberFormat="1" applyFont="1" applyBorder="1" applyAlignment="1">
      <alignment vertical="center" textRotation="180"/>
    </xf>
    <xf numFmtId="0" fontId="3" fillId="0" borderId="49" xfId="0" applyNumberFormat="1" applyFont="1" applyBorder="1" applyAlignment="1">
      <alignment horizontal="center" vertical="center"/>
    </xf>
    <xf numFmtId="0" fontId="3" fillId="0" borderId="50" xfId="0" applyNumberFormat="1" applyFont="1" applyBorder="1" applyAlignment="1">
      <alignment horizontal="center" vertical="center"/>
    </xf>
    <xf numFmtId="0" fontId="3" fillId="0" borderId="51" xfId="0" applyNumberFormat="1" applyFont="1" applyBorder="1" applyAlignment="1">
      <alignment horizontal="center" vertical="center"/>
    </xf>
    <xf numFmtId="0" fontId="3" fillId="0" borderId="52" xfId="0" applyNumberFormat="1" applyFont="1" applyBorder="1" applyAlignment="1">
      <alignment horizontal="center" vertical="center" textRotation="180"/>
    </xf>
    <xf numFmtId="0" fontId="3" fillId="0" borderId="53" xfId="0" applyNumberFormat="1" applyFont="1" applyBorder="1" applyAlignment="1">
      <alignment horizontal="center" vertical="center" textRotation="180"/>
    </xf>
    <xf numFmtId="0" fontId="3" fillId="0" borderId="54" xfId="0" applyNumberFormat="1" applyFont="1" applyBorder="1" applyAlignment="1">
      <alignment horizontal="center" vertical="center" textRotation="180"/>
    </xf>
    <xf numFmtId="0" fontId="3" fillId="0" borderId="56" xfId="0" applyNumberFormat="1" applyFont="1" applyBorder="1" applyAlignment="1">
      <alignment horizontal="center" vertical="center"/>
    </xf>
    <xf numFmtId="0" fontId="3" fillId="0" borderId="55" xfId="0" applyNumberFormat="1" applyFont="1" applyBorder="1" applyAlignment="1">
      <alignment horizontal="center" vertical="center"/>
    </xf>
    <xf numFmtId="0" fontId="3" fillId="0" borderId="57" xfId="0" applyNumberFormat="1" applyFont="1" applyBorder="1" applyAlignment="1">
      <alignment horizontal="center" vertical="center" shrinkToFit="1"/>
    </xf>
    <xf numFmtId="1" fontId="3" fillId="0" borderId="11" xfId="0" applyNumberFormat="1" applyFont="1" applyBorder="1" applyAlignment="1">
      <alignment horizontal="center" vertical="center" shrinkToFit="1"/>
    </xf>
    <xf numFmtId="1" fontId="3" fillId="0" borderId="12" xfId="0" applyNumberFormat="1" applyFont="1" applyBorder="1" applyAlignment="1">
      <alignment horizontal="center" vertical="center" shrinkToFit="1"/>
    </xf>
    <xf numFmtId="1" fontId="3" fillId="0" borderId="58" xfId="0" applyNumberFormat="1" applyFont="1" applyBorder="1" applyAlignment="1">
      <alignment horizontal="center" vertical="center" shrinkToFit="1"/>
    </xf>
    <xf numFmtId="0" fontId="3" fillId="0" borderId="59" xfId="0" applyNumberFormat="1" applyFont="1" applyBorder="1" applyAlignment="1">
      <alignment horizontal="left" vertical="center" shrinkToFit="1"/>
    </xf>
    <xf numFmtId="0" fontId="3" fillId="0" borderId="60" xfId="0" applyNumberFormat="1" applyFont="1" applyBorder="1" applyAlignment="1">
      <alignment horizontal="left" vertical="center" shrinkToFit="1"/>
    </xf>
    <xf numFmtId="0" fontId="3" fillId="0" borderId="61" xfId="0" applyNumberFormat="1" applyFont="1" applyBorder="1" applyAlignment="1">
      <alignment horizontal="left" vertical="center" shrinkToFit="1"/>
    </xf>
    <xf numFmtId="0" fontId="3" fillId="0" borderId="62" xfId="0" applyNumberFormat="1" applyFont="1" applyBorder="1" applyAlignment="1">
      <alignment horizontal="left" vertical="center" shrinkToFit="1"/>
    </xf>
    <xf numFmtId="0" fontId="3" fillId="0" borderId="30" xfId="0" applyNumberFormat="1" applyFont="1" applyBorder="1" applyAlignment="1">
      <alignment horizontal="center" vertical="center" shrinkToFit="1"/>
    </xf>
    <xf numFmtId="1" fontId="3" fillId="0" borderId="31" xfId="0" applyNumberFormat="1" applyFont="1" applyBorder="1" applyAlignment="1">
      <alignment horizontal="center" vertical="center" shrinkToFit="1"/>
    </xf>
    <xf numFmtId="1" fontId="3" fillId="0" borderId="32" xfId="0" applyNumberFormat="1" applyFont="1" applyBorder="1" applyAlignment="1">
      <alignment horizontal="center" vertical="center" shrinkToFit="1"/>
    </xf>
    <xf numFmtId="1" fontId="3" fillId="0" borderId="33" xfId="0" applyNumberFormat="1" applyFont="1" applyBorder="1" applyAlignment="1">
      <alignment horizontal="center" vertical="center" shrinkToFit="1"/>
    </xf>
    <xf numFmtId="0" fontId="3" fillId="0" borderId="63" xfId="0" applyNumberFormat="1" applyFont="1" applyBorder="1" applyAlignment="1">
      <alignment horizontal="center" vertical="center"/>
    </xf>
    <xf numFmtId="0" fontId="12" fillId="0" borderId="64" xfId="0" applyNumberFormat="1" applyFont="1" applyBorder="1" applyAlignment="1">
      <alignment horizontal="center" vertical="center" wrapText="1"/>
    </xf>
    <xf numFmtId="1" fontId="3" fillId="0" borderId="65" xfId="0" applyNumberFormat="1" applyFont="1" applyBorder="1" applyAlignment="1">
      <alignment horizontal="center" vertical="center"/>
    </xf>
    <xf numFmtId="1" fontId="12" fillId="0" borderId="66" xfId="0" applyNumberFormat="1" applyFont="1" applyBorder="1" applyAlignment="1">
      <alignment horizontal="center" vertical="center"/>
    </xf>
    <xf numFmtId="0" fontId="3" fillId="0" borderId="67" xfId="0" quotePrefix="1" applyNumberFormat="1" applyFont="1" applyBorder="1" applyAlignment="1">
      <alignment horizontal="center" vertical="center"/>
    </xf>
    <xf numFmtId="0" fontId="3" fillId="0" borderId="68" xfId="0" quotePrefix="1" applyNumberFormat="1" applyFont="1" applyBorder="1" applyAlignment="1">
      <alignment horizontal="center" vertical="center"/>
    </xf>
    <xf numFmtId="0" fontId="3" fillId="0" borderId="68" xfId="0" applyNumberFormat="1" applyFont="1" applyBorder="1" applyAlignment="1">
      <alignment horizontal="center" vertical="center"/>
    </xf>
    <xf numFmtId="0" fontId="3" fillId="0" borderId="69" xfId="0" quotePrefix="1" applyNumberFormat="1" applyFont="1" applyBorder="1" applyAlignment="1">
      <alignment horizontal="center" vertical="center"/>
    </xf>
    <xf numFmtId="0" fontId="3" fillId="0" borderId="70" xfId="0" quotePrefix="1" applyNumberFormat="1" applyFont="1" applyBorder="1" applyAlignment="1">
      <alignment horizontal="center" vertical="center"/>
    </xf>
    <xf numFmtId="0" fontId="3" fillId="0" borderId="71" xfId="0" applyNumberFormat="1" applyFont="1" applyBorder="1" applyAlignment="1">
      <alignment horizontal="center" vertical="center"/>
    </xf>
    <xf numFmtId="0" fontId="3" fillId="0" borderId="72" xfId="0" applyNumberFormat="1" applyFont="1" applyBorder="1" applyAlignment="1">
      <alignment horizontal="center" vertical="center" textRotation="180"/>
    </xf>
    <xf numFmtId="1" fontId="3" fillId="0" borderId="73" xfId="0" applyNumberFormat="1" applyFont="1" applyBorder="1" applyAlignment="1">
      <alignment horizontal="center" vertical="center" textRotation="180"/>
    </xf>
    <xf numFmtId="1" fontId="3" fillId="0" borderId="55" xfId="0" applyNumberFormat="1" applyFont="1" applyBorder="1" applyAlignment="1">
      <alignment horizontal="center" vertical="center" textRotation="180"/>
    </xf>
    <xf numFmtId="0" fontId="3" fillId="0" borderId="74" xfId="0" applyNumberFormat="1" applyFont="1" applyBorder="1" applyAlignment="1">
      <alignment horizontal="center" vertical="center"/>
    </xf>
    <xf numFmtId="0" fontId="3" fillId="0" borderId="44" xfId="0" applyNumberFormat="1" applyFont="1" applyBorder="1" applyAlignment="1">
      <alignment horizontal="left" vertical="center" shrinkToFit="1"/>
    </xf>
    <xf numFmtId="0" fontId="3" fillId="0" borderId="45" xfId="0" applyNumberFormat="1" applyFont="1" applyBorder="1" applyAlignment="1">
      <alignment horizontal="left" vertical="center" shrinkToFit="1"/>
    </xf>
    <xf numFmtId="0" fontId="3" fillId="0" borderId="46" xfId="0" applyNumberFormat="1" applyFont="1" applyBorder="1" applyAlignment="1">
      <alignment horizontal="left" vertical="center" shrinkToFit="1"/>
    </xf>
    <xf numFmtId="0" fontId="3" fillId="0" borderId="47" xfId="0" applyNumberFormat="1" applyFont="1" applyBorder="1" applyAlignment="1">
      <alignment horizontal="left" vertical="center" shrinkToFit="1"/>
    </xf>
    <xf numFmtId="0" fontId="3" fillId="0" borderId="75" xfId="0" applyNumberFormat="1" applyFont="1" applyBorder="1" applyAlignment="1">
      <alignment horizontal="center" vertical="center"/>
    </xf>
    <xf numFmtId="1" fontId="3" fillId="0" borderId="53" xfId="0" applyNumberFormat="1" applyFont="1" applyBorder="1" applyAlignment="1">
      <alignment horizontal="center" vertical="center" textRotation="180"/>
    </xf>
    <xf numFmtId="1" fontId="3" fillId="0" borderId="54" xfId="0" applyNumberFormat="1" applyFont="1" applyBorder="1" applyAlignment="1">
      <alignment horizontal="center" vertical="center" textRotation="180"/>
    </xf>
    <xf numFmtId="0" fontId="3" fillId="0" borderId="52" xfId="0" applyNumberFormat="1" applyFont="1" applyBorder="1" applyAlignment="1">
      <alignment vertical="center" textRotation="180"/>
    </xf>
    <xf numFmtId="0" fontId="3" fillId="0" borderId="54" xfId="0" applyNumberFormat="1" applyFont="1" applyBorder="1" applyAlignment="1">
      <alignment vertical="center" textRotation="180"/>
    </xf>
    <xf numFmtId="0" fontId="3" fillId="0" borderId="76" xfId="0" applyNumberFormat="1" applyFont="1" applyBorder="1" applyAlignment="1">
      <alignment vertical="center" textRotation="180"/>
    </xf>
    <xf numFmtId="1" fontId="3" fillId="0" borderId="77" xfId="0" applyNumberFormat="1" applyFont="1" applyBorder="1" applyAlignment="1">
      <alignment vertical="center" textRotation="180"/>
    </xf>
    <xf numFmtId="0" fontId="3" fillId="0" borderId="78" xfId="0" applyNumberFormat="1" applyFont="1" applyBorder="1" applyAlignment="1">
      <alignment horizontal="center" vertical="center"/>
    </xf>
    <xf numFmtId="1" fontId="3" fillId="0" borderId="52" xfId="0" applyNumberFormat="1" applyFont="1" applyBorder="1" applyAlignment="1">
      <alignment horizontal="center" vertical="center" textRotation="180"/>
    </xf>
    <xf numFmtId="0" fontId="3" fillId="0" borderId="79" xfId="0" applyNumberFormat="1" applyFont="1" applyBorder="1" applyAlignment="1">
      <alignment horizontal="center" vertical="center"/>
    </xf>
    <xf numFmtId="0" fontId="3" fillId="0" borderId="80" xfId="0" applyNumberFormat="1" applyFont="1" applyBorder="1" applyAlignment="1">
      <alignment horizontal="left" vertical="center" shrinkToFit="1"/>
    </xf>
    <xf numFmtId="0" fontId="3" fillId="0" borderId="81" xfId="0" applyNumberFormat="1" applyFont="1" applyBorder="1" applyAlignment="1">
      <alignment horizontal="left" vertical="center" shrinkToFit="1"/>
    </xf>
    <xf numFmtId="0" fontId="3" fillId="0" borderId="82" xfId="0" applyNumberFormat="1" applyFont="1" applyBorder="1" applyAlignment="1">
      <alignment horizontal="left" vertical="center" shrinkToFit="1"/>
    </xf>
    <xf numFmtId="0" fontId="3" fillId="0" borderId="83" xfId="0" applyNumberFormat="1" applyFont="1" applyBorder="1" applyAlignment="1">
      <alignment horizontal="left" vertical="center" shrinkToFit="1"/>
    </xf>
    <xf numFmtId="0" fontId="3" fillId="0" borderId="8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AAAAAA"/>
      <rgbColor rgb="00CCFFFF"/>
      <rgbColor rgb="00C0C0C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2"/>
  <sheetViews>
    <sheetView showGridLines="0" zoomScale="120" zoomScaleNormal="120" workbookViewId="0">
      <pane xSplit="2" ySplit="5" topLeftCell="C55" activePane="bottomRight" state="frozen"/>
      <selection pane="topRight" activeCell="D1" sqref="D1"/>
      <selection pane="bottomLeft" activeCell="A6" sqref="A6"/>
      <selection pane="bottomRight" activeCell="L62" sqref="L62:L65"/>
    </sheetView>
  </sheetViews>
  <sheetFormatPr defaultColWidth="6.59765625" defaultRowHeight="11.1" customHeight="1" x14ac:dyDescent="0.2"/>
  <cols>
    <col min="1" max="1" width="2.69921875" style="1" customWidth="1"/>
    <col min="2" max="2" width="3.3984375" style="1" customWidth="1"/>
    <col min="3" max="13" width="5.5" style="1" customWidth="1"/>
    <col min="14" max="14" width="5.5" style="1" hidden="1" customWidth="1"/>
    <col min="15" max="15" width="5.5" style="1" customWidth="1"/>
    <col min="16" max="16" width="6.59765625" style="1" hidden="1" customWidth="1"/>
    <col min="17" max="16384" width="6.59765625" style="1"/>
  </cols>
  <sheetData>
    <row r="1" spans="1:16" ht="15" customHeight="1" x14ac:dyDescent="0.2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1"/>
      <c r="M1" s="41"/>
      <c r="N1" s="41"/>
      <c r="O1" s="41"/>
    </row>
    <row r="2" spans="1:16" ht="15" customHeight="1" x14ac:dyDescent="0.2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1"/>
      <c r="M2" s="41"/>
      <c r="N2" s="41"/>
      <c r="O2" s="41"/>
    </row>
    <row r="3" spans="1:16" ht="15" customHeight="1" thickBot="1" x14ac:dyDescent="0.25">
      <c r="A3" s="39" t="s">
        <v>78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1"/>
      <c r="M3" s="41"/>
      <c r="N3" s="41"/>
      <c r="O3" s="41"/>
    </row>
    <row r="4" spans="1:16" ht="15" customHeight="1" thickBot="1" x14ac:dyDescent="0.25">
      <c r="A4" s="96" t="s">
        <v>2</v>
      </c>
      <c r="B4" s="97" t="s">
        <v>3</v>
      </c>
      <c r="C4" s="55" t="s">
        <v>52</v>
      </c>
      <c r="D4" s="56"/>
      <c r="E4" s="56"/>
      <c r="F4" s="56"/>
      <c r="G4" s="56"/>
      <c r="H4" s="56"/>
      <c r="I4" s="56"/>
      <c r="J4" s="56"/>
      <c r="K4" s="56"/>
      <c r="L4" s="57"/>
      <c r="M4" s="57"/>
      <c r="N4" s="57"/>
      <c r="O4" s="58"/>
    </row>
    <row r="5" spans="1:16" ht="15" customHeight="1" thickBot="1" x14ac:dyDescent="0.25">
      <c r="A5" s="98"/>
      <c r="B5" s="99"/>
      <c r="C5" s="100" t="s">
        <v>5</v>
      </c>
      <c r="D5" s="101" t="s">
        <v>6</v>
      </c>
      <c r="E5" s="102" t="s">
        <v>7</v>
      </c>
      <c r="F5" s="102" t="s">
        <v>8</v>
      </c>
      <c r="G5" s="101" t="s">
        <v>66</v>
      </c>
      <c r="H5" s="101" t="s">
        <v>67</v>
      </c>
      <c r="I5" s="101" t="s">
        <v>68</v>
      </c>
      <c r="J5" s="101" t="s">
        <v>69</v>
      </c>
      <c r="K5" s="103" t="s">
        <v>48</v>
      </c>
      <c r="L5" s="103" t="s">
        <v>49</v>
      </c>
      <c r="M5" s="103" t="s">
        <v>50</v>
      </c>
      <c r="N5" s="101" t="s">
        <v>51</v>
      </c>
      <c r="O5" s="104" t="s">
        <v>51</v>
      </c>
      <c r="P5" s="1">
        <v>1</v>
      </c>
    </row>
    <row r="6" spans="1:16" ht="15" hidden="1" customHeight="1" thickBot="1" x14ac:dyDescent="0.25">
      <c r="A6" s="117" t="s">
        <v>9</v>
      </c>
      <c r="B6" s="105">
        <v>0</v>
      </c>
      <c r="C6" s="92" t="s">
        <v>11</v>
      </c>
      <c r="D6" s="93"/>
      <c r="E6" s="93"/>
      <c r="F6" s="93"/>
      <c r="G6" s="93"/>
      <c r="H6" s="93"/>
      <c r="I6" s="93"/>
      <c r="J6" s="93"/>
      <c r="K6" s="93"/>
      <c r="L6" s="94"/>
      <c r="M6" s="94"/>
      <c r="N6" s="94"/>
      <c r="O6" s="95"/>
      <c r="P6" s="1">
        <v>2</v>
      </c>
    </row>
    <row r="7" spans="1:16" ht="15" customHeight="1" x14ac:dyDescent="0.2">
      <c r="A7" s="80" t="s">
        <v>9</v>
      </c>
      <c r="B7" s="77">
        <v>1</v>
      </c>
      <c r="C7" s="61" t="s">
        <v>25</v>
      </c>
      <c r="D7" s="5" t="s">
        <v>25</v>
      </c>
      <c r="E7" s="6" t="s">
        <v>25</v>
      </c>
      <c r="F7" s="5" t="s">
        <v>25</v>
      </c>
      <c r="G7" s="5" t="s">
        <v>25</v>
      </c>
      <c r="H7" s="5" t="s">
        <v>25</v>
      </c>
      <c r="I7" s="5" t="s">
        <v>25</v>
      </c>
      <c r="J7" s="5" t="s">
        <v>25</v>
      </c>
      <c r="K7" s="5" t="s">
        <v>17</v>
      </c>
      <c r="L7" s="16" t="s">
        <v>81</v>
      </c>
      <c r="M7" s="16" t="s">
        <v>60</v>
      </c>
      <c r="N7" s="16" t="s">
        <v>60</v>
      </c>
      <c r="O7" s="62" t="s">
        <v>60</v>
      </c>
      <c r="P7" s="1">
        <v>3</v>
      </c>
    </row>
    <row r="8" spans="1:16" ht="15" customHeight="1" x14ac:dyDescent="0.2">
      <c r="A8" s="80"/>
      <c r="B8" s="78">
        <v>2</v>
      </c>
      <c r="C8" s="63" t="s">
        <v>25</v>
      </c>
      <c r="D8" s="6" t="s">
        <v>25</v>
      </c>
      <c r="E8" s="6" t="s">
        <v>25</v>
      </c>
      <c r="F8" s="6" t="s">
        <v>25</v>
      </c>
      <c r="G8" s="6" t="s">
        <v>25</v>
      </c>
      <c r="H8" s="6" t="s">
        <v>25</v>
      </c>
      <c r="I8" s="6" t="s">
        <v>25</v>
      </c>
      <c r="J8" s="6" t="s">
        <v>25</v>
      </c>
      <c r="K8" s="6" t="s">
        <v>17</v>
      </c>
      <c r="L8" s="17" t="s">
        <v>81</v>
      </c>
      <c r="M8" s="17" t="s">
        <v>60</v>
      </c>
      <c r="N8" s="17" t="s">
        <v>60</v>
      </c>
      <c r="O8" s="64" t="s">
        <v>60</v>
      </c>
      <c r="P8" s="1">
        <v>4</v>
      </c>
    </row>
    <row r="9" spans="1:16" ht="15" customHeight="1" x14ac:dyDescent="0.2">
      <c r="A9" s="80"/>
      <c r="B9" s="78">
        <v>3</v>
      </c>
      <c r="C9" s="63" t="s">
        <v>79</v>
      </c>
      <c r="D9" s="6" t="s">
        <v>17</v>
      </c>
      <c r="E9" s="26" t="s">
        <v>21</v>
      </c>
      <c r="F9" s="6" t="s">
        <v>17</v>
      </c>
      <c r="G9" s="6" t="s">
        <v>60</v>
      </c>
      <c r="H9" s="6" t="s">
        <v>60</v>
      </c>
      <c r="I9" s="6" t="s">
        <v>13</v>
      </c>
      <c r="J9" s="6" t="s">
        <v>16</v>
      </c>
      <c r="K9" s="6" t="s">
        <v>25</v>
      </c>
      <c r="L9" s="17" t="s">
        <v>25</v>
      </c>
      <c r="M9" s="17" t="s">
        <v>25</v>
      </c>
      <c r="N9" s="17" t="s">
        <v>25</v>
      </c>
      <c r="O9" s="64" t="s">
        <v>25</v>
      </c>
      <c r="P9" s="1">
        <v>5</v>
      </c>
    </row>
    <row r="10" spans="1:16" ht="15" customHeight="1" x14ac:dyDescent="0.2">
      <c r="A10" s="80"/>
      <c r="B10" s="78">
        <v>4</v>
      </c>
      <c r="C10" s="63" t="s">
        <v>79</v>
      </c>
      <c r="D10" s="6" t="s">
        <v>17</v>
      </c>
      <c r="E10" s="26" t="s">
        <v>21</v>
      </c>
      <c r="F10" s="6" t="s">
        <v>17</v>
      </c>
      <c r="G10" s="6" t="s">
        <v>60</v>
      </c>
      <c r="H10" s="6" t="s">
        <v>60</v>
      </c>
      <c r="I10" s="6" t="s">
        <v>17</v>
      </c>
      <c r="J10" s="6" t="s">
        <v>16</v>
      </c>
      <c r="K10" s="6" t="s">
        <v>25</v>
      </c>
      <c r="L10" s="17" t="s">
        <v>25</v>
      </c>
      <c r="M10" s="17" t="s">
        <v>25</v>
      </c>
      <c r="N10" s="17" t="s">
        <v>25</v>
      </c>
      <c r="O10" s="64" t="s">
        <v>25</v>
      </c>
      <c r="P10" s="1">
        <v>6</v>
      </c>
    </row>
    <row r="11" spans="1:16" ht="15" customHeight="1" x14ac:dyDescent="0.2">
      <c r="A11" s="80"/>
      <c r="B11" s="78">
        <v>5</v>
      </c>
      <c r="C11" s="63" t="s">
        <v>18</v>
      </c>
      <c r="D11" s="6" t="s">
        <v>17</v>
      </c>
      <c r="E11" s="26" t="s">
        <v>14</v>
      </c>
      <c r="F11" s="6" t="s">
        <v>21</v>
      </c>
      <c r="G11" s="6" t="s">
        <v>53</v>
      </c>
      <c r="H11" s="6" t="s">
        <v>17</v>
      </c>
      <c r="I11" s="6" t="s">
        <v>17</v>
      </c>
      <c r="J11" s="6" t="s">
        <v>13</v>
      </c>
      <c r="K11" s="6" t="s">
        <v>84</v>
      </c>
      <c r="L11" s="17" t="s">
        <v>17</v>
      </c>
      <c r="M11" s="17" t="s">
        <v>81</v>
      </c>
      <c r="N11" s="17" t="s">
        <v>14</v>
      </c>
      <c r="O11" s="64" t="s">
        <v>14</v>
      </c>
      <c r="P11" s="1">
        <v>7</v>
      </c>
    </row>
    <row r="12" spans="1:16" ht="15" customHeight="1" x14ac:dyDescent="0.2">
      <c r="A12" s="80"/>
      <c r="B12" s="78">
        <v>6</v>
      </c>
      <c r="C12" s="63" t="s">
        <v>18</v>
      </c>
      <c r="D12" s="6" t="s">
        <v>79</v>
      </c>
      <c r="E12" s="26" t="s">
        <v>14</v>
      </c>
      <c r="F12" s="6" t="s">
        <v>21</v>
      </c>
      <c r="G12" s="6" t="s">
        <v>80</v>
      </c>
      <c r="H12" s="6" t="s">
        <v>17</v>
      </c>
      <c r="I12" s="6" t="s">
        <v>60</v>
      </c>
      <c r="J12" s="6" t="s">
        <v>60</v>
      </c>
      <c r="K12" s="6" t="s">
        <v>18</v>
      </c>
      <c r="L12" s="17" t="s">
        <v>17</v>
      </c>
      <c r="M12" s="17" t="s">
        <v>17</v>
      </c>
      <c r="N12" s="17" t="s">
        <v>14</v>
      </c>
      <c r="O12" s="64" t="s">
        <v>14</v>
      </c>
      <c r="P12" s="1">
        <v>8</v>
      </c>
    </row>
    <row r="13" spans="1:16" ht="15" customHeight="1" x14ac:dyDescent="0.2">
      <c r="A13" s="80"/>
      <c r="B13" s="78">
        <v>7</v>
      </c>
      <c r="C13" s="63" t="s">
        <v>13</v>
      </c>
      <c r="D13" s="6" t="s">
        <v>79</v>
      </c>
      <c r="E13" s="26" t="s">
        <v>84</v>
      </c>
      <c r="F13" s="6" t="s">
        <v>14</v>
      </c>
      <c r="G13" s="6" t="s">
        <v>80</v>
      </c>
      <c r="H13" s="6" t="s">
        <v>53</v>
      </c>
      <c r="I13" s="6" t="s">
        <v>60</v>
      </c>
      <c r="J13" s="6" t="s">
        <v>60</v>
      </c>
      <c r="K13" s="6" t="s">
        <v>18</v>
      </c>
      <c r="L13" s="17" t="s">
        <v>14</v>
      </c>
      <c r="M13" s="17" t="s">
        <v>17</v>
      </c>
      <c r="N13" s="17" t="s">
        <v>81</v>
      </c>
      <c r="O13" s="64" t="s">
        <v>81</v>
      </c>
      <c r="P13" s="1">
        <v>9</v>
      </c>
    </row>
    <row r="14" spans="1:16" ht="15" customHeight="1" x14ac:dyDescent="0.2">
      <c r="A14" s="80"/>
      <c r="B14" s="78">
        <v>8</v>
      </c>
      <c r="C14" s="63" t="s">
        <v>17</v>
      </c>
      <c r="D14" s="6" t="s">
        <v>18</v>
      </c>
      <c r="E14" s="26" t="s">
        <v>17</v>
      </c>
      <c r="F14" s="6" t="s">
        <v>14</v>
      </c>
      <c r="G14" s="6" t="s">
        <v>17</v>
      </c>
      <c r="H14" s="6" t="s">
        <v>14</v>
      </c>
      <c r="I14" s="6" t="s">
        <v>16</v>
      </c>
      <c r="J14" s="6" t="s">
        <v>17</v>
      </c>
      <c r="K14" s="6" t="s">
        <v>81</v>
      </c>
      <c r="L14" s="17" t="s">
        <v>14</v>
      </c>
      <c r="M14" s="17" t="s">
        <v>18</v>
      </c>
      <c r="N14" s="17" t="s">
        <v>17</v>
      </c>
      <c r="O14" s="64" t="s">
        <v>17</v>
      </c>
      <c r="P14" s="1">
        <v>10</v>
      </c>
    </row>
    <row r="15" spans="1:16" ht="15" customHeight="1" thickBot="1" x14ac:dyDescent="0.25">
      <c r="A15" s="81"/>
      <c r="B15" s="114">
        <v>9</v>
      </c>
      <c r="C15" s="88" t="s">
        <v>17</v>
      </c>
      <c r="D15" s="89" t="s">
        <v>18</v>
      </c>
      <c r="E15" s="89" t="s">
        <v>17</v>
      </c>
      <c r="F15" s="89" t="s">
        <v>13</v>
      </c>
      <c r="G15" s="89" t="s">
        <v>17</v>
      </c>
      <c r="H15" s="89" t="s">
        <v>14</v>
      </c>
      <c r="I15" s="89" t="s">
        <v>16</v>
      </c>
      <c r="J15" s="89" t="s">
        <v>17</v>
      </c>
      <c r="K15" s="89" t="s">
        <v>81</v>
      </c>
      <c r="L15" s="90" t="s">
        <v>13</v>
      </c>
      <c r="M15" s="90" t="s">
        <v>18</v>
      </c>
      <c r="N15" s="90" t="s">
        <v>17</v>
      </c>
      <c r="O15" s="91" t="s">
        <v>17</v>
      </c>
      <c r="P15" s="1">
        <v>11</v>
      </c>
    </row>
    <row r="16" spans="1:16" ht="15" hidden="1" customHeight="1" thickBot="1" x14ac:dyDescent="0.25">
      <c r="A16" s="118"/>
      <c r="B16" s="109">
        <v>10</v>
      </c>
      <c r="C16" s="110"/>
      <c r="D16" s="111"/>
      <c r="E16" s="111"/>
      <c r="F16" s="111"/>
      <c r="G16" s="111"/>
      <c r="H16" s="111"/>
      <c r="I16" s="111"/>
      <c r="J16" s="111"/>
      <c r="K16" s="111"/>
      <c r="L16" s="112"/>
      <c r="M16" s="112"/>
      <c r="N16" s="112"/>
      <c r="O16" s="113"/>
      <c r="P16" s="1">
        <v>12</v>
      </c>
    </row>
    <row r="17" spans="1:16" ht="15" hidden="1" customHeight="1" thickBot="1" x14ac:dyDescent="0.25">
      <c r="A17" s="106" t="s">
        <v>24</v>
      </c>
      <c r="B17" s="121">
        <v>0</v>
      </c>
      <c r="C17" s="84" t="s">
        <v>11</v>
      </c>
      <c r="D17" s="85"/>
      <c r="E17" s="85"/>
      <c r="F17" s="85"/>
      <c r="G17" s="85"/>
      <c r="H17" s="85"/>
      <c r="I17" s="85"/>
      <c r="J17" s="85"/>
      <c r="K17" s="85"/>
      <c r="L17" s="86"/>
      <c r="M17" s="86"/>
      <c r="N17" s="86"/>
      <c r="O17" s="87"/>
      <c r="P17" s="1">
        <v>13</v>
      </c>
    </row>
    <row r="18" spans="1:16" ht="15" customHeight="1" x14ac:dyDescent="0.2">
      <c r="A18" s="107"/>
      <c r="B18" s="78">
        <v>1</v>
      </c>
      <c r="C18" s="63" t="s">
        <v>21</v>
      </c>
      <c r="D18" s="6" t="s">
        <v>17</v>
      </c>
      <c r="E18" s="5" t="s">
        <v>18</v>
      </c>
      <c r="F18" s="6" t="s">
        <v>85</v>
      </c>
      <c r="G18" s="6" t="s">
        <v>16</v>
      </c>
      <c r="H18" s="6" t="s">
        <v>14</v>
      </c>
      <c r="I18" s="6" t="s">
        <v>17</v>
      </c>
      <c r="J18" s="6" t="s">
        <v>13</v>
      </c>
      <c r="K18" s="6" t="s">
        <v>60</v>
      </c>
      <c r="L18" s="17" t="s">
        <v>60</v>
      </c>
      <c r="M18" s="17" t="s">
        <v>81</v>
      </c>
      <c r="N18" s="17" t="s">
        <v>80</v>
      </c>
      <c r="O18" s="64" t="s">
        <v>80</v>
      </c>
      <c r="P18" s="1">
        <v>14</v>
      </c>
    </row>
    <row r="19" spans="1:16" ht="15" customHeight="1" x14ac:dyDescent="0.2">
      <c r="A19" s="107"/>
      <c r="B19" s="78">
        <v>2</v>
      </c>
      <c r="C19" s="63" t="s">
        <v>21</v>
      </c>
      <c r="D19" s="6" t="s">
        <v>17</v>
      </c>
      <c r="E19" s="6" t="s">
        <v>18</v>
      </c>
      <c r="F19" s="6" t="s">
        <v>85</v>
      </c>
      <c r="G19" s="6" t="s">
        <v>16</v>
      </c>
      <c r="H19" s="6" t="s">
        <v>14</v>
      </c>
      <c r="I19" s="6" t="s">
        <v>17</v>
      </c>
      <c r="J19" s="6" t="s">
        <v>13</v>
      </c>
      <c r="K19" s="6" t="s">
        <v>60</v>
      </c>
      <c r="L19" s="17" t="s">
        <v>60</v>
      </c>
      <c r="M19" s="17" t="s">
        <v>81</v>
      </c>
      <c r="N19" s="17" t="s">
        <v>80</v>
      </c>
      <c r="O19" s="64" t="s">
        <v>80</v>
      </c>
      <c r="P19" s="1">
        <v>15</v>
      </c>
    </row>
    <row r="20" spans="1:16" ht="15" customHeight="1" x14ac:dyDescent="0.2">
      <c r="A20" s="107"/>
      <c r="B20" s="78">
        <v>3</v>
      </c>
      <c r="C20" s="63" t="s">
        <v>85</v>
      </c>
      <c r="D20" s="6" t="s">
        <v>21</v>
      </c>
      <c r="E20" s="26" t="s">
        <v>60</v>
      </c>
      <c r="F20" s="6" t="s">
        <v>60</v>
      </c>
      <c r="G20" s="6" t="s">
        <v>79</v>
      </c>
      <c r="H20" s="6" t="s">
        <v>18</v>
      </c>
      <c r="I20" s="6" t="s">
        <v>13</v>
      </c>
      <c r="J20" s="6" t="s">
        <v>14</v>
      </c>
      <c r="K20" s="6" t="s">
        <v>80</v>
      </c>
      <c r="L20" s="17" t="s">
        <v>53</v>
      </c>
      <c r="M20" s="17" t="s">
        <v>14</v>
      </c>
      <c r="N20" s="17" t="s">
        <v>17</v>
      </c>
      <c r="O20" s="64" t="s">
        <v>17</v>
      </c>
      <c r="P20" s="1">
        <v>16</v>
      </c>
    </row>
    <row r="21" spans="1:16" ht="15" customHeight="1" x14ac:dyDescent="0.2">
      <c r="A21" s="107"/>
      <c r="B21" s="78">
        <v>4</v>
      </c>
      <c r="C21" s="63" t="s">
        <v>85</v>
      </c>
      <c r="D21" s="6" t="s">
        <v>21</v>
      </c>
      <c r="E21" s="26" t="s">
        <v>60</v>
      </c>
      <c r="F21" s="6" t="s">
        <v>60</v>
      </c>
      <c r="G21" s="6" t="s">
        <v>79</v>
      </c>
      <c r="H21" s="6" t="s">
        <v>18</v>
      </c>
      <c r="I21" s="6" t="s">
        <v>13</v>
      </c>
      <c r="J21" s="6" t="s">
        <v>14</v>
      </c>
      <c r="K21" s="6" t="s">
        <v>80</v>
      </c>
      <c r="L21" s="17" t="s">
        <v>17</v>
      </c>
      <c r="M21" s="17" t="s">
        <v>14</v>
      </c>
      <c r="N21" s="17" t="s">
        <v>17</v>
      </c>
      <c r="O21" s="64" t="s">
        <v>17</v>
      </c>
      <c r="P21" s="1">
        <v>17</v>
      </c>
    </row>
    <row r="22" spans="1:16" ht="15" customHeight="1" x14ac:dyDescent="0.2">
      <c r="A22" s="107"/>
      <c r="B22" s="78">
        <v>5</v>
      </c>
      <c r="C22" s="63" t="s">
        <v>60</v>
      </c>
      <c r="D22" s="6" t="s">
        <v>60</v>
      </c>
      <c r="E22" s="26" t="s">
        <v>85</v>
      </c>
      <c r="F22" s="6" t="s">
        <v>17</v>
      </c>
      <c r="G22" s="6" t="s">
        <v>17</v>
      </c>
      <c r="H22" s="6" t="s">
        <v>13</v>
      </c>
      <c r="I22" s="6" t="s">
        <v>14</v>
      </c>
      <c r="J22" s="6" t="s">
        <v>84</v>
      </c>
      <c r="K22" s="6" t="s">
        <v>13</v>
      </c>
      <c r="L22" s="17" t="s">
        <v>17</v>
      </c>
      <c r="M22" s="17" t="s">
        <v>80</v>
      </c>
      <c r="N22" s="17" t="s">
        <v>86</v>
      </c>
      <c r="O22" s="64" t="s">
        <v>86</v>
      </c>
      <c r="P22" s="1">
        <v>18</v>
      </c>
    </row>
    <row r="23" spans="1:16" ht="15" customHeight="1" x14ac:dyDescent="0.2">
      <c r="A23" s="107"/>
      <c r="B23" s="78">
        <v>6</v>
      </c>
      <c r="C23" s="63" t="s">
        <v>60</v>
      </c>
      <c r="D23" s="6" t="s">
        <v>60</v>
      </c>
      <c r="E23" s="26" t="s">
        <v>85</v>
      </c>
      <c r="F23" s="6" t="s">
        <v>17</v>
      </c>
      <c r="G23" s="6" t="s">
        <v>17</v>
      </c>
      <c r="H23" s="6" t="s">
        <v>13</v>
      </c>
      <c r="I23" s="6" t="s">
        <v>14</v>
      </c>
      <c r="J23" s="6" t="s">
        <v>18</v>
      </c>
      <c r="K23" s="6" t="s">
        <v>17</v>
      </c>
      <c r="L23" s="17" t="s">
        <v>18</v>
      </c>
      <c r="M23" s="17" t="s">
        <v>80</v>
      </c>
      <c r="N23" s="17" t="s">
        <v>14</v>
      </c>
      <c r="O23" s="64" t="s">
        <v>14</v>
      </c>
      <c r="P23" s="1">
        <v>19</v>
      </c>
    </row>
    <row r="24" spans="1:16" ht="15" customHeight="1" x14ac:dyDescent="0.2">
      <c r="A24" s="107"/>
      <c r="B24" s="78">
        <v>7</v>
      </c>
      <c r="C24" s="63" t="s">
        <v>17</v>
      </c>
      <c r="D24" s="6" t="s">
        <v>53</v>
      </c>
      <c r="E24" s="26" t="s">
        <v>17</v>
      </c>
      <c r="F24" s="6" t="s">
        <v>14</v>
      </c>
      <c r="G24" s="6" t="s">
        <v>14</v>
      </c>
      <c r="H24" s="6" t="s">
        <v>17</v>
      </c>
      <c r="I24" s="6" t="s">
        <v>84</v>
      </c>
      <c r="J24" s="6" t="s">
        <v>18</v>
      </c>
      <c r="K24" s="6" t="s">
        <v>17</v>
      </c>
      <c r="L24" s="17" t="s">
        <v>18</v>
      </c>
      <c r="M24" s="17" t="s">
        <v>13</v>
      </c>
      <c r="N24" s="17" t="s">
        <v>14</v>
      </c>
      <c r="O24" s="64" t="s">
        <v>14</v>
      </c>
      <c r="P24" s="1">
        <v>20</v>
      </c>
    </row>
    <row r="25" spans="1:16" ht="15" customHeight="1" x14ac:dyDescent="0.2">
      <c r="A25" s="107"/>
      <c r="B25" s="128">
        <v>8</v>
      </c>
      <c r="C25" s="63" t="s">
        <v>17</v>
      </c>
      <c r="D25" s="6" t="s">
        <v>85</v>
      </c>
      <c r="E25" s="27" t="s">
        <v>17</v>
      </c>
      <c r="F25" s="6" t="s">
        <v>14</v>
      </c>
      <c r="G25" s="6" t="s">
        <v>14</v>
      </c>
      <c r="H25" s="6" t="s">
        <v>17</v>
      </c>
      <c r="I25" s="6" t="s">
        <v>18</v>
      </c>
      <c r="J25" s="6" t="s">
        <v>17</v>
      </c>
      <c r="K25" s="6" t="s">
        <v>14</v>
      </c>
      <c r="L25" s="17" t="s">
        <v>80</v>
      </c>
      <c r="M25" s="17" t="s">
        <v>17</v>
      </c>
      <c r="N25" s="17" t="s">
        <v>13</v>
      </c>
      <c r="O25" s="64" t="s">
        <v>13</v>
      </c>
      <c r="P25" s="1">
        <v>21</v>
      </c>
    </row>
    <row r="26" spans="1:16" ht="15" customHeight="1" thickBot="1" x14ac:dyDescent="0.25">
      <c r="A26" s="107"/>
      <c r="B26" s="114">
        <v>9</v>
      </c>
      <c r="C26" s="88" t="s">
        <v>17</v>
      </c>
      <c r="D26" s="89" t="s">
        <v>85</v>
      </c>
      <c r="E26" s="72" t="s">
        <v>17</v>
      </c>
      <c r="F26" s="89" t="s">
        <v>53</v>
      </c>
      <c r="G26" s="89" t="s">
        <v>84</v>
      </c>
      <c r="H26" s="89" t="s">
        <v>17</v>
      </c>
      <c r="I26" s="89" t="s">
        <v>18</v>
      </c>
      <c r="J26" s="89" t="s">
        <v>17</v>
      </c>
      <c r="K26" s="89" t="s">
        <v>14</v>
      </c>
      <c r="L26" s="90" t="s">
        <v>80</v>
      </c>
      <c r="M26" s="90" t="s">
        <v>17</v>
      </c>
      <c r="N26" s="90" t="s">
        <v>13</v>
      </c>
      <c r="O26" s="91" t="s">
        <v>13</v>
      </c>
      <c r="P26" s="1">
        <v>22</v>
      </c>
    </row>
    <row r="27" spans="1:16" ht="15" hidden="1" customHeight="1" thickBot="1" x14ac:dyDescent="0.25">
      <c r="A27" s="108"/>
      <c r="B27" s="123">
        <v>10</v>
      </c>
      <c r="C27" s="124"/>
      <c r="D27" s="125"/>
      <c r="E27" s="54"/>
      <c r="F27" s="125"/>
      <c r="G27" s="125"/>
      <c r="H27" s="125"/>
      <c r="I27" s="125"/>
      <c r="J27" s="125"/>
      <c r="K27" s="125"/>
      <c r="L27" s="126"/>
      <c r="M27" s="126"/>
      <c r="N27" s="126"/>
      <c r="O27" s="127"/>
      <c r="P27" s="1">
        <v>23</v>
      </c>
    </row>
    <row r="28" spans="1:16" ht="15" hidden="1" customHeight="1" thickBot="1" x14ac:dyDescent="0.25">
      <c r="A28" s="117"/>
      <c r="B28" s="76">
        <v>0</v>
      </c>
      <c r="C28" s="59" t="s">
        <v>11</v>
      </c>
      <c r="D28" s="37"/>
      <c r="E28" s="37"/>
      <c r="F28" s="37"/>
      <c r="G28" s="37"/>
      <c r="H28" s="37"/>
      <c r="I28" s="37"/>
      <c r="J28" s="37"/>
      <c r="K28" s="37"/>
      <c r="L28" s="38"/>
      <c r="M28" s="38"/>
      <c r="N28" s="38"/>
      <c r="O28" s="60"/>
      <c r="P28" s="1">
        <v>24</v>
      </c>
    </row>
    <row r="29" spans="1:16" ht="15" customHeight="1" x14ac:dyDescent="0.2">
      <c r="A29" s="79" t="s">
        <v>26</v>
      </c>
      <c r="B29" s="78">
        <v>1</v>
      </c>
      <c r="C29" s="63" t="s">
        <v>18</v>
      </c>
      <c r="D29" s="6" t="s">
        <v>14</v>
      </c>
      <c r="E29" s="6" t="s">
        <v>16</v>
      </c>
      <c r="F29" s="6" t="s">
        <v>17</v>
      </c>
      <c r="G29" s="6" t="s">
        <v>60</v>
      </c>
      <c r="H29" s="6" t="s">
        <v>60</v>
      </c>
      <c r="I29" s="6" t="s">
        <v>79</v>
      </c>
      <c r="J29" s="6" t="s">
        <v>17</v>
      </c>
      <c r="K29" s="6" t="s">
        <v>14</v>
      </c>
      <c r="L29" s="17" t="s">
        <v>17</v>
      </c>
      <c r="M29" s="17" t="s">
        <v>18</v>
      </c>
      <c r="N29" s="17" t="s">
        <v>17</v>
      </c>
      <c r="O29" s="64" t="s">
        <v>17</v>
      </c>
      <c r="P29" s="1">
        <v>25</v>
      </c>
    </row>
    <row r="30" spans="1:16" ht="15" customHeight="1" x14ac:dyDescent="0.2">
      <c r="A30" s="80"/>
      <c r="B30" s="78">
        <v>2</v>
      </c>
      <c r="C30" s="63" t="s">
        <v>18</v>
      </c>
      <c r="D30" s="6" t="s">
        <v>14</v>
      </c>
      <c r="E30" s="6" t="s">
        <v>16</v>
      </c>
      <c r="F30" s="6" t="s">
        <v>17</v>
      </c>
      <c r="G30" s="6" t="s">
        <v>60</v>
      </c>
      <c r="H30" s="6" t="s">
        <v>60</v>
      </c>
      <c r="I30" s="6" t="s">
        <v>79</v>
      </c>
      <c r="J30" s="6" t="s">
        <v>17</v>
      </c>
      <c r="K30" s="6" t="s">
        <v>14</v>
      </c>
      <c r="L30" s="17" t="s">
        <v>17</v>
      </c>
      <c r="M30" s="17" t="s">
        <v>18</v>
      </c>
      <c r="N30" s="17" t="s">
        <v>17</v>
      </c>
      <c r="O30" s="64" t="s">
        <v>17</v>
      </c>
      <c r="P30" s="1">
        <v>26</v>
      </c>
    </row>
    <row r="31" spans="1:16" ht="15" customHeight="1" x14ac:dyDescent="0.2">
      <c r="A31" s="80"/>
      <c r="B31" s="78">
        <v>3</v>
      </c>
      <c r="C31" s="63" t="s">
        <v>83</v>
      </c>
      <c r="D31" s="6" t="s">
        <v>83</v>
      </c>
      <c r="E31" s="6" t="s">
        <v>83</v>
      </c>
      <c r="F31" s="6" t="s">
        <v>83</v>
      </c>
      <c r="G31" s="6" t="s">
        <v>17</v>
      </c>
      <c r="H31" s="6" t="s">
        <v>79</v>
      </c>
      <c r="I31" s="6" t="s">
        <v>60</v>
      </c>
      <c r="J31" s="6" t="s">
        <v>60</v>
      </c>
      <c r="K31" s="6" t="s">
        <v>81</v>
      </c>
      <c r="L31" s="17" t="s">
        <v>14</v>
      </c>
      <c r="M31" s="17" t="s">
        <v>53</v>
      </c>
      <c r="N31" s="17" t="s">
        <v>18</v>
      </c>
      <c r="O31" s="64" t="s">
        <v>18</v>
      </c>
      <c r="P31" s="1">
        <v>27</v>
      </c>
    </row>
    <row r="32" spans="1:16" ht="15" customHeight="1" x14ac:dyDescent="0.2">
      <c r="A32" s="80"/>
      <c r="B32" s="78">
        <v>4</v>
      </c>
      <c r="C32" s="63" t="s">
        <v>83</v>
      </c>
      <c r="D32" s="6" t="s">
        <v>83</v>
      </c>
      <c r="E32" s="6" t="s">
        <v>83</v>
      </c>
      <c r="F32" s="6" t="s">
        <v>83</v>
      </c>
      <c r="G32" s="6" t="s">
        <v>17</v>
      </c>
      <c r="H32" s="6" t="s">
        <v>79</v>
      </c>
      <c r="I32" s="6" t="s">
        <v>60</v>
      </c>
      <c r="J32" s="6" t="s">
        <v>60</v>
      </c>
      <c r="K32" s="6" t="s">
        <v>17</v>
      </c>
      <c r="L32" s="17" t="s">
        <v>14</v>
      </c>
      <c r="M32" s="17" t="s">
        <v>17</v>
      </c>
      <c r="N32" s="17" t="s">
        <v>18</v>
      </c>
      <c r="O32" s="64" t="s">
        <v>18</v>
      </c>
      <c r="P32" s="1">
        <v>28</v>
      </c>
    </row>
    <row r="33" spans="1:16" ht="15" customHeight="1" x14ac:dyDescent="0.2">
      <c r="A33" s="80"/>
      <c r="B33" s="78">
        <v>5</v>
      </c>
      <c r="C33" s="63" t="s">
        <v>17</v>
      </c>
      <c r="D33" s="6" t="s">
        <v>13</v>
      </c>
      <c r="E33" s="6" t="s">
        <v>14</v>
      </c>
      <c r="F33" s="6" t="s">
        <v>18</v>
      </c>
      <c r="G33" s="6" t="s">
        <v>83</v>
      </c>
      <c r="H33" s="6" t="s">
        <v>83</v>
      </c>
      <c r="I33" s="6" t="s">
        <v>83</v>
      </c>
      <c r="J33" s="6" t="s">
        <v>83</v>
      </c>
      <c r="K33" s="6" t="s">
        <v>17</v>
      </c>
      <c r="L33" s="17" t="s">
        <v>82</v>
      </c>
      <c r="M33" s="17" t="s">
        <v>17</v>
      </c>
      <c r="N33" s="17" t="s">
        <v>82</v>
      </c>
      <c r="O33" s="64" t="s">
        <v>82</v>
      </c>
      <c r="P33" s="1">
        <v>29</v>
      </c>
    </row>
    <row r="34" spans="1:16" ht="15" customHeight="1" x14ac:dyDescent="0.2">
      <c r="A34" s="80"/>
      <c r="B34" s="78">
        <v>6</v>
      </c>
      <c r="C34" s="63" t="s">
        <v>17</v>
      </c>
      <c r="D34" s="6" t="s">
        <v>16</v>
      </c>
      <c r="E34" s="6" t="s">
        <v>14</v>
      </c>
      <c r="F34" s="6" t="s">
        <v>18</v>
      </c>
      <c r="G34" s="6" t="s">
        <v>83</v>
      </c>
      <c r="H34" s="6" t="s">
        <v>83</v>
      </c>
      <c r="I34" s="6" t="s">
        <v>83</v>
      </c>
      <c r="J34" s="6" t="s">
        <v>83</v>
      </c>
      <c r="K34" s="6" t="s">
        <v>18</v>
      </c>
      <c r="L34" s="17" t="s">
        <v>82</v>
      </c>
      <c r="M34" s="17" t="s">
        <v>14</v>
      </c>
      <c r="N34" s="17" t="s">
        <v>82</v>
      </c>
      <c r="O34" s="64" t="s">
        <v>82</v>
      </c>
      <c r="P34" s="1">
        <v>30</v>
      </c>
    </row>
    <row r="35" spans="1:16" ht="15" customHeight="1" x14ac:dyDescent="0.2">
      <c r="A35" s="80"/>
      <c r="B35" s="128">
        <v>7</v>
      </c>
      <c r="C35" s="63" t="s">
        <v>17</v>
      </c>
      <c r="D35" s="6" t="s">
        <v>16</v>
      </c>
      <c r="E35" s="6" t="s">
        <v>17</v>
      </c>
      <c r="F35" s="6" t="s">
        <v>84</v>
      </c>
      <c r="G35" s="6" t="s">
        <v>13</v>
      </c>
      <c r="H35" s="6" t="s">
        <v>17</v>
      </c>
      <c r="I35" s="6" t="s">
        <v>17</v>
      </c>
      <c r="J35" s="6" t="s">
        <v>53</v>
      </c>
      <c r="K35" s="6" t="s">
        <v>18</v>
      </c>
      <c r="L35" s="17" t="s">
        <v>82</v>
      </c>
      <c r="M35" s="17" t="s">
        <v>14</v>
      </c>
      <c r="N35" s="17" t="s">
        <v>82</v>
      </c>
      <c r="O35" s="64" t="s">
        <v>82</v>
      </c>
      <c r="P35" s="1">
        <v>31</v>
      </c>
    </row>
    <row r="36" spans="1:16" ht="15" customHeight="1" x14ac:dyDescent="0.2">
      <c r="A36" s="80"/>
      <c r="B36" s="128">
        <v>8</v>
      </c>
      <c r="C36" s="63" t="s">
        <v>14</v>
      </c>
      <c r="D36" s="6" t="s">
        <v>17</v>
      </c>
      <c r="E36" s="6" t="s">
        <v>17</v>
      </c>
      <c r="F36" s="6" t="s">
        <v>13</v>
      </c>
      <c r="G36" s="6" t="s">
        <v>18</v>
      </c>
      <c r="H36" s="6" t="s">
        <v>17</v>
      </c>
      <c r="I36" s="6" t="s">
        <v>17</v>
      </c>
      <c r="J36" s="6" t="s">
        <v>80</v>
      </c>
      <c r="K36" s="6" t="s">
        <v>83</v>
      </c>
      <c r="L36" s="17" t="s">
        <v>83</v>
      </c>
      <c r="M36" s="17" t="s">
        <v>83</v>
      </c>
      <c r="N36" s="17" t="s">
        <v>83</v>
      </c>
      <c r="O36" s="64" t="s">
        <v>83</v>
      </c>
      <c r="P36" s="1">
        <v>32</v>
      </c>
    </row>
    <row r="37" spans="1:16" ht="15" customHeight="1" thickBot="1" x14ac:dyDescent="0.25">
      <c r="A37" s="81"/>
      <c r="B37" s="114">
        <v>9</v>
      </c>
      <c r="C37" s="88" t="s">
        <v>14</v>
      </c>
      <c r="D37" s="89" t="s">
        <v>17</v>
      </c>
      <c r="E37" s="89" t="s">
        <v>17</v>
      </c>
      <c r="F37" s="89" t="s">
        <v>13</v>
      </c>
      <c r="G37" s="89" t="s">
        <v>18</v>
      </c>
      <c r="H37" s="89" t="s">
        <v>84</v>
      </c>
      <c r="I37" s="89" t="s">
        <v>17</v>
      </c>
      <c r="J37" s="89" t="s">
        <v>80</v>
      </c>
      <c r="K37" s="89" t="s">
        <v>83</v>
      </c>
      <c r="L37" s="90" t="s">
        <v>83</v>
      </c>
      <c r="M37" s="90" t="s">
        <v>83</v>
      </c>
      <c r="N37" s="90" t="s">
        <v>83</v>
      </c>
      <c r="O37" s="91" t="s">
        <v>83</v>
      </c>
      <c r="P37" s="1">
        <v>33</v>
      </c>
    </row>
    <row r="38" spans="1:16" ht="15" hidden="1" customHeight="1" thickBot="1" x14ac:dyDescent="0.25">
      <c r="A38" s="118"/>
      <c r="B38" s="123">
        <v>10</v>
      </c>
      <c r="C38" s="124"/>
      <c r="D38" s="125"/>
      <c r="E38" s="125"/>
      <c r="F38" s="125"/>
      <c r="G38" s="125"/>
      <c r="H38" s="125"/>
      <c r="I38" s="125"/>
      <c r="J38" s="125"/>
      <c r="K38" s="125"/>
      <c r="L38" s="126"/>
      <c r="M38" s="126"/>
      <c r="N38" s="126"/>
      <c r="O38" s="127"/>
      <c r="P38" s="1">
        <v>34</v>
      </c>
    </row>
    <row r="39" spans="1:16" ht="15" hidden="1" customHeight="1" thickBot="1" x14ac:dyDescent="0.25">
      <c r="A39" s="119"/>
      <c r="B39" s="52">
        <v>0</v>
      </c>
      <c r="C39" s="59" t="s">
        <v>11</v>
      </c>
      <c r="D39" s="37"/>
      <c r="E39" s="37"/>
      <c r="F39" s="37"/>
      <c r="G39" s="37"/>
      <c r="H39" s="37"/>
      <c r="I39" s="37"/>
      <c r="J39" s="37"/>
      <c r="K39" s="37"/>
      <c r="L39" s="38"/>
      <c r="M39" s="38"/>
      <c r="N39" s="38"/>
      <c r="O39" s="60"/>
      <c r="P39" s="1">
        <v>35</v>
      </c>
    </row>
    <row r="40" spans="1:16" ht="15" customHeight="1" x14ac:dyDescent="0.2">
      <c r="A40" s="122" t="s">
        <v>27</v>
      </c>
      <c r="B40" s="78">
        <v>1</v>
      </c>
      <c r="C40" s="63" t="s">
        <v>16</v>
      </c>
      <c r="D40" s="6" t="s">
        <v>84</v>
      </c>
      <c r="E40" s="6" t="s">
        <v>14</v>
      </c>
      <c r="F40" s="6" t="s">
        <v>80</v>
      </c>
      <c r="G40" s="6" t="s">
        <v>21</v>
      </c>
      <c r="H40" s="6" t="s">
        <v>17</v>
      </c>
      <c r="I40" s="6" t="s">
        <v>14</v>
      </c>
      <c r="J40" s="6" t="s">
        <v>79</v>
      </c>
      <c r="K40" s="6" t="s">
        <v>60</v>
      </c>
      <c r="L40" s="17" t="s">
        <v>60</v>
      </c>
      <c r="M40" s="17" t="s">
        <v>85</v>
      </c>
      <c r="N40" s="17" t="s">
        <v>17</v>
      </c>
      <c r="O40" s="64" t="s">
        <v>17</v>
      </c>
      <c r="P40" s="1">
        <v>36</v>
      </c>
    </row>
    <row r="41" spans="1:16" ht="15" customHeight="1" x14ac:dyDescent="0.2">
      <c r="A41" s="115"/>
      <c r="B41" s="78">
        <v>2</v>
      </c>
      <c r="C41" s="63" t="s">
        <v>16</v>
      </c>
      <c r="D41" s="6" t="s">
        <v>17</v>
      </c>
      <c r="E41" s="6" t="s">
        <v>14</v>
      </c>
      <c r="F41" s="6" t="s">
        <v>80</v>
      </c>
      <c r="G41" s="6" t="s">
        <v>21</v>
      </c>
      <c r="H41" s="6" t="s">
        <v>17</v>
      </c>
      <c r="I41" s="6" t="s">
        <v>14</v>
      </c>
      <c r="J41" s="6" t="s">
        <v>79</v>
      </c>
      <c r="K41" s="6" t="s">
        <v>60</v>
      </c>
      <c r="L41" s="17" t="s">
        <v>60</v>
      </c>
      <c r="M41" s="17" t="s">
        <v>85</v>
      </c>
      <c r="N41" s="17" t="s">
        <v>17</v>
      </c>
      <c r="O41" s="64" t="s">
        <v>17</v>
      </c>
      <c r="P41" s="1">
        <v>37</v>
      </c>
    </row>
    <row r="42" spans="1:16" ht="15" customHeight="1" x14ac:dyDescent="0.2">
      <c r="A42" s="115"/>
      <c r="B42" s="78">
        <v>3</v>
      </c>
      <c r="C42" s="66" t="s">
        <v>14</v>
      </c>
      <c r="D42" s="26" t="s">
        <v>17</v>
      </c>
      <c r="E42" s="26" t="s">
        <v>13</v>
      </c>
      <c r="F42" s="26" t="s">
        <v>79</v>
      </c>
      <c r="G42" s="26" t="s">
        <v>14</v>
      </c>
      <c r="H42" s="26" t="s">
        <v>18</v>
      </c>
      <c r="I42" s="26" t="s">
        <v>21</v>
      </c>
      <c r="J42" s="26" t="s">
        <v>18</v>
      </c>
      <c r="K42" s="26" t="s">
        <v>17</v>
      </c>
      <c r="L42" s="26" t="s">
        <v>85</v>
      </c>
      <c r="M42" s="26" t="s">
        <v>17</v>
      </c>
      <c r="N42" s="26" t="s">
        <v>14</v>
      </c>
      <c r="O42" s="67" t="s">
        <v>14</v>
      </c>
      <c r="P42" s="1">
        <v>38</v>
      </c>
    </row>
    <row r="43" spans="1:16" ht="15" customHeight="1" x14ac:dyDescent="0.2">
      <c r="A43" s="115"/>
      <c r="B43" s="78">
        <v>4</v>
      </c>
      <c r="C43" s="66" t="s">
        <v>14</v>
      </c>
      <c r="D43" s="26" t="s">
        <v>80</v>
      </c>
      <c r="E43" s="26" t="s">
        <v>17</v>
      </c>
      <c r="F43" s="26" t="s">
        <v>79</v>
      </c>
      <c r="G43" s="26" t="s">
        <v>14</v>
      </c>
      <c r="H43" s="26" t="s">
        <v>18</v>
      </c>
      <c r="I43" s="26" t="s">
        <v>21</v>
      </c>
      <c r="J43" s="26" t="s">
        <v>18</v>
      </c>
      <c r="K43" s="26" t="s">
        <v>17</v>
      </c>
      <c r="L43" s="26" t="s">
        <v>85</v>
      </c>
      <c r="M43" s="26" t="s">
        <v>17</v>
      </c>
      <c r="N43" s="26" t="s">
        <v>14</v>
      </c>
      <c r="O43" s="67" t="s">
        <v>14</v>
      </c>
      <c r="P43" s="1">
        <v>39</v>
      </c>
    </row>
    <row r="44" spans="1:16" ht="15" customHeight="1" x14ac:dyDescent="0.2">
      <c r="A44" s="115"/>
      <c r="B44" s="78">
        <v>5</v>
      </c>
      <c r="C44" s="66" t="s">
        <v>84</v>
      </c>
      <c r="D44" s="26" t="s">
        <v>80</v>
      </c>
      <c r="E44" s="26" t="s">
        <v>17</v>
      </c>
      <c r="F44" s="26" t="s">
        <v>16</v>
      </c>
      <c r="G44" s="26" t="s">
        <v>18</v>
      </c>
      <c r="H44" s="26" t="s">
        <v>14</v>
      </c>
      <c r="I44" s="26" t="s">
        <v>53</v>
      </c>
      <c r="J44" s="26" t="s">
        <v>17</v>
      </c>
      <c r="K44" s="26" t="s">
        <v>82</v>
      </c>
      <c r="L44" s="26" t="s">
        <v>18</v>
      </c>
      <c r="M44" s="26" t="s">
        <v>82</v>
      </c>
      <c r="N44" s="26" t="s">
        <v>85</v>
      </c>
      <c r="O44" s="67" t="s">
        <v>85</v>
      </c>
      <c r="P44" s="1">
        <v>40</v>
      </c>
    </row>
    <row r="45" spans="1:16" ht="15" customHeight="1" x14ac:dyDescent="0.2">
      <c r="A45" s="115"/>
      <c r="B45" s="78">
        <v>6</v>
      </c>
      <c r="C45" s="66" t="s">
        <v>80</v>
      </c>
      <c r="D45" s="26" t="s">
        <v>14</v>
      </c>
      <c r="E45" s="26" t="s">
        <v>79</v>
      </c>
      <c r="F45" s="26" t="s">
        <v>16</v>
      </c>
      <c r="G45" s="26" t="s">
        <v>18</v>
      </c>
      <c r="H45" s="26" t="s">
        <v>14</v>
      </c>
      <c r="I45" s="26" t="s">
        <v>18</v>
      </c>
      <c r="J45" s="26" t="s">
        <v>17</v>
      </c>
      <c r="K45" s="26" t="s">
        <v>82</v>
      </c>
      <c r="L45" s="26" t="s">
        <v>18</v>
      </c>
      <c r="M45" s="26" t="s">
        <v>82</v>
      </c>
      <c r="N45" s="26" t="s">
        <v>85</v>
      </c>
      <c r="O45" s="67" t="s">
        <v>85</v>
      </c>
      <c r="P45" s="1">
        <v>41</v>
      </c>
    </row>
    <row r="46" spans="1:16" ht="15" customHeight="1" x14ac:dyDescent="0.2">
      <c r="A46" s="115"/>
      <c r="B46" s="78">
        <v>7</v>
      </c>
      <c r="C46" s="66" t="s">
        <v>80</v>
      </c>
      <c r="D46" s="26" t="s">
        <v>14</v>
      </c>
      <c r="E46" s="26" t="s">
        <v>79</v>
      </c>
      <c r="F46" s="26" t="s">
        <v>17</v>
      </c>
      <c r="G46" s="26" t="s">
        <v>17</v>
      </c>
      <c r="H46" s="26" t="s">
        <v>13</v>
      </c>
      <c r="I46" s="26" t="s">
        <v>18</v>
      </c>
      <c r="J46" s="26" t="s">
        <v>17</v>
      </c>
      <c r="K46" s="26" t="s">
        <v>82</v>
      </c>
      <c r="L46" s="26" t="s">
        <v>84</v>
      </c>
      <c r="M46" s="26" t="s">
        <v>82</v>
      </c>
      <c r="N46" s="26" t="s">
        <v>18</v>
      </c>
      <c r="O46" s="67" t="s">
        <v>18</v>
      </c>
      <c r="P46" s="1">
        <v>42</v>
      </c>
    </row>
    <row r="47" spans="1:16" ht="15" customHeight="1" x14ac:dyDescent="0.2">
      <c r="A47" s="115"/>
      <c r="B47" s="78">
        <v>8</v>
      </c>
      <c r="C47" s="66" t="s">
        <v>17</v>
      </c>
      <c r="D47" s="26" t="s">
        <v>13</v>
      </c>
      <c r="E47" s="26" t="s">
        <v>80</v>
      </c>
      <c r="F47" s="26" t="s">
        <v>17</v>
      </c>
      <c r="G47" s="26" t="s">
        <v>17</v>
      </c>
      <c r="H47" s="26" t="s">
        <v>16</v>
      </c>
      <c r="I47" s="26" t="s">
        <v>17</v>
      </c>
      <c r="J47" s="26" t="s">
        <v>14</v>
      </c>
      <c r="K47" s="26" t="s">
        <v>85</v>
      </c>
      <c r="L47" s="26" t="s">
        <v>17</v>
      </c>
      <c r="M47" s="26" t="s">
        <v>14</v>
      </c>
      <c r="N47" s="26" t="s">
        <v>18</v>
      </c>
      <c r="O47" s="67" t="s">
        <v>18</v>
      </c>
      <c r="P47" s="1">
        <v>43</v>
      </c>
    </row>
    <row r="48" spans="1:16" ht="15" customHeight="1" thickBot="1" x14ac:dyDescent="0.25">
      <c r="A48" s="116"/>
      <c r="B48" s="78">
        <v>9</v>
      </c>
      <c r="C48" s="63" t="s">
        <v>17</v>
      </c>
      <c r="D48" s="6" t="s">
        <v>13</v>
      </c>
      <c r="E48" s="6" t="s">
        <v>80</v>
      </c>
      <c r="F48" s="6" t="s">
        <v>17</v>
      </c>
      <c r="G48" s="6" t="s">
        <v>17</v>
      </c>
      <c r="H48" s="6" t="s">
        <v>16</v>
      </c>
      <c r="I48" s="6" t="s">
        <v>17</v>
      </c>
      <c r="J48" s="6" t="s">
        <v>14</v>
      </c>
      <c r="K48" s="6" t="s">
        <v>85</v>
      </c>
      <c r="L48" s="17" t="s">
        <v>17</v>
      </c>
      <c r="M48" s="17" t="s">
        <v>14</v>
      </c>
      <c r="N48" s="17" t="s">
        <v>84</v>
      </c>
      <c r="O48" s="64" t="s">
        <v>84</v>
      </c>
      <c r="P48" s="1">
        <v>44</v>
      </c>
    </row>
    <row r="49" spans="1:16" ht="15" hidden="1" customHeight="1" thickBot="1" x14ac:dyDescent="0.25">
      <c r="A49" s="120"/>
      <c r="B49" s="53">
        <v>10</v>
      </c>
      <c r="C49" s="65"/>
      <c r="D49" s="7"/>
      <c r="E49" s="7"/>
      <c r="F49" s="7"/>
      <c r="G49" s="7"/>
      <c r="H49" s="7"/>
      <c r="I49" s="7"/>
      <c r="J49" s="7"/>
      <c r="K49" s="7"/>
      <c r="L49" s="18"/>
      <c r="M49" s="18"/>
      <c r="N49" s="18"/>
      <c r="O49" s="68"/>
      <c r="P49" s="1">
        <v>45</v>
      </c>
    </row>
    <row r="50" spans="1:16" ht="15" hidden="1" customHeight="1" thickBot="1" x14ac:dyDescent="0.25">
      <c r="A50" s="117"/>
      <c r="B50" s="76">
        <v>0</v>
      </c>
      <c r="C50" s="59" t="s">
        <v>11</v>
      </c>
      <c r="D50" s="37"/>
      <c r="E50" s="37"/>
      <c r="F50" s="37"/>
      <c r="G50" s="37"/>
      <c r="H50" s="37"/>
      <c r="I50" s="37"/>
      <c r="J50" s="37"/>
      <c r="K50" s="37"/>
      <c r="L50" s="38"/>
      <c r="M50" s="38"/>
      <c r="N50" s="38"/>
      <c r="O50" s="60"/>
      <c r="P50" s="1">
        <v>46</v>
      </c>
    </row>
    <row r="51" spans="1:16" ht="15" customHeight="1" x14ac:dyDescent="0.2">
      <c r="A51" s="79" t="s">
        <v>28</v>
      </c>
      <c r="B51" s="77">
        <v>1</v>
      </c>
      <c r="C51" s="61" t="s">
        <v>13</v>
      </c>
      <c r="D51" s="5" t="s">
        <v>18</v>
      </c>
      <c r="E51" s="5" t="s">
        <v>60</v>
      </c>
      <c r="F51" s="5" t="s">
        <v>60</v>
      </c>
      <c r="G51" s="5" t="s">
        <v>85</v>
      </c>
      <c r="H51" s="5" t="s">
        <v>80</v>
      </c>
      <c r="I51" s="5" t="s">
        <v>14</v>
      </c>
      <c r="J51" s="5" t="s">
        <v>17</v>
      </c>
      <c r="K51" s="5" t="s">
        <v>13</v>
      </c>
      <c r="L51" s="16" t="s">
        <v>17</v>
      </c>
      <c r="M51" s="16" t="s">
        <v>17</v>
      </c>
      <c r="N51" s="16" t="s">
        <v>15</v>
      </c>
      <c r="O51" s="62" t="s">
        <v>15</v>
      </c>
      <c r="P51" s="1">
        <v>47</v>
      </c>
    </row>
    <row r="52" spans="1:16" ht="15" customHeight="1" x14ac:dyDescent="0.2">
      <c r="A52" s="80"/>
      <c r="B52" s="78">
        <v>2</v>
      </c>
      <c r="C52" s="63" t="s">
        <v>13</v>
      </c>
      <c r="D52" s="6" t="s">
        <v>18</v>
      </c>
      <c r="E52" s="6" t="s">
        <v>60</v>
      </c>
      <c r="F52" s="6" t="s">
        <v>60</v>
      </c>
      <c r="G52" s="6" t="s">
        <v>85</v>
      </c>
      <c r="H52" s="6" t="s">
        <v>80</v>
      </c>
      <c r="I52" s="6" t="s">
        <v>14</v>
      </c>
      <c r="J52" s="6" t="s">
        <v>17</v>
      </c>
      <c r="K52" s="6" t="s">
        <v>13</v>
      </c>
      <c r="L52" s="17" t="s">
        <v>17</v>
      </c>
      <c r="M52" s="17" t="s">
        <v>17</v>
      </c>
      <c r="N52" s="17" t="s">
        <v>15</v>
      </c>
      <c r="O52" s="64" t="s">
        <v>15</v>
      </c>
      <c r="P52" s="1">
        <v>48</v>
      </c>
    </row>
    <row r="53" spans="1:16" ht="15" customHeight="1" x14ac:dyDescent="0.2">
      <c r="A53" s="80"/>
      <c r="B53" s="78">
        <v>3</v>
      </c>
      <c r="C53" s="66" t="s">
        <v>60</v>
      </c>
      <c r="D53" s="26" t="s">
        <v>60</v>
      </c>
      <c r="E53" s="26" t="s">
        <v>53</v>
      </c>
      <c r="F53" s="26" t="s">
        <v>14</v>
      </c>
      <c r="G53" s="26" t="s">
        <v>17</v>
      </c>
      <c r="H53" s="26" t="s">
        <v>85</v>
      </c>
      <c r="I53" s="26" t="s">
        <v>80</v>
      </c>
      <c r="J53" s="26" t="s">
        <v>17</v>
      </c>
      <c r="K53" s="26" t="s">
        <v>17</v>
      </c>
      <c r="L53" s="26" t="s">
        <v>13</v>
      </c>
      <c r="M53" s="26" t="s">
        <v>15</v>
      </c>
      <c r="N53" s="26" t="s">
        <v>17</v>
      </c>
      <c r="O53" s="67" t="s">
        <v>17</v>
      </c>
      <c r="P53" s="1">
        <v>49</v>
      </c>
    </row>
    <row r="54" spans="1:16" ht="15" customHeight="1" x14ac:dyDescent="0.2">
      <c r="A54" s="80"/>
      <c r="B54" s="78">
        <v>4</v>
      </c>
      <c r="C54" s="66" t="s">
        <v>60</v>
      </c>
      <c r="D54" s="26" t="s">
        <v>60</v>
      </c>
      <c r="E54" s="26" t="s">
        <v>13</v>
      </c>
      <c r="F54" s="26" t="s">
        <v>14</v>
      </c>
      <c r="G54" s="26" t="s">
        <v>17</v>
      </c>
      <c r="H54" s="26" t="s">
        <v>85</v>
      </c>
      <c r="I54" s="26" t="s">
        <v>80</v>
      </c>
      <c r="J54" s="26" t="s">
        <v>14</v>
      </c>
      <c r="K54" s="26" t="s">
        <v>17</v>
      </c>
      <c r="L54" s="26" t="s">
        <v>13</v>
      </c>
      <c r="M54" s="26" t="s">
        <v>15</v>
      </c>
      <c r="N54" s="26" t="s">
        <v>17</v>
      </c>
      <c r="O54" s="67" t="s">
        <v>17</v>
      </c>
      <c r="P54" s="1">
        <v>50</v>
      </c>
    </row>
    <row r="55" spans="1:16" ht="15" customHeight="1" x14ac:dyDescent="0.2">
      <c r="A55" s="80"/>
      <c r="B55" s="78">
        <v>5</v>
      </c>
      <c r="C55" s="66" t="s">
        <v>17</v>
      </c>
      <c r="D55" s="26" t="s">
        <v>14</v>
      </c>
      <c r="E55" s="26" t="s">
        <v>13</v>
      </c>
      <c r="F55" s="26" t="s">
        <v>17</v>
      </c>
      <c r="G55" s="26" t="s">
        <v>17</v>
      </c>
      <c r="H55" s="26" t="s">
        <v>21</v>
      </c>
      <c r="I55" s="26" t="s">
        <v>17</v>
      </c>
      <c r="J55" s="26" t="s">
        <v>14</v>
      </c>
      <c r="K55" s="26" t="s">
        <v>53</v>
      </c>
      <c r="L55" s="26" t="s">
        <v>81</v>
      </c>
      <c r="M55" s="26" t="s">
        <v>60</v>
      </c>
      <c r="N55" s="26" t="s">
        <v>60</v>
      </c>
      <c r="O55" s="67" t="s">
        <v>60</v>
      </c>
      <c r="P55" s="1">
        <v>51</v>
      </c>
    </row>
    <row r="56" spans="1:16" ht="15" customHeight="1" x14ac:dyDescent="0.2">
      <c r="A56" s="80"/>
      <c r="B56" s="78">
        <v>6</v>
      </c>
      <c r="C56" s="66" t="s">
        <v>17</v>
      </c>
      <c r="D56" s="26" t="s">
        <v>14</v>
      </c>
      <c r="E56" s="26" t="s">
        <v>18</v>
      </c>
      <c r="F56" s="26" t="s">
        <v>17</v>
      </c>
      <c r="G56" s="26" t="s">
        <v>14</v>
      </c>
      <c r="H56" s="26" t="s">
        <v>21</v>
      </c>
      <c r="I56" s="26" t="s">
        <v>17</v>
      </c>
      <c r="J56" s="26" t="s">
        <v>85</v>
      </c>
      <c r="K56" s="26" t="s">
        <v>14</v>
      </c>
      <c r="L56" s="26" t="s">
        <v>15</v>
      </c>
      <c r="M56" s="26" t="s">
        <v>60</v>
      </c>
      <c r="N56" s="26" t="s">
        <v>60</v>
      </c>
      <c r="O56" s="67" t="s">
        <v>60</v>
      </c>
      <c r="P56" s="1">
        <v>52</v>
      </c>
    </row>
    <row r="57" spans="1:16" ht="15" customHeight="1" x14ac:dyDescent="0.2">
      <c r="A57" s="80"/>
      <c r="B57" s="78">
        <v>7</v>
      </c>
      <c r="C57" s="66" t="s">
        <v>14</v>
      </c>
      <c r="D57" s="26" t="s">
        <v>17</v>
      </c>
      <c r="E57" s="26" t="s">
        <v>18</v>
      </c>
      <c r="F57" s="26" t="s">
        <v>17</v>
      </c>
      <c r="G57" s="26" t="s">
        <v>14</v>
      </c>
      <c r="H57" s="26" t="s">
        <v>17</v>
      </c>
      <c r="I57" s="26" t="s">
        <v>17</v>
      </c>
      <c r="J57" s="26" t="s">
        <v>85</v>
      </c>
      <c r="K57" s="26" t="s">
        <v>14</v>
      </c>
      <c r="L57" s="26" t="s">
        <v>15</v>
      </c>
      <c r="M57" s="26" t="s">
        <v>84</v>
      </c>
      <c r="N57" s="26" t="s">
        <v>13</v>
      </c>
      <c r="O57" s="67" t="s">
        <v>13</v>
      </c>
      <c r="P57" s="1">
        <v>53</v>
      </c>
    </row>
    <row r="58" spans="1:16" ht="15" customHeight="1" x14ac:dyDescent="0.2">
      <c r="A58" s="80"/>
      <c r="B58" s="78">
        <v>8</v>
      </c>
      <c r="C58" s="69" t="s">
        <v>14</v>
      </c>
      <c r="D58" s="27" t="s">
        <v>17</v>
      </c>
      <c r="E58" s="27" t="s">
        <v>17</v>
      </c>
      <c r="F58" s="27" t="s">
        <v>18</v>
      </c>
      <c r="G58" s="27" t="s">
        <v>13</v>
      </c>
      <c r="H58" s="27" t="s">
        <v>17</v>
      </c>
      <c r="I58" s="27" t="s">
        <v>85</v>
      </c>
      <c r="J58" s="27" t="s">
        <v>21</v>
      </c>
      <c r="K58" s="27" t="s">
        <v>15</v>
      </c>
      <c r="L58" s="27" t="s">
        <v>14</v>
      </c>
      <c r="M58" s="27" t="s">
        <v>13</v>
      </c>
      <c r="N58" s="27" t="s">
        <v>81</v>
      </c>
      <c r="O58" s="70" t="s">
        <v>81</v>
      </c>
      <c r="P58" s="1">
        <v>54</v>
      </c>
    </row>
    <row r="59" spans="1:16" ht="15" customHeight="1" thickBot="1" x14ac:dyDescent="0.25">
      <c r="A59" s="81"/>
      <c r="B59" s="83">
        <v>9</v>
      </c>
      <c r="C59" s="71" t="s">
        <v>53</v>
      </c>
      <c r="D59" s="72" t="s">
        <v>17</v>
      </c>
      <c r="E59" s="72" t="s">
        <v>17</v>
      </c>
      <c r="F59" s="72" t="s">
        <v>18</v>
      </c>
      <c r="G59" s="72" t="s">
        <v>13</v>
      </c>
      <c r="H59" s="72" t="s">
        <v>17</v>
      </c>
      <c r="I59" s="72" t="s">
        <v>85</v>
      </c>
      <c r="J59" s="72" t="s">
        <v>21</v>
      </c>
      <c r="K59" s="72" t="s">
        <v>15</v>
      </c>
      <c r="L59" s="73" t="s">
        <v>14</v>
      </c>
      <c r="M59" s="73" t="s">
        <v>13</v>
      </c>
      <c r="N59" s="73" t="s">
        <v>81</v>
      </c>
      <c r="O59" s="74" t="s">
        <v>81</v>
      </c>
      <c r="P59" s="1">
        <v>55</v>
      </c>
    </row>
    <row r="60" spans="1:16" ht="13.5" hidden="1" thickBot="1" x14ac:dyDescent="0.25">
      <c r="A60" s="75"/>
      <c r="B60" s="82">
        <v>10</v>
      </c>
      <c r="C60" s="71"/>
      <c r="D60" s="72"/>
      <c r="E60" s="72"/>
      <c r="F60" s="72"/>
      <c r="G60" s="72"/>
      <c r="H60" s="72"/>
      <c r="I60" s="72"/>
      <c r="J60" s="72"/>
      <c r="K60" s="72"/>
      <c r="L60" s="73"/>
      <c r="M60" s="73"/>
      <c r="N60" s="73"/>
      <c r="O60" s="74"/>
      <c r="P60" s="1">
        <v>56</v>
      </c>
    </row>
    <row r="61" spans="1:16" ht="11.1" customHeight="1" x14ac:dyDescent="0.2">
      <c r="P61" s="1">
        <v>57</v>
      </c>
    </row>
    <row r="62" spans="1:16" ht="11.1" customHeight="1" x14ac:dyDescent="0.2">
      <c r="L62" s="28" t="s">
        <v>59</v>
      </c>
    </row>
    <row r="63" spans="1:16" ht="11.1" customHeight="1" x14ac:dyDescent="0.2">
      <c r="L63" s="28"/>
    </row>
    <row r="64" spans="1:16" ht="11.1" customHeight="1" x14ac:dyDescent="0.2">
      <c r="L64" s="28"/>
    </row>
    <row r="65" spans="3:12" ht="11.1" customHeight="1" x14ac:dyDescent="0.2">
      <c r="L65" s="28" t="s">
        <v>46</v>
      </c>
    </row>
    <row r="68" spans="3:12" ht="12.75" x14ac:dyDescent="0.2"/>
    <row r="69" spans="3:12" ht="11.1" customHeight="1" x14ac:dyDescent="0.2">
      <c r="C69" s="1" t="s">
        <v>61</v>
      </c>
    </row>
    <row r="70" spans="3:12" ht="11.1" customHeight="1" x14ac:dyDescent="0.2">
      <c r="C70" s="29" t="s">
        <v>5</v>
      </c>
      <c r="D70" s="1" t="s">
        <v>62</v>
      </c>
    </row>
    <row r="71" spans="3:12" ht="11.1" customHeight="1" x14ac:dyDescent="0.2">
      <c r="C71" s="29" t="s">
        <v>6</v>
      </c>
      <c r="D71" s="1" t="s">
        <v>74</v>
      </c>
    </row>
    <row r="72" spans="3:12" ht="11.1" customHeight="1" x14ac:dyDescent="0.2">
      <c r="C72" s="29" t="s">
        <v>7</v>
      </c>
      <c r="D72" s="1" t="s">
        <v>65</v>
      </c>
    </row>
    <row r="73" spans="3:12" ht="11.1" customHeight="1" x14ac:dyDescent="0.2">
      <c r="C73" s="29" t="s">
        <v>8</v>
      </c>
      <c r="D73" s="1" t="s">
        <v>63</v>
      </c>
    </row>
    <row r="74" spans="3:12" ht="11.1" customHeight="1" x14ac:dyDescent="0.2">
      <c r="C74" s="29" t="s">
        <v>66</v>
      </c>
      <c r="D74" s="1" t="s">
        <v>56</v>
      </c>
    </row>
    <row r="75" spans="3:12" ht="11.1" customHeight="1" x14ac:dyDescent="0.2">
      <c r="C75" s="29" t="s">
        <v>67</v>
      </c>
      <c r="D75" s="1" t="s">
        <v>75</v>
      </c>
    </row>
    <row r="76" spans="3:12" ht="11.1" customHeight="1" x14ac:dyDescent="0.2">
      <c r="C76" s="29" t="s">
        <v>68</v>
      </c>
      <c r="D76" s="1" t="s">
        <v>57</v>
      </c>
    </row>
    <row r="77" spans="3:12" ht="11.1" customHeight="1" x14ac:dyDescent="0.2">
      <c r="C77" s="29" t="s">
        <v>69</v>
      </c>
      <c r="D77" s="1" t="s">
        <v>76</v>
      </c>
    </row>
    <row r="78" spans="3:12" ht="11.1" customHeight="1" x14ac:dyDescent="0.2">
      <c r="C78" s="29" t="s">
        <v>48</v>
      </c>
      <c r="D78" s="1" t="s">
        <v>64</v>
      </c>
    </row>
    <row r="79" spans="3:12" ht="11.1" customHeight="1" x14ac:dyDescent="0.2">
      <c r="C79" s="29" t="s">
        <v>49</v>
      </c>
      <c r="D79" s="1" t="s">
        <v>58</v>
      </c>
    </row>
    <row r="80" spans="3:12" ht="11.1" customHeight="1" x14ac:dyDescent="0.2">
      <c r="C80" s="29" t="s">
        <v>50</v>
      </c>
      <c r="D80" s="1" t="s">
        <v>35</v>
      </c>
    </row>
    <row r="81" spans="3:4" ht="11.1" customHeight="1" x14ac:dyDescent="0.2">
      <c r="C81" s="29" t="s">
        <v>51</v>
      </c>
      <c r="D81" s="1" t="s">
        <v>77</v>
      </c>
    </row>
    <row r="82" spans="3:4" ht="11.1" customHeight="1" x14ac:dyDescent="0.2">
      <c r="C82" s="29"/>
    </row>
  </sheetData>
  <mergeCells count="16">
    <mergeCell ref="A7:A15"/>
    <mergeCell ref="A29:A37"/>
    <mergeCell ref="A40:A48"/>
    <mergeCell ref="A51:A59"/>
    <mergeCell ref="C4:O4"/>
    <mergeCell ref="C6:O6"/>
    <mergeCell ref="C50:O50"/>
    <mergeCell ref="C28:O28"/>
    <mergeCell ref="A1:O1"/>
    <mergeCell ref="A2:O2"/>
    <mergeCell ref="A3:O3"/>
    <mergeCell ref="A4:A5"/>
    <mergeCell ref="C17:O17"/>
    <mergeCell ref="C39:O39"/>
    <mergeCell ref="A17:A27"/>
    <mergeCell ref="B4:B5"/>
  </mergeCells>
  <phoneticPr fontId="8" type="noConversion"/>
  <printOptions horizontalCentered="1"/>
  <pageMargins left="0" right="0" top="0" bottom="0" header="0" footer="0"/>
  <pageSetup paperSize="9" orientation="portrait" horizontalDpi="4294967292" verticalDpi="2048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zoomScaleNormal="100" zoomScaleSheetLayoutView="100" workbookViewId="0">
      <selection activeCell="C6" sqref="C6"/>
    </sheetView>
  </sheetViews>
  <sheetFormatPr defaultColWidth="6.59765625" defaultRowHeight="15" customHeight="1" x14ac:dyDescent="0.2"/>
  <cols>
    <col min="1" max="1" width="4.8984375" style="1" customWidth="1"/>
    <col min="2" max="2" width="14.59765625" style="1" customWidth="1"/>
    <col min="3" max="7" width="13.8984375" style="1" customWidth="1"/>
    <col min="8" max="8" width="0" style="1" hidden="1" customWidth="1"/>
    <col min="9" max="9" width="6.59765625" style="1" hidden="1" customWidth="1"/>
    <col min="10" max="16384" width="6.59765625" style="1"/>
  </cols>
  <sheetData>
    <row r="1" spans="1:9" ht="18" customHeight="1" x14ac:dyDescent="0.2">
      <c r="A1" s="48" t="s">
        <v>29</v>
      </c>
      <c r="B1" s="49"/>
      <c r="C1" s="49"/>
      <c r="D1" s="49"/>
      <c r="E1" s="49"/>
      <c r="F1" s="49"/>
      <c r="G1" s="49"/>
    </row>
    <row r="2" spans="1:9" ht="18" customHeight="1" x14ac:dyDescent="0.2">
      <c r="A2" s="48" t="s">
        <v>30</v>
      </c>
      <c r="B2" s="49"/>
      <c r="C2" s="49"/>
      <c r="D2" s="49"/>
      <c r="E2" s="49"/>
      <c r="F2" s="49"/>
      <c r="G2" s="49"/>
    </row>
    <row r="3" spans="1:9" ht="18" customHeight="1" x14ac:dyDescent="0.2">
      <c r="A3" s="48" t="s">
        <v>87</v>
      </c>
      <c r="B3" s="49"/>
      <c r="C3" s="49"/>
      <c r="D3" s="49"/>
      <c r="E3" s="49"/>
      <c r="F3" s="49"/>
      <c r="G3" s="49"/>
    </row>
    <row r="4" spans="1:9" ht="15.95" customHeight="1" x14ac:dyDescent="0.2">
      <c r="A4" s="8"/>
      <c r="B4" s="8"/>
      <c r="C4" s="8"/>
      <c r="D4" s="8"/>
      <c r="E4" s="8"/>
      <c r="F4" s="8"/>
      <c r="G4" s="8"/>
    </row>
    <row r="5" spans="1:9" ht="15.95" customHeight="1" x14ac:dyDescent="0.2">
      <c r="A5" s="8"/>
      <c r="B5" s="8"/>
      <c r="C5" s="8"/>
      <c r="D5" s="8"/>
      <c r="E5" s="8"/>
      <c r="F5" s="8"/>
      <c r="G5" s="8"/>
    </row>
    <row r="6" spans="1:9" ht="15.95" customHeight="1" x14ac:dyDescent="0.2">
      <c r="B6" s="21" t="s">
        <v>47</v>
      </c>
      <c r="C6" s="22" t="s">
        <v>48</v>
      </c>
      <c r="D6" s="8"/>
      <c r="E6" s="8"/>
      <c r="F6" s="8"/>
      <c r="G6" s="8"/>
    </row>
    <row r="7" spans="1:9" ht="15.95" customHeight="1" x14ac:dyDescent="0.2">
      <c r="A7" s="9"/>
      <c r="B7" s="10"/>
      <c r="C7" s="10"/>
      <c r="D7" s="10"/>
      <c r="E7" s="10"/>
      <c r="F7" s="10"/>
      <c r="G7" s="10"/>
    </row>
    <row r="8" spans="1:9" ht="15.6" customHeight="1" x14ac:dyDescent="0.2">
      <c r="A8" s="50" t="s">
        <v>31</v>
      </c>
      <c r="B8" s="46" t="s">
        <v>4</v>
      </c>
      <c r="C8" s="46" t="s">
        <v>9</v>
      </c>
      <c r="D8" s="46" t="s">
        <v>24</v>
      </c>
      <c r="E8" s="46" t="s">
        <v>26</v>
      </c>
      <c r="F8" s="46" t="s">
        <v>27</v>
      </c>
      <c r="G8" s="46" t="s">
        <v>28</v>
      </c>
      <c r="I8" s="23" t="s">
        <v>48</v>
      </c>
    </row>
    <row r="9" spans="1:9" ht="15.6" customHeight="1" x14ac:dyDescent="0.2">
      <c r="A9" s="47"/>
      <c r="B9" s="47"/>
      <c r="C9" s="47"/>
      <c r="D9" s="47"/>
      <c r="E9" s="47"/>
      <c r="F9" s="47"/>
      <c r="G9" s="47"/>
      <c r="I9" s="23" t="s">
        <v>49</v>
      </c>
    </row>
    <row r="10" spans="1:9" ht="15.95" customHeight="1" x14ac:dyDescent="0.2">
      <c r="A10" s="2"/>
      <c r="B10" s="2" t="s">
        <v>10</v>
      </c>
      <c r="C10" s="45" t="s">
        <v>11</v>
      </c>
      <c r="D10" s="43"/>
      <c r="E10" s="43"/>
      <c r="F10" s="43"/>
      <c r="G10" s="44"/>
      <c r="I10" s="23" t="s">
        <v>50</v>
      </c>
    </row>
    <row r="11" spans="1:9" ht="15.95" customHeight="1" x14ac:dyDescent="0.2">
      <c r="A11" s="3">
        <v>1</v>
      </c>
      <c r="B11" s="3" t="s">
        <v>12</v>
      </c>
      <c r="C11" s="3" t="str">
        <f>HLOOKUP($C$6,Jadwal,2+A11,FALSE)</f>
        <v>English</v>
      </c>
      <c r="D11" s="3" t="str">
        <f>HLOOKUP($C$6,Jadwal,13+A11,FALSE)</f>
        <v>Mandarin</v>
      </c>
      <c r="E11" s="3" t="str">
        <f>HLOOKUP($C$6,Jadwal,24+A11,FALSE)</f>
        <v>Mathematics</v>
      </c>
      <c r="F11" s="3" t="str">
        <f>HLOOKUP($C$6,Jadwal,35+A11,FALSE)</f>
        <v>Mandarin</v>
      </c>
      <c r="G11" s="3" t="str">
        <f>HLOOKUP($C$6,Jadwal,46+A11,FALSE)</f>
        <v>Physics</v>
      </c>
      <c r="I11" s="23" t="s">
        <v>51</v>
      </c>
    </row>
    <row r="12" spans="1:9" ht="15.95" customHeight="1" x14ac:dyDescent="0.2">
      <c r="A12" s="3">
        <v>2</v>
      </c>
      <c r="B12" s="3" t="s">
        <v>19</v>
      </c>
      <c r="C12" s="3" t="str">
        <f>HLOOKUP($C$6,Jadwal,2+A12,FALSE)</f>
        <v>English</v>
      </c>
      <c r="D12" s="3" t="str">
        <f>HLOOKUP($C$6,Jadwal,13+A12,FALSE)</f>
        <v>Mandarin</v>
      </c>
      <c r="E12" s="3" t="str">
        <f>HLOOKUP($C$6,Jadwal,24+A12,FALSE)</f>
        <v>Mathematics</v>
      </c>
      <c r="F12" s="3" t="str">
        <f>HLOOKUP($C$6,Jadwal,35+A12,FALSE)</f>
        <v>Mandarin</v>
      </c>
      <c r="G12" s="3" t="str">
        <f>HLOOKUP($C$6,Jadwal,46+A12,FALSE)</f>
        <v>Physics</v>
      </c>
      <c r="I12" s="23" t="s">
        <v>70</v>
      </c>
    </row>
    <row r="13" spans="1:9" ht="15.95" customHeight="1" x14ac:dyDescent="0.2">
      <c r="A13" s="3">
        <v>3</v>
      </c>
      <c r="B13" s="3" t="s">
        <v>20</v>
      </c>
      <c r="C13" s="3" t="str">
        <f>HLOOKUP($C$6,Jadwal,2+A13,FALSE)</f>
        <v>Assembly</v>
      </c>
      <c r="D13" s="3" t="str">
        <f>HLOOKUP($C$6,Jadwal,13+A13,FALSE)</f>
        <v>PKn</v>
      </c>
      <c r="E13" s="3" t="str">
        <f>HLOOKUP($C$6,Jadwal,24+A13,FALSE)</f>
        <v>Business Studies</v>
      </c>
      <c r="F13" s="3" t="str">
        <f>HLOOKUP($C$6,Jadwal,35+A13,FALSE)</f>
        <v>English</v>
      </c>
      <c r="G13" s="3" t="str">
        <f>HLOOKUP($C$6,Jadwal,46+A13,FALSE)</f>
        <v>English</v>
      </c>
      <c r="I13" s="23"/>
    </row>
    <row r="14" spans="1:9" ht="17.100000000000001" customHeight="1" x14ac:dyDescent="0.2">
      <c r="A14" s="4"/>
      <c r="B14" s="2" t="s">
        <v>36</v>
      </c>
      <c r="C14" s="45" t="s">
        <v>22</v>
      </c>
      <c r="D14" s="43"/>
      <c r="E14" s="43"/>
      <c r="F14" s="43"/>
      <c r="G14" s="44"/>
      <c r="I14" s="23"/>
    </row>
    <row r="15" spans="1:9" ht="15.95" customHeight="1" x14ac:dyDescent="0.2">
      <c r="A15" s="3">
        <v>4</v>
      </c>
      <c r="B15" s="3" t="s">
        <v>37</v>
      </c>
      <c r="C15" s="3" t="str">
        <f>HLOOKUP($C$6,Jadwal,2+A15,FALSE)</f>
        <v>Assembly</v>
      </c>
      <c r="D15" s="3" t="str">
        <f>HLOOKUP($C$6,Jadwal,13+A15,FALSE)</f>
        <v>PKn</v>
      </c>
      <c r="E15" s="3" t="str">
        <f>HLOOKUP($C$6,Jadwal,24+A15,FALSE)</f>
        <v>English</v>
      </c>
      <c r="F15" s="3" t="str">
        <f>HLOOKUP($C$6,Jadwal,35+A15,FALSE)</f>
        <v>English</v>
      </c>
      <c r="G15" s="3" t="str">
        <f>HLOOKUP($C$6,Jadwal,46+A15,FALSE)</f>
        <v>English</v>
      </c>
      <c r="I15" s="23"/>
    </row>
    <row r="16" spans="1:9" ht="15.95" customHeight="1" x14ac:dyDescent="0.2">
      <c r="A16" s="3">
        <v>5</v>
      </c>
      <c r="B16" s="3" t="s">
        <v>38</v>
      </c>
      <c r="C16" s="3" t="str">
        <f>HLOOKUP($C$6,Jadwal,2+A16,FALSE)</f>
        <v>Agama Kristen</v>
      </c>
      <c r="D16" s="3" t="str">
        <f>HLOOKUP($C$6,Jadwal,13+A16,FALSE)</f>
        <v>Physics</v>
      </c>
      <c r="E16" s="3" t="str">
        <f>HLOOKUP($C$6,Jadwal,24+A16,FALSE)</f>
        <v>English</v>
      </c>
      <c r="F16" s="3" t="str">
        <f>HLOOKUP($C$6,Jadwal,35+A16,FALSE)</f>
        <v>Biology/Chemistry</v>
      </c>
      <c r="G16" s="3" t="str">
        <f>HLOOKUP($C$6,Jadwal,46+A16,FALSE)</f>
        <v>Character Building</v>
      </c>
      <c r="I16" s="23"/>
    </row>
    <row r="17" spans="1:7" ht="15.95" customHeight="1" x14ac:dyDescent="0.2">
      <c r="A17" s="3">
        <v>6</v>
      </c>
      <c r="B17" s="3" t="s">
        <v>39</v>
      </c>
      <c r="C17" s="3" t="str">
        <f>HLOOKUP($C$6,Jadwal,2+A17,FALSE)</f>
        <v>B. Indonesia</v>
      </c>
      <c r="D17" s="3" t="str">
        <f>HLOOKUP($C$6,Jadwal,13+A17,FALSE)</f>
        <v>English</v>
      </c>
      <c r="E17" s="3" t="str">
        <f>HLOOKUP($C$6,Jadwal,24+A17,FALSE)</f>
        <v>B. Indonesia</v>
      </c>
      <c r="F17" s="3" t="str">
        <f>HLOOKUP($C$6,Jadwal,35+A17,FALSE)</f>
        <v>Biology/Chemistry</v>
      </c>
      <c r="G17" s="3" t="str">
        <f>HLOOKUP($C$6,Jadwal,46+A17,FALSE)</f>
        <v>Mathematics</v>
      </c>
    </row>
    <row r="18" spans="1:7" ht="15.95" customHeight="1" x14ac:dyDescent="0.2">
      <c r="A18" s="3">
        <v>7</v>
      </c>
      <c r="B18" s="3" t="s">
        <v>40</v>
      </c>
      <c r="C18" s="3" t="str">
        <f>HLOOKUP($C$6,Jadwal,2+A18,FALSE)</f>
        <v>B. Indonesia</v>
      </c>
      <c r="D18" s="3" t="str">
        <f>HLOOKUP($C$6,Jadwal,13+A18,FALSE)</f>
        <v>English</v>
      </c>
      <c r="E18" s="3" t="str">
        <f>HLOOKUP($C$6,Jadwal,24+A18,FALSE)</f>
        <v>B. Indonesia</v>
      </c>
      <c r="F18" s="3" t="str">
        <f>HLOOKUP($C$6,Jadwal,35+A18,FALSE)</f>
        <v>Biology/Chemistry</v>
      </c>
      <c r="G18" s="3" t="str">
        <f>HLOOKUP($C$6,Jadwal,46+A18,FALSE)</f>
        <v>Mathematics</v>
      </c>
    </row>
    <row r="19" spans="1:7" ht="17.100000000000001" customHeight="1" x14ac:dyDescent="0.2">
      <c r="A19" s="4"/>
      <c r="B19" s="2" t="s">
        <v>41</v>
      </c>
      <c r="C19" s="45" t="s">
        <v>23</v>
      </c>
      <c r="D19" s="43"/>
      <c r="E19" s="43"/>
      <c r="F19" s="43"/>
      <c r="G19" s="44"/>
    </row>
    <row r="20" spans="1:7" ht="15.95" customHeight="1" x14ac:dyDescent="0.2">
      <c r="A20" s="3">
        <v>8</v>
      </c>
      <c r="B20" s="3" t="s">
        <v>42</v>
      </c>
      <c r="C20" s="3" t="str">
        <f>HLOOKUP($C$6,Jadwal,2+A20,FALSE)</f>
        <v>Business Studies</v>
      </c>
      <c r="D20" s="3" t="str">
        <f>HLOOKUP($C$6,Jadwal,13+A20,FALSE)</f>
        <v>Mathematics</v>
      </c>
      <c r="E20" s="3" t="str">
        <f>HLOOKUP($C$6,Jadwal,24+A20,FALSE)</f>
        <v>ICA</v>
      </c>
      <c r="F20" s="3" t="str">
        <f>HLOOKUP($C$6,Jadwal,35+A20,FALSE)</f>
        <v>Sport</v>
      </c>
      <c r="G20" s="3" t="str">
        <f>HLOOKUP($C$6,Jadwal,46+A20,FALSE)</f>
        <v>ICT</v>
      </c>
    </row>
    <row r="21" spans="1:7" ht="15.95" customHeight="1" x14ac:dyDescent="0.2">
      <c r="A21" s="3">
        <v>9</v>
      </c>
      <c r="B21" s="3" t="s">
        <v>43</v>
      </c>
      <c r="C21" s="3" t="str">
        <f>HLOOKUP($C$6,Jadwal,2+A21,FALSE)</f>
        <v>Business Studies</v>
      </c>
      <c r="D21" s="3" t="str">
        <f>HLOOKUP($C$6,Jadwal,13+A21,FALSE)</f>
        <v>Mathematics</v>
      </c>
      <c r="E21" s="3" t="str">
        <f>HLOOKUP($C$6,Jadwal,24+A21,FALSE)</f>
        <v>ICA</v>
      </c>
      <c r="F21" s="3" t="str">
        <f>HLOOKUP($C$6,Jadwal,35+A21,FALSE)</f>
        <v>Sport</v>
      </c>
      <c r="G21" s="3" t="str">
        <f>HLOOKUP($C$6,Jadwal,46+A21,FALSE)</f>
        <v>ICT</v>
      </c>
    </row>
    <row r="22" spans="1:7" ht="15.95" hidden="1" customHeight="1" x14ac:dyDescent="0.2">
      <c r="A22" s="19">
        <v>10</v>
      </c>
      <c r="B22" s="19" t="s">
        <v>44</v>
      </c>
      <c r="C22" s="3">
        <f>HLOOKUP($C$6,Jadwal,2+A22,FALSE)</f>
        <v>0</v>
      </c>
      <c r="D22" s="3">
        <f>HLOOKUP($C$6,Jadwal,13+A22,FALSE)</f>
        <v>0</v>
      </c>
      <c r="E22" s="3">
        <f>HLOOKUP($C$6,Jadwal,24+A22,FALSE)</f>
        <v>0</v>
      </c>
      <c r="F22" s="3">
        <f>HLOOKUP($C$6,Jadwal,35+A22,FALSE)</f>
        <v>0</v>
      </c>
      <c r="G22" s="3">
        <f>HLOOKUP($C$6,Jadwal,46+A22,FALSE)</f>
        <v>0</v>
      </c>
    </row>
    <row r="23" spans="1:7" ht="15.95" customHeight="1" x14ac:dyDescent="0.2">
      <c r="A23" s="20"/>
      <c r="B23" s="20" t="s">
        <v>89</v>
      </c>
      <c r="C23" s="42" t="s">
        <v>45</v>
      </c>
      <c r="D23" s="43"/>
      <c r="E23" s="43"/>
      <c r="F23" s="43"/>
      <c r="G23" s="44"/>
    </row>
    <row r="24" spans="1:7" ht="15.95" customHeight="1" x14ac:dyDescent="0.2">
      <c r="A24" s="8"/>
      <c r="B24" s="8"/>
      <c r="C24" s="11"/>
      <c r="D24" s="11"/>
      <c r="E24" s="11"/>
      <c r="F24" s="11"/>
      <c r="G24" s="11"/>
    </row>
    <row r="25" spans="1:7" ht="15.95" customHeight="1" x14ac:dyDescent="0.2">
      <c r="A25" s="8"/>
      <c r="B25" s="12" t="s">
        <v>88</v>
      </c>
      <c r="C25" s="8"/>
      <c r="D25" s="8"/>
      <c r="E25" s="8"/>
      <c r="F25" s="8"/>
      <c r="G25" s="8"/>
    </row>
    <row r="26" spans="1:7" ht="15.95" customHeight="1" x14ac:dyDescent="0.2">
      <c r="A26" s="8"/>
      <c r="B26" s="12" t="s">
        <v>32</v>
      </c>
      <c r="C26" s="8"/>
      <c r="D26" s="8"/>
      <c r="E26" s="8"/>
      <c r="F26" s="8"/>
      <c r="G26" s="8"/>
    </row>
    <row r="27" spans="1:7" ht="15.95" customHeight="1" x14ac:dyDescent="0.2">
      <c r="A27" s="8"/>
      <c r="B27" s="12" t="s">
        <v>33</v>
      </c>
      <c r="C27" s="8"/>
      <c r="D27" s="8"/>
      <c r="E27" s="8"/>
      <c r="F27" s="12" t="s">
        <v>34</v>
      </c>
      <c r="G27" s="8"/>
    </row>
    <row r="28" spans="1:7" ht="15.95" customHeight="1" x14ac:dyDescent="0.2">
      <c r="A28" s="8"/>
      <c r="B28" s="25"/>
      <c r="C28" s="8"/>
      <c r="D28" s="8"/>
      <c r="E28" s="8"/>
      <c r="F28" s="8"/>
      <c r="G28" s="8"/>
    </row>
    <row r="29" spans="1:7" ht="15.95" customHeight="1" x14ac:dyDescent="0.2">
      <c r="A29" s="8"/>
      <c r="B29" s="25"/>
      <c r="C29" s="8"/>
      <c r="D29" s="8"/>
      <c r="E29" s="8"/>
      <c r="F29" s="8"/>
      <c r="G29" s="8"/>
    </row>
    <row r="30" spans="1:7" ht="15.95" customHeight="1" x14ac:dyDescent="0.2">
      <c r="A30" s="8"/>
      <c r="B30" s="25"/>
      <c r="C30" s="8"/>
      <c r="D30" s="8"/>
      <c r="E30" s="8"/>
      <c r="F30" s="8"/>
      <c r="G30" s="8"/>
    </row>
    <row r="31" spans="1:7" ht="15.95" customHeight="1" x14ac:dyDescent="0.2">
      <c r="A31" s="8"/>
      <c r="B31" s="25"/>
      <c r="C31" s="8"/>
      <c r="D31" s="8"/>
      <c r="E31" s="8"/>
      <c r="F31" s="8"/>
      <c r="G31" s="8"/>
    </row>
    <row r="32" spans="1:7" ht="15.95" customHeight="1" x14ac:dyDescent="0.2">
      <c r="A32" s="8"/>
      <c r="B32" s="13" t="s">
        <v>46</v>
      </c>
      <c r="C32" s="8"/>
      <c r="D32" s="8"/>
      <c r="E32" s="8"/>
      <c r="F32" s="13" t="str">
        <f>VLOOKUP($C$6,Homeroom_Teacher,2,FALSE)</f>
        <v>Enik Suharyatin, S.Pd.</v>
      </c>
      <c r="G32" s="8"/>
    </row>
    <row r="33" spans="1:7" ht="15.95" customHeight="1" x14ac:dyDescent="0.2">
      <c r="A33" s="8"/>
      <c r="B33" s="15"/>
      <c r="C33" s="8"/>
      <c r="D33" s="8"/>
      <c r="E33" s="8"/>
      <c r="F33" s="14"/>
      <c r="G33" s="8"/>
    </row>
  </sheetData>
  <dataConsolidate/>
  <mergeCells count="14">
    <mergeCell ref="A1:G1"/>
    <mergeCell ref="A2:G2"/>
    <mergeCell ref="B8:B9"/>
    <mergeCell ref="D8:D9"/>
    <mergeCell ref="F8:F9"/>
    <mergeCell ref="A3:G3"/>
    <mergeCell ref="A8:A9"/>
    <mergeCell ref="C23:G23"/>
    <mergeCell ref="C14:G14"/>
    <mergeCell ref="E8:E9"/>
    <mergeCell ref="C10:G10"/>
    <mergeCell ref="C19:G19"/>
    <mergeCell ref="G8:G9"/>
    <mergeCell ref="C8:C9"/>
  </mergeCells>
  <phoneticPr fontId="8" type="noConversion"/>
  <dataValidations count="1">
    <dataValidation type="list" allowBlank="1" showInputMessage="1" showErrorMessage="1" sqref="C6">
      <formula1>$I$8:$I$11</formula1>
    </dataValidation>
  </dataValidations>
  <printOptions horizontalCentered="1"/>
  <pageMargins left="0" right="0" top="0.34055118099999998" bottom="0" header="0" footer="0"/>
  <pageSetup paperSize="9" orientation="landscape" horizontalDpi="4294967292" verticalDpi="2048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K13" sqref="K13"/>
    </sheetView>
  </sheetViews>
  <sheetFormatPr defaultColWidth="6.59765625" defaultRowHeight="12.75" x14ac:dyDescent="0.2"/>
  <cols>
    <col min="1" max="1" width="4.8984375" style="1" customWidth="1"/>
    <col min="2" max="2" width="14.59765625" style="1" customWidth="1"/>
    <col min="3" max="7" width="13.8984375" style="1" customWidth="1"/>
    <col min="8" max="8" width="0" style="1" hidden="1" customWidth="1"/>
    <col min="9" max="9" width="6.59765625" style="1" hidden="1" customWidth="1"/>
    <col min="10" max="16384" width="6.59765625" style="1"/>
  </cols>
  <sheetData>
    <row r="1" spans="1:9" ht="18" customHeight="1" x14ac:dyDescent="0.2">
      <c r="A1" s="48" t="s">
        <v>29</v>
      </c>
      <c r="B1" s="49"/>
      <c r="C1" s="49"/>
      <c r="D1" s="49"/>
      <c r="E1" s="49"/>
      <c r="F1" s="49"/>
      <c r="G1" s="49"/>
    </row>
    <row r="2" spans="1:9" ht="18" customHeight="1" x14ac:dyDescent="0.2">
      <c r="A2" s="48" t="s">
        <v>30</v>
      </c>
      <c r="B2" s="49"/>
      <c r="C2" s="49"/>
      <c r="D2" s="49"/>
      <c r="E2" s="49"/>
      <c r="F2" s="49"/>
      <c r="G2" s="49"/>
    </row>
    <row r="3" spans="1:9" ht="18" customHeight="1" x14ac:dyDescent="0.2">
      <c r="A3" s="48" t="s">
        <v>87</v>
      </c>
      <c r="B3" s="49"/>
      <c r="C3" s="49"/>
      <c r="D3" s="49"/>
      <c r="E3" s="49"/>
      <c r="F3" s="49"/>
      <c r="G3" s="49"/>
    </row>
    <row r="4" spans="1:9" ht="15.95" customHeight="1" x14ac:dyDescent="0.2">
      <c r="A4" s="8"/>
      <c r="B4" s="8"/>
      <c r="C4" s="8"/>
      <c r="D4" s="8"/>
      <c r="E4" s="8"/>
      <c r="F4" s="8"/>
      <c r="G4" s="8"/>
    </row>
    <row r="5" spans="1:9" ht="15.95" customHeight="1" x14ac:dyDescent="0.2">
      <c r="A5" s="8"/>
      <c r="B5" s="8"/>
      <c r="C5" s="8"/>
      <c r="D5" s="8"/>
      <c r="E5" s="8"/>
      <c r="F5" s="8"/>
      <c r="G5" s="8"/>
    </row>
    <row r="6" spans="1:9" ht="15.95" customHeight="1" x14ac:dyDescent="0.2">
      <c r="B6" s="21" t="s">
        <v>47</v>
      </c>
      <c r="C6" s="22" t="s">
        <v>69</v>
      </c>
      <c r="D6" s="8"/>
      <c r="E6" s="8"/>
      <c r="F6" s="8"/>
      <c r="G6" s="8"/>
    </row>
    <row r="7" spans="1:9" ht="15.95" customHeight="1" x14ac:dyDescent="0.2">
      <c r="A7" s="9"/>
      <c r="B7" s="10"/>
      <c r="C7" s="10"/>
      <c r="D7" s="10"/>
      <c r="E7" s="10"/>
      <c r="F7" s="10"/>
      <c r="G7" s="10"/>
    </row>
    <row r="8" spans="1:9" ht="15.6" customHeight="1" x14ac:dyDescent="0.2">
      <c r="A8" s="50" t="s">
        <v>31</v>
      </c>
      <c r="B8" s="46" t="s">
        <v>4</v>
      </c>
      <c r="C8" s="46" t="s">
        <v>9</v>
      </c>
      <c r="D8" s="46" t="s">
        <v>24</v>
      </c>
      <c r="E8" s="46" t="s">
        <v>26</v>
      </c>
      <c r="F8" s="46" t="s">
        <v>27</v>
      </c>
      <c r="G8" s="46" t="s">
        <v>28</v>
      </c>
      <c r="I8" s="31" t="s">
        <v>5</v>
      </c>
    </row>
    <row r="9" spans="1:9" ht="15.6" customHeight="1" x14ac:dyDescent="0.2">
      <c r="A9" s="47"/>
      <c r="B9" s="47"/>
      <c r="C9" s="47"/>
      <c r="D9" s="47"/>
      <c r="E9" s="47"/>
      <c r="F9" s="47"/>
      <c r="G9" s="47"/>
      <c r="I9" s="31" t="s">
        <v>6</v>
      </c>
    </row>
    <row r="10" spans="1:9" ht="15.95" customHeight="1" x14ac:dyDescent="0.2">
      <c r="A10" s="2"/>
      <c r="B10" s="2" t="s">
        <v>10</v>
      </c>
      <c r="C10" s="45" t="s">
        <v>11</v>
      </c>
      <c r="D10" s="43"/>
      <c r="E10" s="43"/>
      <c r="F10" s="43"/>
      <c r="G10" s="44"/>
      <c r="I10" s="31" t="s">
        <v>7</v>
      </c>
    </row>
    <row r="11" spans="1:9" ht="15.95" customHeight="1" x14ac:dyDescent="0.2">
      <c r="A11" s="3">
        <v>1</v>
      </c>
      <c r="B11" s="3" t="s">
        <v>12</v>
      </c>
      <c r="C11" s="3" t="str">
        <f>HLOOKUP($C$6,'Jdw PEL'!$C$5:$O$61,3,FALSE)</f>
        <v>Assembly</v>
      </c>
      <c r="D11" s="3" t="str">
        <f>HLOOKUP($C$6,'Jdw PEL'!$C$5:$O$61,14,FALSE)</f>
        <v>Physics</v>
      </c>
      <c r="E11" s="3" t="str">
        <f>HLOOKUP($C$6,'Jdw PEL'!$C$5:$O$61,25,FALSE)</f>
        <v>English</v>
      </c>
      <c r="F11" s="3" t="str">
        <f>HLOOKUP($C$6,'Jdw PEL'!$C$5:$O$61,36,FALSE)</f>
        <v>World History</v>
      </c>
      <c r="G11" s="3" t="str">
        <f>HLOOKUP($C$6,'Jdw PEL'!$C$5:$O$61,47,FALSE)</f>
        <v>English</v>
      </c>
      <c r="I11" s="31" t="s">
        <v>8</v>
      </c>
    </row>
    <row r="12" spans="1:9" ht="15.95" customHeight="1" x14ac:dyDescent="0.2">
      <c r="A12" s="3">
        <v>2</v>
      </c>
      <c r="B12" s="3" t="s">
        <v>19</v>
      </c>
      <c r="C12" s="3" t="str">
        <f>HLOOKUP($C$6,'Jdw PEL'!$C$5:$O$61,4,FALSE)</f>
        <v>Assembly</v>
      </c>
      <c r="D12" s="3" t="str">
        <f>HLOOKUP($C$6,'Jdw PEL'!$C$5:$O$61,15,FALSE)</f>
        <v>Physics</v>
      </c>
      <c r="E12" s="3" t="str">
        <f>HLOOKUP($C$6,'Jdw PEL'!$C$5:$O$61,26,FALSE)</f>
        <v>English</v>
      </c>
      <c r="F12" s="3" t="str">
        <f>HLOOKUP($C$6,'Jdw PEL'!$C$5:$O$61,37,FALSE)</f>
        <v>World History</v>
      </c>
      <c r="G12" s="3" t="str">
        <f>HLOOKUP($C$6,'Jdw PEL'!$C$5:$O$61,48,FALSE)</f>
        <v>English</v>
      </c>
      <c r="I12" s="31" t="s">
        <v>66</v>
      </c>
    </row>
    <row r="13" spans="1:9" ht="15.95" customHeight="1" x14ac:dyDescent="0.2">
      <c r="A13" s="24"/>
      <c r="B13" s="24" t="s">
        <v>54</v>
      </c>
      <c r="C13" s="45" t="s">
        <v>22</v>
      </c>
      <c r="D13" s="43"/>
      <c r="E13" s="43"/>
      <c r="F13" s="43"/>
      <c r="G13" s="44"/>
      <c r="I13" s="30" t="s">
        <v>67</v>
      </c>
    </row>
    <row r="14" spans="1:9" ht="15.95" customHeight="1" x14ac:dyDescent="0.2">
      <c r="A14" s="3">
        <v>3</v>
      </c>
      <c r="B14" s="3" t="s">
        <v>55</v>
      </c>
      <c r="C14" s="3" t="str">
        <f>HLOOKUP($C$6,'Jdw PEL'!$C$5:$O$61,5,FALSE)</f>
        <v>Biology</v>
      </c>
      <c r="D14" s="3" t="str">
        <f>HLOOKUP($C$6,'Jdw PEL'!$C$5:$O$61,16,FALSE)</f>
        <v>Mathematics</v>
      </c>
      <c r="E14" s="3" t="str">
        <f>HLOOKUP($C$6,'Jdw PEL'!$C$5:$O$61,27,FALSE)</f>
        <v>Mandarin</v>
      </c>
      <c r="F14" s="3" t="str">
        <f>HLOOKUP($C$6,'Jdw PEL'!$C$5:$O$61,38,FALSE)</f>
        <v>B. Indonesia</v>
      </c>
      <c r="G14" s="3" t="str">
        <f>HLOOKUP($C$6,'Jdw PEL'!$C$5:$O$61,49,FALSE)</f>
        <v>English</v>
      </c>
      <c r="I14" s="31" t="s">
        <v>68</v>
      </c>
    </row>
    <row r="15" spans="1:9" ht="15.95" customHeight="1" x14ac:dyDescent="0.2">
      <c r="A15" s="3">
        <v>4</v>
      </c>
      <c r="B15" s="3" t="s">
        <v>37</v>
      </c>
      <c r="C15" s="3" t="str">
        <f>HLOOKUP($C$6,'Jdw PEL'!$C$5:$O$61,6,FALSE)</f>
        <v>Biology</v>
      </c>
      <c r="D15" s="3" t="str">
        <f>HLOOKUP($C$6,'Jdw PEL'!$C$5:$O$61,17,FALSE)</f>
        <v>Mathematics</v>
      </c>
      <c r="E15" s="3" t="str">
        <f>HLOOKUP($C$6,'Jdw PEL'!$C$5:$O$61,28,FALSE)</f>
        <v>Mandarin</v>
      </c>
      <c r="F15" s="3" t="str">
        <f>HLOOKUP($C$6,'Jdw PEL'!$C$5:$O$61,39,FALSE)</f>
        <v>B. Indonesia</v>
      </c>
      <c r="G15" s="3" t="str">
        <f>HLOOKUP($C$6,'Jdw PEL'!$C$5:$O$61,50,FALSE)</f>
        <v>Mathematics</v>
      </c>
      <c r="I15" s="30" t="s">
        <v>69</v>
      </c>
    </row>
    <row r="16" spans="1:9" ht="15.95" customHeight="1" x14ac:dyDescent="0.2">
      <c r="A16" s="3">
        <v>5</v>
      </c>
      <c r="B16" s="3" t="s">
        <v>38</v>
      </c>
      <c r="C16" s="3" t="str">
        <f>HLOOKUP($C$6,'Jdw PEL'!$C$5:$O$61,7,FALSE)</f>
        <v>Physics</v>
      </c>
      <c r="D16" s="3" t="str">
        <f>HLOOKUP($C$6,'Jdw PEL'!$C$5:$O$61,18,FALSE)</f>
        <v>Agama Kristen</v>
      </c>
      <c r="E16" s="3" t="str">
        <f>HLOOKUP($C$6,'Jdw PEL'!$C$5:$O$61,29,FALSE)</f>
        <v>ICA</v>
      </c>
      <c r="F16" s="3" t="str">
        <f>HLOOKUP($C$6,'Jdw PEL'!$C$5:$O$61,40,FALSE)</f>
        <v>English</v>
      </c>
      <c r="G16" s="3" t="str">
        <f>HLOOKUP($C$6,'Jdw PEL'!$C$5:$O$61,51,FALSE)</f>
        <v>Mathematics</v>
      </c>
      <c r="I16" s="23"/>
    </row>
    <row r="17" spans="1:9" ht="15.95" customHeight="1" x14ac:dyDescent="0.2">
      <c r="A17" s="3">
        <v>6</v>
      </c>
      <c r="B17" s="3" t="s">
        <v>39</v>
      </c>
      <c r="C17" s="3" t="str">
        <f>HLOOKUP($C$6,'Jdw PEL'!$C$5:$O$61,8,FALSE)</f>
        <v>Mandarin</v>
      </c>
      <c r="D17" s="3" t="str">
        <f>HLOOKUP($C$6,'Jdw PEL'!$C$5:$O$61,19,FALSE)</f>
        <v>B. Indonesia</v>
      </c>
      <c r="E17" s="3" t="str">
        <f>HLOOKUP($C$6,'Jdw PEL'!$C$5:$O$61,30,FALSE)</f>
        <v>ICA</v>
      </c>
      <c r="F17" s="3" t="str">
        <f>HLOOKUP($C$6,'Jdw PEL'!$C$5:$O$61,41,FALSE)</f>
        <v>English</v>
      </c>
      <c r="G17" s="3" t="str">
        <f>HLOOKUP($C$6,'Jdw PEL'!$C$5:$O$61,52,FALSE)</f>
        <v>Sport</v>
      </c>
      <c r="I17" s="23"/>
    </row>
    <row r="18" spans="1:9" ht="15.95" customHeight="1" x14ac:dyDescent="0.2">
      <c r="A18" s="24"/>
      <c r="B18" s="24" t="s">
        <v>90</v>
      </c>
      <c r="C18" s="45" t="s">
        <v>23</v>
      </c>
      <c r="D18" s="43"/>
      <c r="E18" s="43"/>
      <c r="F18" s="43"/>
      <c r="G18" s="44"/>
      <c r="I18" s="23"/>
    </row>
    <row r="19" spans="1:9" ht="15.95" customHeight="1" x14ac:dyDescent="0.2">
      <c r="A19" s="3">
        <v>7</v>
      </c>
      <c r="B19" s="3" t="s">
        <v>91</v>
      </c>
      <c r="C19" s="3" t="str">
        <f>HLOOKUP($C$6,'Jdw PEL'!$C$5:$O$61,9,FALSE)</f>
        <v>Mandarin</v>
      </c>
      <c r="D19" s="3" t="str">
        <f>HLOOKUP($C$6,'Jdw PEL'!$C$5:$O$61,20,FALSE)</f>
        <v>B. Indonesia</v>
      </c>
      <c r="E19" s="3" t="str">
        <f>HLOOKUP($C$6,'Jdw PEL'!$C$5:$O$61,31,FALSE)</f>
        <v>Character Building</v>
      </c>
      <c r="F19" s="3" t="str">
        <f>HLOOKUP($C$6,'Jdw PEL'!$C$5:$O$61,42,FALSE)</f>
        <v>English</v>
      </c>
      <c r="G19" s="3" t="str">
        <f>HLOOKUP($C$6,'Jdw PEL'!$C$5:$O$61,53,FALSE)</f>
        <v>Sport</v>
      </c>
      <c r="I19" s="23"/>
    </row>
    <row r="20" spans="1:9" ht="15.95" customHeight="1" x14ac:dyDescent="0.2">
      <c r="A20" s="3">
        <v>8</v>
      </c>
      <c r="B20" s="3" t="s">
        <v>42</v>
      </c>
      <c r="C20" s="3" t="str">
        <f>HLOOKUP($C$6,'Jdw PEL'!$C$5:$O$61,10,FALSE)</f>
        <v>English</v>
      </c>
      <c r="D20" s="3" t="str">
        <f>HLOOKUP($C$6,'Jdw PEL'!$C$5:$O$61,21,FALSE)</f>
        <v>English</v>
      </c>
      <c r="E20" s="3" t="str">
        <f>HLOOKUP($C$6,'Jdw PEL'!$C$5:$O$61,32,FALSE)</f>
        <v>PKn</v>
      </c>
      <c r="F20" s="3" t="str">
        <f>HLOOKUP($C$6,'Jdw PEL'!$C$5:$O$61,43,FALSE)</f>
        <v>Mathematics</v>
      </c>
      <c r="G20" s="3" t="str">
        <f>HLOOKUP($C$6,'Jdw PEL'!$C$5:$O$61,54,FALSE)</f>
        <v>Chemistry</v>
      </c>
      <c r="I20" s="23"/>
    </row>
    <row r="21" spans="1:9" ht="15.95" customHeight="1" x14ac:dyDescent="0.2">
      <c r="A21" s="3">
        <v>9</v>
      </c>
      <c r="B21" s="3" t="s">
        <v>43</v>
      </c>
      <c r="C21" s="3" t="str">
        <f>HLOOKUP($C$6,'Jdw PEL'!$C$5:$O$61,11,FALSE)</f>
        <v>English</v>
      </c>
      <c r="D21" s="3" t="str">
        <f>HLOOKUP($C$6,'Jdw PEL'!$C$5:$O$61,22,FALSE)</f>
        <v>English</v>
      </c>
      <c r="E21" s="3" t="str">
        <f>HLOOKUP($C$6,'Jdw PEL'!$C$5:$O$61,33,FALSE)</f>
        <v>PKn</v>
      </c>
      <c r="F21" s="3" t="str">
        <f>HLOOKUP($C$6,'Jdw PEL'!$C$5:$O$61,44,FALSE)</f>
        <v>Mathematics</v>
      </c>
      <c r="G21" s="3" t="str">
        <f>HLOOKUP($C$6,'Jdw PEL'!$C$5:$O$61,55,FALSE)</f>
        <v>Chemistry</v>
      </c>
    </row>
    <row r="22" spans="1:9" ht="15.95" hidden="1" customHeight="1" x14ac:dyDescent="0.2">
      <c r="A22" s="19">
        <v>10</v>
      </c>
      <c r="B22" s="19" t="s">
        <v>44</v>
      </c>
      <c r="C22" s="3">
        <f>HLOOKUP($C$6,'Jdw PEL'!$C$5:$O$61,12,FALSE)</f>
        <v>0</v>
      </c>
      <c r="D22" s="3">
        <f>HLOOKUP($C$6,'Jdw PEL'!$C$5:$O$61,23,FALSE)</f>
        <v>0</v>
      </c>
      <c r="E22" s="3">
        <f>HLOOKUP($C$6,'Jdw PEL'!$C$5:$O$61,34,FALSE)</f>
        <v>0</v>
      </c>
      <c r="F22" s="3">
        <f>HLOOKUP($C$6,'Jdw PEL'!$C$5:$O$61,45,FALSE)</f>
        <v>0</v>
      </c>
      <c r="G22" s="3">
        <f>HLOOKUP($C$6,'Jdw PEL'!$C$5:$O$61,56,FALSE)</f>
        <v>0</v>
      </c>
    </row>
    <row r="23" spans="1:9" ht="15.95" customHeight="1" x14ac:dyDescent="0.2">
      <c r="A23" s="20"/>
      <c r="B23" s="20" t="s">
        <v>89</v>
      </c>
      <c r="C23" s="42" t="s">
        <v>45</v>
      </c>
      <c r="D23" s="43"/>
      <c r="E23" s="43"/>
      <c r="F23" s="43"/>
      <c r="G23" s="44"/>
    </row>
    <row r="24" spans="1:9" ht="15.95" customHeight="1" x14ac:dyDescent="0.2">
      <c r="A24" s="8"/>
      <c r="B24" s="8"/>
      <c r="C24" s="11"/>
      <c r="D24" s="11"/>
      <c r="E24" s="11"/>
      <c r="F24" s="11"/>
      <c r="G24" s="11"/>
    </row>
    <row r="25" spans="1:9" ht="15.95" customHeight="1" x14ac:dyDescent="0.2">
      <c r="A25" s="8"/>
      <c r="B25" s="12" t="s">
        <v>88</v>
      </c>
      <c r="C25" s="8"/>
      <c r="D25" s="8"/>
      <c r="E25" s="8"/>
      <c r="F25" s="8"/>
      <c r="G25" s="8"/>
    </row>
    <row r="26" spans="1:9" ht="15.95" customHeight="1" x14ac:dyDescent="0.2">
      <c r="A26" s="8"/>
      <c r="B26" s="12" t="s">
        <v>32</v>
      </c>
      <c r="C26" s="8"/>
      <c r="D26" s="8"/>
      <c r="E26" s="8"/>
      <c r="F26" s="8"/>
      <c r="G26" s="8"/>
    </row>
    <row r="27" spans="1:9" ht="15.95" customHeight="1" x14ac:dyDescent="0.2">
      <c r="A27" s="8"/>
      <c r="B27" s="12" t="s">
        <v>33</v>
      </c>
      <c r="C27" s="8"/>
      <c r="D27" s="8"/>
      <c r="E27" s="8"/>
      <c r="F27" s="12" t="s">
        <v>34</v>
      </c>
      <c r="G27" s="8"/>
    </row>
    <row r="28" spans="1:9" ht="15.95" customHeight="1" x14ac:dyDescent="0.2">
      <c r="A28" s="8"/>
      <c r="B28" s="25"/>
      <c r="C28" s="8"/>
      <c r="D28" s="8"/>
      <c r="E28" s="8"/>
      <c r="F28" s="8"/>
      <c r="G28" s="8"/>
    </row>
    <row r="29" spans="1:9" ht="15.95" customHeight="1" x14ac:dyDescent="0.2">
      <c r="A29" s="8"/>
      <c r="B29" s="25"/>
      <c r="C29" s="8"/>
      <c r="D29" s="8"/>
      <c r="E29" s="8"/>
      <c r="F29" s="8"/>
      <c r="G29" s="8"/>
    </row>
    <row r="30" spans="1:9" ht="15.95" customHeight="1" x14ac:dyDescent="0.2">
      <c r="A30" s="8"/>
      <c r="B30" s="25"/>
      <c r="C30" s="8"/>
      <c r="D30" s="8"/>
      <c r="E30" s="8"/>
      <c r="F30" s="8"/>
      <c r="G30" s="8"/>
    </row>
    <row r="31" spans="1:9" ht="15.95" customHeight="1" x14ac:dyDescent="0.2">
      <c r="A31" s="8"/>
      <c r="B31" s="25"/>
      <c r="C31" s="8"/>
      <c r="D31" s="8"/>
      <c r="E31" s="8"/>
      <c r="F31" s="8"/>
      <c r="G31" s="8"/>
    </row>
    <row r="32" spans="1:9" ht="15.95" customHeight="1" x14ac:dyDescent="0.2">
      <c r="A32" s="8"/>
      <c r="B32" s="13" t="s">
        <v>46</v>
      </c>
      <c r="C32" s="8"/>
      <c r="D32" s="8"/>
      <c r="E32" s="8"/>
      <c r="F32" s="13" t="str">
        <f>VLOOKUP($C$6,Homeroom_Teacher,2,FALSE)</f>
        <v>Nerlan Panjaitan, S.Pd.</v>
      </c>
      <c r="G32" s="8"/>
    </row>
    <row r="33" spans="1:7" ht="15.75" x14ac:dyDescent="0.2">
      <c r="A33" s="8"/>
      <c r="B33" s="15"/>
      <c r="C33" s="8"/>
      <c r="D33" s="8"/>
      <c r="E33" s="8"/>
      <c r="F33" s="14"/>
      <c r="G33" s="8"/>
    </row>
  </sheetData>
  <mergeCells count="14">
    <mergeCell ref="C10:G10"/>
    <mergeCell ref="C18:G18"/>
    <mergeCell ref="C23:G23"/>
    <mergeCell ref="C13:G13"/>
    <mergeCell ref="A1:G1"/>
    <mergeCell ref="A2:G2"/>
    <mergeCell ref="A3:G3"/>
    <mergeCell ref="A8:A9"/>
    <mergeCell ref="B8:B9"/>
    <mergeCell ref="C8:C9"/>
    <mergeCell ref="D8:D9"/>
    <mergeCell ref="E8:E9"/>
    <mergeCell ref="F8:F9"/>
    <mergeCell ref="G8:G9"/>
  </mergeCells>
  <dataValidations count="1">
    <dataValidation type="list" allowBlank="1" showInputMessage="1" showErrorMessage="1" sqref="C6">
      <formula1>$I$8:$I$15</formula1>
    </dataValidation>
  </dataValidations>
  <printOptions horizontalCentered="1"/>
  <pageMargins left="0.7" right="0.7" top="0.5" bottom="0.2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A18" sqref="A18:XFD18"/>
    </sheetView>
  </sheetViews>
  <sheetFormatPr defaultRowHeight="18" x14ac:dyDescent="0.25"/>
  <cols>
    <col min="1" max="1" width="15.19921875" style="36" customWidth="1"/>
    <col min="2" max="2" width="47.09765625" style="36" customWidth="1"/>
    <col min="3" max="16384" width="8.796875" style="36"/>
  </cols>
  <sheetData>
    <row r="1" spans="1:2" s="32" customFormat="1" ht="23.25" x14ac:dyDescent="0.35">
      <c r="A1" s="51" t="s">
        <v>71</v>
      </c>
      <c r="B1" s="51"/>
    </row>
    <row r="2" spans="1:2" s="32" customFormat="1" ht="23.25" x14ac:dyDescent="0.35">
      <c r="A2" s="51" t="s">
        <v>0</v>
      </c>
      <c r="B2" s="51"/>
    </row>
    <row r="3" spans="1:2" s="32" customFormat="1" ht="23.25" x14ac:dyDescent="0.35">
      <c r="A3" s="51" t="s">
        <v>73</v>
      </c>
      <c r="B3" s="51"/>
    </row>
    <row r="4" spans="1:2" s="32" customFormat="1" ht="23.25" x14ac:dyDescent="0.35">
      <c r="A4" s="33"/>
      <c r="B4" s="33"/>
    </row>
    <row r="5" spans="1:2" s="32" customFormat="1" ht="32.25" customHeight="1" thickBot="1" x14ac:dyDescent="0.4">
      <c r="A5" s="34" t="s">
        <v>72</v>
      </c>
      <c r="B5" s="34" t="s">
        <v>71</v>
      </c>
    </row>
    <row r="6" spans="1:2" s="32" customFormat="1" ht="32.25" customHeight="1" thickTop="1" x14ac:dyDescent="0.35">
      <c r="A6" s="35" t="str">
        <f>'Jdw PEL'!C70</f>
        <v>7.1</v>
      </c>
      <c r="B6" s="35" t="str">
        <f>'Jdw PEL'!D70</f>
        <v>Emmanuel A. Recanel, BS/BSE. Math.</v>
      </c>
    </row>
    <row r="7" spans="1:2" s="32" customFormat="1" ht="32.25" customHeight="1" x14ac:dyDescent="0.35">
      <c r="A7" s="35" t="str">
        <f>'Jdw PEL'!C71</f>
        <v>7.2</v>
      </c>
      <c r="B7" s="35" t="str">
        <f>'Jdw PEL'!D71</f>
        <v>Hannah Knight, BA. Dip.Ed.</v>
      </c>
    </row>
    <row r="8" spans="1:2" s="32" customFormat="1" ht="32.25" customHeight="1" x14ac:dyDescent="0.35">
      <c r="A8" s="35" t="str">
        <f>'Jdw PEL'!C72</f>
        <v>7.3</v>
      </c>
      <c r="B8" s="35" t="str">
        <f>'Jdw PEL'!D72</f>
        <v>Ribka J.F.P., S.Kom.</v>
      </c>
    </row>
    <row r="9" spans="1:2" s="32" customFormat="1" ht="32.25" customHeight="1" x14ac:dyDescent="0.35">
      <c r="A9" s="35" t="str">
        <f>'Jdw PEL'!C73</f>
        <v>7.4</v>
      </c>
      <c r="B9" s="35" t="str">
        <f>'Jdw PEL'!D73</f>
        <v>Eileen Leizel Quilo, B.S. Biology</v>
      </c>
    </row>
    <row r="10" spans="1:2" s="32" customFormat="1" ht="32.25" customHeight="1" x14ac:dyDescent="0.35">
      <c r="A10" s="35" t="str">
        <f>'Jdw PEL'!C74</f>
        <v>8.1</v>
      </c>
      <c r="B10" s="35" t="str">
        <f>'Jdw PEL'!D74</f>
        <v>Lydia N. Bajao, B.S.Ed.</v>
      </c>
    </row>
    <row r="11" spans="1:2" s="32" customFormat="1" ht="32.25" customHeight="1" x14ac:dyDescent="0.35">
      <c r="A11" s="35" t="str">
        <f>'Jdw PEL'!C75</f>
        <v>8.2</v>
      </c>
      <c r="B11" s="35" t="str">
        <f>'Jdw PEL'!D75</f>
        <v>Marco Marciano</v>
      </c>
    </row>
    <row r="12" spans="1:2" s="32" customFormat="1" ht="32.25" customHeight="1" x14ac:dyDescent="0.35">
      <c r="A12" s="35" t="str">
        <f>'Jdw PEL'!C76</f>
        <v>8.3</v>
      </c>
      <c r="B12" s="35" t="str">
        <f>'Jdw PEL'!D76</f>
        <v>Raya D. Pararuan, B.S.Ed.</v>
      </c>
    </row>
    <row r="13" spans="1:2" s="32" customFormat="1" ht="32.25" customHeight="1" x14ac:dyDescent="0.35">
      <c r="A13" s="35" t="str">
        <f>'Jdw PEL'!C77</f>
        <v>8.4</v>
      </c>
      <c r="B13" s="35" t="str">
        <f>'Jdw PEL'!D77</f>
        <v>Nerlan Panjaitan, S.Pd.</v>
      </c>
    </row>
    <row r="14" spans="1:2" s="32" customFormat="1" ht="32.25" customHeight="1" x14ac:dyDescent="0.35">
      <c r="A14" s="35" t="str">
        <f>'Jdw PEL'!C78</f>
        <v>9.1</v>
      </c>
      <c r="B14" s="35" t="str">
        <f>'Jdw PEL'!D78</f>
        <v>Enik Suharyatin, S.Pd.</v>
      </c>
    </row>
    <row r="15" spans="1:2" s="32" customFormat="1" ht="32.25" customHeight="1" x14ac:dyDescent="0.35">
      <c r="A15" s="35" t="str">
        <f>'Jdw PEL'!C79</f>
        <v>9.2</v>
      </c>
      <c r="B15" s="35" t="str">
        <f>'Jdw PEL'!D79</f>
        <v>Rio Darmasetiawan, M.Pd.</v>
      </c>
    </row>
    <row r="16" spans="1:2" s="32" customFormat="1" ht="32.25" customHeight="1" x14ac:dyDescent="0.35">
      <c r="A16" s="35" t="str">
        <f>'Jdw PEL'!C80</f>
        <v>9.3</v>
      </c>
      <c r="B16" s="35" t="str">
        <f>'Jdw PEL'!D80</f>
        <v>Caecilia Supriyati, S.Pd.</v>
      </c>
    </row>
    <row r="17" spans="1:2" ht="32.25" customHeight="1" x14ac:dyDescent="0.35">
      <c r="A17" s="35" t="str">
        <f>'Jdw PEL'!C81</f>
        <v>9.4</v>
      </c>
      <c r="B17" s="35" t="str">
        <f>'Jdw PEL'!D81</f>
        <v>Josua G. Somba, S.Si.</v>
      </c>
    </row>
    <row r="18" spans="1:2" ht="32.25" hidden="1" customHeight="1" x14ac:dyDescent="0.35">
      <c r="A18" s="35">
        <f>'Jdw PEL'!C82</f>
        <v>0</v>
      </c>
      <c r="B18" s="35">
        <f>'Jdw PEL'!D82</f>
        <v>0</v>
      </c>
    </row>
  </sheetData>
  <mergeCells count="3">
    <mergeCell ref="A1:B1"/>
    <mergeCell ref="A2:B2"/>
    <mergeCell ref="A3:B3"/>
  </mergeCells>
  <printOptions horizontalCentered="1"/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Jdw PEL</vt:lpstr>
      <vt:lpstr>Jdw kelas 9</vt:lpstr>
      <vt:lpstr>Jdw kelas 7, 8</vt:lpstr>
      <vt:lpstr>Homeroom Teacher</vt:lpstr>
      <vt:lpstr>Homeroom_Teacher</vt:lpstr>
      <vt:lpstr>Jadwal</vt:lpstr>
      <vt:lpstr>'Jdw kelas 7, 8'!Print_Area</vt:lpstr>
      <vt:lpstr>'Jdw kelas 9'!Print_Area</vt:lpstr>
      <vt:lpstr>'Jdw PEL'!Print_Area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LUKITO</dc:creator>
  <cp:lastModifiedBy>Lucia</cp:lastModifiedBy>
  <cp:lastPrinted>2017-06-24T13:40:13Z</cp:lastPrinted>
  <dcterms:created xsi:type="dcterms:W3CDTF">2013-07-01T09:18:46Z</dcterms:created>
  <dcterms:modified xsi:type="dcterms:W3CDTF">2017-06-24T13:44:01Z</dcterms:modified>
</cp:coreProperties>
</file>