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9440" windowHeight="7695"/>
  </bookViews>
  <sheets>
    <sheet name="INPUT" sheetId="2" r:id="rId1"/>
    <sheet name="REKAP" sheetId="10" r:id="rId2"/>
    <sheet name="DAFTAR HADIR" sheetId="4" r:id="rId3"/>
    <sheet name="Score" sheetId="1" r:id="rId4"/>
    <sheet name="Print Analisa UH" sheetId="5" r:id="rId5"/>
    <sheet name="PROG &amp; LAP REMED" sheetId="9" r:id="rId6"/>
    <sheet name="DAFTAR HADIR REMEDIAL" sheetId="6" r:id="rId7"/>
    <sheet name="COVER" sheetId="3" r:id="rId8"/>
    <sheet name="Sheet1" sheetId="8" r:id="rId9"/>
  </sheets>
  <definedNames>
    <definedName name="LIST_NAMA">INPUT!$Q$30:$AM$55</definedName>
    <definedName name="nama_sma">INPUT!$Q$30:$AL$55</definedName>
    <definedName name="_xlnm.Print_Area" localSheetId="2">'DAFTAR HADIR'!$A$1:$D$40</definedName>
    <definedName name="_xlnm.Print_Area" localSheetId="5">'PROG &amp; LAP REMED'!$A$1:$D$279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9" l="1"/>
  <c r="C249" i="5"/>
  <c r="C188" i="5"/>
  <c r="C127" i="5"/>
  <c r="C66" i="5"/>
  <c r="C5" i="5"/>
  <c r="Y197" i="1"/>
  <c r="Y149" i="1"/>
  <c r="Y101" i="1"/>
  <c r="Y53" i="1"/>
  <c r="Y5" i="1"/>
  <c r="A195" i="1"/>
  <c r="A147" i="1"/>
  <c r="A99" i="1"/>
  <c r="A51" i="1"/>
  <c r="A3" i="1"/>
  <c r="W227" i="1" l="1"/>
  <c r="X227" i="1" s="1"/>
  <c r="W179" i="1"/>
  <c r="X179" i="1" s="1"/>
  <c r="W131" i="1"/>
  <c r="X131" i="1" s="1"/>
  <c r="W83" i="1"/>
  <c r="X83" i="1" s="1"/>
  <c r="W35" i="1"/>
  <c r="X35" i="1" s="1"/>
  <c r="A1" i="3" l="1"/>
  <c r="B33" i="3"/>
  <c r="B32" i="3"/>
  <c r="B31" i="3"/>
  <c r="B4" i="1"/>
  <c r="B5" i="1"/>
  <c r="B37" i="1" s="1"/>
  <c r="C5" i="6"/>
  <c r="C4" i="6"/>
  <c r="C3" i="6"/>
  <c r="D40" i="6"/>
  <c r="A248" i="9"/>
  <c r="D248" i="9" s="1"/>
  <c r="A249" i="9"/>
  <c r="D249" i="9" s="1"/>
  <c r="A250" i="9"/>
  <c r="D250" i="9" s="1"/>
  <c r="A251" i="9"/>
  <c r="D251" i="9" s="1"/>
  <c r="A252" i="9"/>
  <c r="D252" i="9" s="1"/>
  <c r="A253" i="9"/>
  <c r="D253" i="9" s="1"/>
  <c r="A254" i="9"/>
  <c r="D254" i="9" s="1"/>
  <c r="A255" i="9"/>
  <c r="D255" i="9" s="1"/>
  <c r="A256" i="9"/>
  <c r="D256" i="9" s="1"/>
  <c r="A257" i="9"/>
  <c r="D257" i="9" s="1"/>
  <c r="A258" i="9"/>
  <c r="D258" i="9" s="1"/>
  <c r="A259" i="9"/>
  <c r="D259" i="9" s="1"/>
  <c r="A260" i="9"/>
  <c r="D260" i="9" s="1"/>
  <c r="A261" i="9"/>
  <c r="D261" i="9" s="1"/>
  <c r="A262" i="9"/>
  <c r="D262" i="9" s="1"/>
  <c r="A263" i="9"/>
  <c r="D263" i="9" s="1"/>
  <c r="A264" i="9"/>
  <c r="D264" i="9" s="1"/>
  <c r="A265" i="9"/>
  <c r="D265" i="9" s="1"/>
  <c r="A266" i="9"/>
  <c r="D266" i="9" s="1"/>
  <c r="A267" i="9"/>
  <c r="D267" i="9" s="1"/>
  <c r="A268" i="9"/>
  <c r="D268" i="9" s="1"/>
  <c r="A269" i="9"/>
  <c r="D269" i="9" s="1"/>
  <c r="A270" i="9"/>
  <c r="D270" i="9" s="1"/>
  <c r="A271" i="9"/>
  <c r="D271" i="9" s="1"/>
  <c r="A247" i="9"/>
  <c r="D247" i="9" s="1"/>
  <c r="C235" i="9"/>
  <c r="C278" i="9"/>
  <c r="C273" i="9"/>
  <c r="B232" i="9"/>
  <c r="B231" i="9"/>
  <c r="C228" i="9"/>
  <c r="C227" i="9"/>
  <c r="A192" i="9"/>
  <c r="D192" i="9" s="1"/>
  <c r="A193" i="9"/>
  <c r="D193" i="9" s="1"/>
  <c r="A194" i="9"/>
  <c r="D194" i="9" s="1"/>
  <c r="A195" i="9"/>
  <c r="D195" i="9" s="1"/>
  <c r="A196" i="9"/>
  <c r="D196" i="9" s="1"/>
  <c r="A197" i="9"/>
  <c r="D197" i="9" s="1"/>
  <c r="A198" i="9"/>
  <c r="D198" i="9" s="1"/>
  <c r="A199" i="9"/>
  <c r="D199" i="9" s="1"/>
  <c r="A200" i="9"/>
  <c r="D200" i="9" s="1"/>
  <c r="A201" i="9"/>
  <c r="D201" i="9" s="1"/>
  <c r="A202" i="9"/>
  <c r="D202" i="9" s="1"/>
  <c r="A203" i="9"/>
  <c r="D203" i="9" s="1"/>
  <c r="A204" i="9"/>
  <c r="D204" i="9" s="1"/>
  <c r="A205" i="9"/>
  <c r="D205" i="9" s="1"/>
  <c r="A206" i="9"/>
  <c r="D206" i="9" s="1"/>
  <c r="A207" i="9"/>
  <c r="D207" i="9" s="1"/>
  <c r="A208" i="9"/>
  <c r="D208" i="9" s="1"/>
  <c r="A209" i="9"/>
  <c r="D209" i="9" s="1"/>
  <c r="A210" i="9"/>
  <c r="D210" i="9" s="1"/>
  <c r="A211" i="9"/>
  <c r="D211" i="9" s="1"/>
  <c r="A212" i="9"/>
  <c r="D212" i="9" s="1"/>
  <c r="A213" i="9"/>
  <c r="D213" i="9" s="1"/>
  <c r="A214" i="9"/>
  <c r="D214" i="9" s="1"/>
  <c r="A215" i="9"/>
  <c r="D215" i="9" s="1"/>
  <c r="A191" i="9"/>
  <c r="D191" i="9" s="1"/>
  <c r="C179" i="9"/>
  <c r="C222" i="9"/>
  <c r="C217" i="9"/>
  <c r="B176" i="9"/>
  <c r="B175" i="9"/>
  <c r="C172" i="9"/>
  <c r="C171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D150" i="9" s="1"/>
  <c r="A151" i="9"/>
  <c r="D151" i="9" s="1"/>
  <c r="A152" i="9"/>
  <c r="D152" i="9" s="1"/>
  <c r="A153" i="9"/>
  <c r="D153" i="9" s="1"/>
  <c r="A154" i="9"/>
  <c r="D154" i="9" s="1"/>
  <c r="A155" i="9"/>
  <c r="D155" i="9" s="1"/>
  <c r="A156" i="9"/>
  <c r="D156" i="9" s="1"/>
  <c r="A157" i="9"/>
  <c r="D157" i="9" s="1"/>
  <c r="A158" i="9"/>
  <c r="D158" i="9" s="1"/>
  <c r="A159" i="9"/>
  <c r="D159" i="9" s="1"/>
  <c r="A135" i="9"/>
  <c r="C123" i="9"/>
  <c r="C166" i="9"/>
  <c r="C161" i="9"/>
  <c r="B120" i="9"/>
  <c r="B119" i="9"/>
  <c r="C116" i="9"/>
  <c r="C115" i="9"/>
  <c r="C67" i="9"/>
  <c r="C110" i="9"/>
  <c r="C105" i="9"/>
  <c r="A103" i="9"/>
  <c r="D103" i="9" s="1"/>
  <c r="A102" i="9"/>
  <c r="D102" i="9" s="1"/>
  <c r="A101" i="9"/>
  <c r="D101" i="9" s="1"/>
  <c r="A100" i="9"/>
  <c r="D100" i="9" s="1"/>
  <c r="A99" i="9"/>
  <c r="D99" i="9" s="1"/>
  <c r="A98" i="9"/>
  <c r="D98" i="9" s="1"/>
  <c r="A97" i="9"/>
  <c r="D97" i="9" s="1"/>
  <c r="A96" i="9"/>
  <c r="D96" i="9" s="1"/>
  <c r="A95" i="9"/>
  <c r="D95" i="9" s="1"/>
  <c r="A94" i="9"/>
  <c r="D94" i="9" s="1"/>
  <c r="A93" i="9"/>
  <c r="D93" i="9" s="1"/>
  <c r="A92" i="9"/>
  <c r="D92" i="9" s="1"/>
  <c r="A91" i="9"/>
  <c r="D91" i="9" s="1"/>
  <c r="A90" i="9"/>
  <c r="D90" i="9" s="1"/>
  <c r="A89" i="9"/>
  <c r="D89" i="9" s="1"/>
  <c r="A88" i="9"/>
  <c r="D88" i="9" s="1"/>
  <c r="A87" i="9"/>
  <c r="A86" i="9"/>
  <c r="A85" i="9"/>
  <c r="A84" i="9"/>
  <c r="A83" i="9"/>
  <c r="A82" i="9"/>
  <c r="A81" i="9"/>
  <c r="A80" i="9"/>
  <c r="A79" i="9"/>
  <c r="B64" i="9"/>
  <c r="B63" i="9"/>
  <c r="C60" i="9"/>
  <c r="C59" i="9"/>
  <c r="C11" i="9"/>
  <c r="C54" i="9"/>
  <c r="C49" i="9"/>
  <c r="A23" i="9"/>
  <c r="A24" i="9"/>
  <c r="A25" i="9"/>
  <c r="B8" i="9"/>
  <c r="B7" i="9"/>
  <c r="C4" i="9"/>
  <c r="C3" i="9"/>
  <c r="B275" i="5"/>
  <c r="B251" i="9" s="1"/>
  <c r="C275" i="5"/>
  <c r="C251" i="9" s="1"/>
  <c r="B276" i="5"/>
  <c r="B252" i="9" s="1"/>
  <c r="C276" i="5"/>
  <c r="C252" i="9" s="1"/>
  <c r="B277" i="5"/>
  <c r="B253" i="9" s="1"/>
  <c r="C277" i="5"/>
  <c r="C253" i="9" s="1"/>
  <c r="B278" i="5"/>
  <c r="B254" i="9" s="1"/>
  <c r="C278" i="5"/>
  <c r="C254" i="9" s="1"/>
  <c r="B279" i="5"/>
  <c r="B255" i="9" s="1"/>
  <c r="C279" i="5"/>
  <c r="C255" i="9" s="1"/>
  <c r="B280" i="5"/>
  <c r="B256" i="9" s="1"/>
  <c r="C280" i="5"/>
  <c r="C256" i="9" s="1"/>
  <c r="B281" i="5"/>
  <c r="B257" i="9" s="1"/>
  <c r="C281" i="5"/>
  <c r="C257" i="9" s="1"/>
  <c r="B282" i="5"/>
  <c r="B258" i="9" s="1"/>
  <c r="C282" i="5"/>
  <c r="C258" i="9" s="1"/>
  <c r="B283" i="5"/>
  <c r="B259" i="9" s="1"/>
  <c r="C283" i="5"/>
  <c r="C259" i="9" s="1"/>
  <c r="B284" i="5"/>
  <c r="B260" i="9" s="1"/>
  <c r="C284" i="5"/>
  <c r="C260" i="9" s="1"/>
  <c r="B285" i="5"/>
  <c r="B261" i="9" s="1"/>
  <c r="C285" i="5"/>
  <c r="C261" i="9" s="1"/>
  <c r="B286" i="5"/>
  <c r="B262" i="9" s="1"/>
  <c r="C286" i="5"/>
  <c r="C262" i="9" s="1"/>
  <c r="B287" i="5"/>
  <c r="B263" i="9" s="1"/>
  <c r="C287" i="5"/>
  <c r="C263" i="9" s="1"/>
  <c r="B288" i="5"/>
  <c r="B264" i="9" s="1"/>
  <c r="C288" i="5"/>
  <c r="C264" i="9" s="1"/>
  <c r="B289" i="5"/>
  <c r="B265" i="9" s="1"/>
  <c r="C289" i="5"/>
  <c r="C265" i="9" s="1"/>
  <c r="B290" i="5"/>
  <c r="B266" i="9" s="1"/>
  <c r="C290" i="5"/>
  <c r="C266" i="9" s="1"/>
  <c r="B291" i="5"/>
  <c r="B267" i="9" s="1"/>
  <c r="C291" i="5"/>
  <c r="C267" i="9" s="1"/>
  <c r="B292" i="5"/>
  <c r="B268" i="9" s="1"/>
  <c r="C292" i="5"/>
  <c r="C268" i="9" s="1"/>
  <c r="B293" i="5"/>
  <c r="B269" i="9" s="1"/>
  <c r="C293" i="5"/>
  <c r="C269" i="9" s="1"/>
  <c r="B294" i="5"/>
  <c r="B270" i="9" s="1"/>
  <c r="C294" i="5"/>
  <c r="C270" i="9" s="1"/>
  <c r="B295" i="5"/>
  <c r="B271" i="9" s="1"/>
  <c r="C295" i="5"/>
  <c r="C271" i="9" s="1"/>
  <c r="C302" i="5"/>
  <c r="C297" i="5"/>
  <c r="C251" i="5"/>
  <c r="C248" i="5"/>
  <c r="C247" i="5"/>
  <c r="B234" i="5"/>
  <c r="B215" i="9" s="1"/>
  <c r="C234" i="5"/>
  <c r="C215" i="9" s="1"/>
  <c r="B214" i="5"/>
  <c r="B195" i="9" s="1"/>
  <c r="C214" i="5"/>
  <c r="C195" i="9" s="1"/>
  <c r="B215" i="5"/>
  <c r="B196" i="9" s="1"/>
  <c r="C215" i="5"/>
  <c r="C196" i="9" s="1"/>
  <c r="B216" i="5"/>
  <c r="B197" i="9" s="1"/>
  <c r="C216" i="5"/>
  <c r="C197" i="9" s="1"/>
  <c r="B217" i="5"/>
  <c r="B198" i="9" s="1"/>
  <c r="C217" i="5"/>
  <c r="C198" i="9" s="1"/>
  <c r="B218" i="5"/>
  <c r="B199" i="9" s="1"/>
  <c r="C218" i="5"/>
  <c r="C199" i="9" s="1"/>
  <c r="B219" i="5"/>
  <c r="B200" i="9" s="1"/>
  <c r="C219" i="5"/>
  <c r="C200" i="9" s="1"/>
  <c r="B220" i="5"/>
  <c r="B201" i="9" s="1"/>
  <c r="C220" i="5"/>
  <c r="C201" i="9" s="1"/>
  <c r="B221" i="5"/>
  <c r="B202" i="9" s="1"/>
  <c r="C221" i="5"/>
  <c r="C202" i="9" s="1"/>
  <c r="B222" i="5"/>
  <c r="B203" i="9" s="1"/>
  <c r="C222" i="5"/>
  <c r="C203" i="9" s="1"/>
  <c r="B223" i="5"/>
  <c r="B204" i="9" s="1"/>
  <c r="C223" i="5"/>
  <c r="C204" i="9" s="1"/>
  <c r="B224" i="5"/>
  <c r="B205" i="9" s="1"/>
  <c r="C224" i="5"/>
  <c r="C205" i="9" s="1"/>
  <c r="B225" i="5"/>
  <c r="B206" i="9" s="1"/>
  <c r="C225" i="5"/>
  <c r="C206" i="9" s="1"/>
  <c r="B226" i="5"/>
  <c r="B207" i="9" s="1"/>
  <c r="C226" i="5"/>
  <c r="C207" i="9" s="1"/>
  <c r="B227" i="5"/>
  <c r="B208" i="9" s="1"/>
  <c r="C227" i="5"/>
  <c r="C208" i="9" s="1"/>
  <c r="B228" i="5"/>
  <c r="B209" i="9" s="1"/>
  <c r="C228" i="5"/>
  <c r="C209" i="9" s="1"/>
  <c r="B229" i="5"/>
  <c r="B210" i="9" s="1"/>
  <c r="C229" i="5"/>
  <c r="C210" i="9" s="1"/>
  <c r="B230" i="5"/>
  <c r="B211" i="9" s="1"/>
  <c r="C230" i="5"/>
  <c r="C211" i="9" s="1"/>
  <c r="B231" i="5"/>
  <c r="B212" i="9" s="1"/>
  <c r="C231" i="5"/>
  <c r="C212" i="9" s="1"/>
  <c r="B232" i="5"/>
  <c r="B213" i="9" s="1"/>
  <c r="C232" i="5"/>
  <c r="C213" i="9" s="1"/>
  <c r="B233" i="5"/>
  <c r="B214" i="9" s="1"/>
  <c r="C233" i="5"/>
  <c r="C214" i="9" s="1"/>
  <c r="C241" i="5"/>
  <c r="C236" i="5"/>
  <c r="C190" i="5"/>
  <c r="C187" i="5"/>
  <c r="C186" i="5"/>
  <c r="B167" i="5"/>
  <c r="B153" i="9" s="1"/>
  <c r="C167" i="5"/>
  <c r="C153" i="9" s="1"/>
  <c r="B168" i="5"/>
  <c r="B154" i="9" s="1"/>
  <c r="C168" i="5"/>
  <c r="C154" i="9" s="1"/>
  <c r="B169" i="5"/>
  <c r="B155" i="9" s="1"/>
  <c r="C169" i="5"/>
  <c r="C155" i="9" s="1"/>
  <c r="B170" i="5"/>
  <c r="B156" i="9" s="1"/>
  <c r="C170" i="5"/>
  <c r="C156" i="9" s="1"/>
  <c r="B171" i="5"/>
  <c r="B157" i="9" s="1"/>
  <c r="C171" i="5"/>
  <c r="C157" i="9" s="1"/>
  <c r="B172" i="5"/>
  <c r="B158" i="9" s="1"/>
  <c r="C172" i="5"/>
  <c r="C158" i="9" s="1"/>
  <c r="B173" i="5"/>
  <c r="B159" i="9" s="1"/>
  <c r="C173" i="5"/>
  <c r="C159" i="9" s="1"/>
  <c r="B101" i="5"/>
  <c r="B92" i="9" s="1"/>
  <c r="C101" i="5"/>
  <c r="C92" i="9" s="1"/>
  <c r="B102" i="5"/>
  <c r="B93" i="9" s="1"/>
  <c r="C102" i="5"/>
  <c r="C93" i="9" s="1"/>
  <c r="B103" i="5"/>
  <c r="B94" i="9" s="1"/>
  <c r="C103" i="5"/>
  <c r="C94" i="9" s="1"/>
  <c r="B104" i="5"/>
  <c r="B95" i="9" s="1"/>
  <c r="C104" i="5"/>
  <c r="C95" i="9" s="1"/>
  <c r="B105" i="5"/>
  <c r="B96" i="9" s="1"/>
  <c r="C105" i="5"/>
  <c r="C96" i="9" s="1"/>
  <c r="B106" i="5"/>
  <c r="B97" i="9" s="1"/>
  <c r="C106" i="5"/>
  <c r="C97" i="9" s="1"/>
  <c r="B107" i="5"/>
  <c r="B98" i="9" s="1"/>
  <c r="C107" i="5"/>
  <c r="C98" i="9" s="1"/>
  <c r="B108" i="5"/>
  <c r="B99" i="9" s="1"/>
  <c r="C108" i="5"/>
  <c r="C99" i="9" s="1"/>
  <c r="B109" i="5"/>
  <c r="B100" i="9" s="1"/>
  <c r="C109" i="5"/>
  <c r="C100" i="9" s="1"/>
  <c r="B110" i="5"/>
  <c r="B101" i="9" s="1"/>
  <c r="C110" i="5"/>
  <c r="C101" i="9" s="1"/>
  <c r="B111" i="5"/>
  <c r="B102" i="9" s="1"/>
  <c r="C111" i="5"/>
  <c r="C102" i="9" s="1"/>
  <c r="B112" i="5"/>
  <c r="B103" i="9" s="1"/>
  <c r="C112" i="5"/>
  <c r="C103" i="9" s="1"/>
  <c r="C44" i="5"/>
  <c r="C40" i="9" s="1"/>
  <c r="C45" i="5"/>
  <c r="C41" i="9" s="1"/>
  <c r="C46" i="5"/>
  <c r="C42" i="9" s="1"/>
  <c r="C47" i="5"/>
  <c r="C43" i="9" s="1"/>
  <c r="C48" i="5"/>
  <c r="C44" i="9" s="1"/>
  <c r="C49" i="5"/>
  <c r="C45" i="9" s="1"/>
  <c r="C50" i="5"/>
  <c r="C46" i="9" s="1"/>
  <c r="C51" i="5"/>
  <c r="C47" i="9" s="1"/>
  <c r="B44" i="5"/>
  <c r="B40" i="9" s="1"/>
  <c r="B45" i="5"/>
  <c r="B41" i="9" s="1"/>
  <c r="B46" i="5"/>
  <c r="B42" i="9" s="1"/>
  <c r="B47" i="5"/>
  <c r="B43" i="9" s="1"/>
  <c r="B48" i="5"/>
  <c r="B44" i="9" s="1"/>
  <c r="B49" i="5"/>
  <c r="B45" i="9" s="1"/>
  <c r="B50" i="5"/>
  <c r="B46" i="9" s="1"/>
  <c r="B51" i="5"/>
  <c r="B47" i="9" s="1"/>
  <c r="C180" i="5"/>
  <c r="C175" i="5"/>
  <c r="C129" i="5"/>
  <c r="C126" i="5"/>
  <c r="C125" i="5"/>
  <c r="C119" i="5"/>
  <c r="C58" i="5"/>
  <c r="C68" i="5"/>
  <c r="C65" i="5"/>
  <c r="C64" i="5"/>
  <c r="C7" i="5"/>
  <c r="C4" i="5"/>
  <c r="C3" i="5"/>
  <c r="C114" i="5"/>
  <c r="C53" i="5"/>
  <c r="I12" i="10"/>
  <c r="G12" i="10"/>
  <c r="E12" i="10"/>
  <c r="C12" i="10"/>
  <c r="D12" i="10"/>
  <c r="AF226" i="1"/>
  <c r="AF225" i="1"/>
  <c r="AF224" i="1"/>
  <c r="AF223" i="1"/>
  <c r="AF222" i="1"/>
  <c r="AF221" i="1"/>
  <c r="AF220" i="1"/>
  <c r="AF219" i="1"/>
  <c r="AF218" i="1"/>
  <c r="AF217" i="1"/>
  <c r="AF216" i="1"/>
  <c r="AF215" i="1"/>
  <c r="AF214" i="1"/>
  <c r="AF213" i="1"/>
  <c r="AF212" i="1"/>
  <c r="AF211" i="1"/>
  <c r="AF210" i="1"/>
  <c r="AF209" i="1"/>
  <c r="AF208" i="1"/>
  <c r="AF207" i="1"/>
  <c r="AF206" i="1"/>
  <c r="AF205" i="1"/>
  <c r="AF204" i="1"/>
  <c r="AF203" i="1"/>
  <c r="AF202" i="1"/>
  <c r="AF178" i="1"/>
  <c r="AF177" i="1"/>
  <c r="AF176" i="1"/>
  <c r="AF175" i="1"/>
  <c r="AF174" i="1"/>
  <c r="AF173" i="1"/>
  <c r="AF172" i="1"/>
  <c r="AF171" i="1"/>
  <c r="AF170" i="1"/>
  <c r="AF169" i="1"/>
  <c r="AF168" i="1"/>
  <c r="AF167" i="1"/>
  <c r="AF166" i="1"/>
  <c r="AF165" i="1"/>
  <c r="AF164" i="1"/>
  <c r="AF163" i="1"/>
  <c r="AF162" i="1"/>
  <c r="AF161" i="1"/>
  <c r="AF160" i="1"/>
  <c r="AF159" i="1"/>
  <c r="AF158" i="1"/>
  <c r="AF157" i="1"/>
  <c r="AF156" i="1"/>
  <c r="AF155" i="1"/>
  <c r="AF154" i="1"/>
  <c r="AF130" i="1"/>
  <c r="AF129" i="1"/>
  <c r="AF128" i="1"/>
  <c r="AF127" i="1"/>
  <c r="AF126" i="1"/>
  <c r="AF125" i="1"/>
  <c r="AF124" i="1"/>
  <c r="AF123" i="1"/>
  <c r="AF122" i="1"/>
  <c r="AF121" i="1"/>
  <c r="AF120" i="1"/>
  <c r="AF119" i="1"/>
  <c r="AF118" i="1"/>
  <c r="AF117" i="1"/>
  <c r="AF116" i="1"/>
  <c r="AF115" i="1"/>
  <c r="AF114" i="1"/>
  <c r="AF113" i="1"/>
  <c r="AF112" i="1"/>
  <c r="AF111" i="1"/>
  <c r="AF110" i="1"/>
  <c r="AF109" i="1"/>
  <c r="AF108" i="1"/>
  <c r="AF107" i="1"/>
  <c r="AF106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58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10" i="1"/>
  <c r="D23" i="9"/>
  <c r="B198" i="1"/>
  <c r="B197" i="1"/>
  <c r="B229" i="1" s="1"/>
  <c r="B272" i="5"/>
  <c r="B248" i="9" s="1"/>
  <c r="B150" i="1"/>
  <c r="B149" i="1"/>
  <c r="B181" i="1" s="1"/>
  <c r="B102" i="1"/>
  <c r="B101" i="1"/>
  <c r="B133" i="1"/>
  <c r="B54" i="1"/>
  <c r="B53" i="1"/>
  <c r="B85" i="1" s="1"/>
  <c r="B6" i="1"/>
  <c r="D5" i="4"/>
  <c r="B5" i="4"/>
  <c r="B4" i="10"/>
  <c r="B3" i="10"/>
  <c r="B12" i="1"/>
  <c r="C6" i="5"/>
  <c r="B107" i="1"/>
  <c r="C117" i="9"/>
  <c r="C128" i="5"/>
  <c r="B156" i="1"/>
  <c r="B211" i="5"/>
  <c r="B192" i="9" s="1"/>
  <c r="C173" i="9"/>
  <c r="C189" i="5"/>
  <c r="B176" i="1"/>
  <c r="B178" i="1"/>
  <c r="B174" i="1"/>
  <c r="B225" i="1"/>
  <c r="B217" i="1"/>
  <c r="B211" i="1"/>
  <c r="B226" i="1"/>
  <c r="B222" i="1"/>
  <c r="B218" i="1"/>
  <c r="B214" i="1"/>
  <c r="B210" i="1"/>
  <c r="B206" i="1"/>
  <c r="B273" i="5"/>
  <c r="B249" i="9" s="1"/>
  <c r="B271" i="5"/>
  <c r="B247" i="9" s="1"/>
  <c r="B219" i="1"/>
  <c r="B209" i="1"/>
  <c r="B274" i="5"/>
  <c r="B250" i="9" s="1"/>
  <c r="B154" i="1"/>
  <c r="B210" i="5"/>
  <c r="B191" i="9" s="1"/>
  <c r="B177" i="1"/>
  <c r="B175" i="1"/>
  <c r="B173" i="1"/>
  <c r="B171" i="1"/>
  <c r="B169" i="1"/>
  <c r="B167" i="1"/>
  <c r="B165" i="1"/>
  <c r="B163" i="1"/>
  <c r="B161" i="1"/>
  <c r="B213" i="5"/>
  <c r="B194" i="9" s="1"/>
  <c r="B159" i="1"/>
  <c r="B157" i="1"/>
  <c r="B212" i="5"/>
  <c r="B193" i="9" s="1"/>
  <c r="B155" i="1"/>
  <c r="B172" i="1"/>
  <c r="B170" i="1"/>
  <c r="B168" i="1"/>
  <c r="B166" i="1"/>
  <c r="B164" i="1"/>
  <c r="B162" i="1"/>
  <c r="B160" i="1"/>
  <c r="B158" i="1"/>
  <c r="B130" i="1"/>
  <c r="B128" i="1"/>
  <c r="B126" i="1"/>
  <c r="B124" i="1"/>
  <c r="B122" i="1"/>
  <c r="B120" i="1"/>
  <c r="B118" i="1"/>
  <c r="B116" i="1"/>
  <c r="B114" i="1"/>
  <c r="B112" i="1"/>
  <c r="B110" i="1"/>
  <c r="B108" i="1"/>
  <c r="B106" i="1"/>
  <c r="B129" i="1"/>
  <c r="B127" i="1"/>
  <c r="B125" i="1"/>
  <c r="B123" i="1"/>
  <c r="B121" i="1"/>
  <c r="B119" i="1"/>
  <c r="B117" i="1"/>
  <c r="B115" i="1"/>
  <c r="B113" i="1"/>
  <c r="B111" i="1"/>
  <c r="B109" i="1"/>
  <c r="B80" i="1"/>
  <c r="X80" i="1" s="1"/>
  <c r="B76" i="1"/>
  <c r="B72" i="1"/>
  <c r="B68" i="1"/>
  <c r="B64" i="1"/>
  <c r="B60" i="1"/>
  <c r="B82" i="1"/>
  <c r="B77" i="1"/>
  <c r="B73" i="1"/>
  <c r="B69" i="1"/>
  <c r="B65" i="1"/>
  <c r="B61" i="1"/>
  <c r="B10" i="1"/>
  <c r="B33" i="1"/>
  <c r="B31" i="1"/>
  <c r="B29" i="1"/>
  <c r="B27" i="1"/>
  <c r="B25" i="1"/>
  <c r="B23" i="1"/>
  <c r="B21" i="1"/>
  <c r="B19" i="1"/>
  <c r="B17" i="1"/>
  <c r="B15" i="1"/>
  <c r="B13" i="1"/>
  <c r="B11" i="1"/>
  <c r="B34" i="1"/>
  <c r="B32" i="1"/>
  <c r="B30" i="1"/>
  <c r="B28" i="1"/>
  <c r="B26" i="1"/>
  <c r="B24" i="1"/>
  <c r="B22" i="1"/>
  <c r="B20" i="1"/>
  <c r="B18" i="1"/>
  <c r="B16" i="1"/>
  <c r="B14" i="1"/>
  <c r="D4" i="4"/>
  <c r="B4" i="4"/>
  <c r="B9" i="4" s="1"/>
  <c r="Y239" i="1"/>
  <c r="B239" i="1"/>
  <c r="Y236" i="1"/>
  <c r="V231" i="1"/>
  <c r="U231" i="1"/>
  <c r="T231" i="1"/>
  <c r="S231" i="1"/>
  <c r="R231" i="1"/>
  <c r="Q231" i="1"/>
  <c r="P231" i="1"/>
  <c r="O231" i="1"/>
  <c r="N231" i="1"/>
  <c r="M231" i="1"/>
  <c r="L231" i="1"/>
  <c r="K231" i="1"/>
  <c r="J231" i="1"/>
  <c r="I231" i="1"/>
  <c r="H231" i="1"/>
  <c r="G231" i="1"/>
  <c r="F231" i="1"/>
  <c r="E231" i="1"/>
  <c r="D231" i="1"/>
  <c r="C231" i="1"/>
  <c r="V230" i="1"/>
  <c r="U230" i="1"/>
  <c r="T230" i="1"/>
  <c r="S230" i="1"/>
  <c r="R230" i="1"/>
  <c r="Q230" i="1"/>
  <c r="P230" i="1"/>
  <c r="O230" i="1"/>
  <c r="N230" i="1"/>
  <c r="M230" i="1"/>
  <c r="L230" i="1"/>
  <c r="K230" i="1"/>
  <c r="J230" i="1"/>
  <c r="I230" i="1"/>
  <c r="H230" i="1"/>
  <c r="G230" i="1"/>
  <c r="F230" i="1"/>
  <c r="E230" i="1"/>
  <c r="D230" i="1"/>
  <c r="C230" i="1"/>
  <c r="V229" i="1"/>
  <c r="U229" i="1"/>
  <c r="T229" i="1"/>
  <c r="S229" i="1"/>
  <c r="R229" i="1"/>
  <c r="Q229" i="1"/>
  <c r="P229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C229" i="1"/>
  <c r="Y198" i="1"/>
  <c r="Y196" i="1"/>
  <c r="B196" i="1"/>
  <c r="Y191" i="1"/>
  <c r="B191" i="1"/>
  <c r="Y188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C183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C182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C181" i="1"/>
  <c r="Y150" i="1"/>
  <c r="Y148" i="1"/>
  <c r="B148" i="1"/>
  <c r="B143" i="1"/>
  <c r="B95" i="1"/>
  <c r="B47" i="1"/>
  <c r="Y143" i="1"/>
  <c r="Y140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Y102" i="1"/>
  <c r="Y100" i="1"/>
  <c r="B100" i="1"/>
  <c r="Y92" i="1"/>
  <c r="B52" i="1"/>
  <c r="Y52" i="1"/>
  <c r="Y54" i="1"/>
  <c r="C85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C86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C87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Y95" i="1"/>
  <c r="Y44" i="1"/>
  <c r="Y47" i="1"/>
  <c r="Y6" i="1"/>
  <c r="Y4" i="1"/>
  <c r="D40" i="4"/>
  <c r="O35" i="2"/>
  <c r="O36" i="2"/>
  <c r="O37" i="2"/>
  <c r="C273" i="5"/>
  <c r="C249" i="9" s="1"/>
  <c r="C272" i="5"/>
  <c r="C248" i="9" s="1"/>
  <c r="C274" i="5"/>
  <c r="C250" i="9" s="1"/>
  <c r="C213" i="5"/>
  <c r="C194" i="9" s="1"/>
  <c r="C212" i="5"/>
  <c r="C193" i="9" s="1"/>
  <c r="C211" i="5"/>
  <c r="C192" i="9" s="1"/>
  <c r="C210" i="5"/>
  <c r="C191" i="9" s="1"/>
  <c r="C11" i="10"/>
  <c r="C271" i="5"/>
  <c r="C247" i="9" s="1"/>
  <c r="O34" i="2"/>
  <c r="N38" i="2"/>
  <c r="N37" i="2"/>
  <c r="M37" i="2"/>
  <c r="M38" i="2"/>
  <c r="L38" i="2"/>
  <c r="K38" i="2"/>
  <c r="I38" i="2"/>
  <c r="O38" i="2"/>
  <c r="I11" i="10"/>
  <c r="E11" i="10"/>
  <c r="G11" i="10"/>
  <c r="D11" i="10"/>
  <c r="A26" i="9"/>
  <c r="D26" i="9" s="1"/>
  <c r="A27" i="9"/>
  <c r="D27" i="9" s="1"/>
  <c r="A28" i="9"/>
  <c r="D28" i="9" s="1"/>
  <c r="A29" i="9"/>
  <c r="D29" i="9" s="1"/>
  <c r="A30" i="9"/>
  <c r="D30" i="9" s="1"/>
  <c r="A31" i="9"/>
  <c r="D31" i="9" s="1"/>
  <c r="A32" i="9"/>
  <c r="D32" i="9" s="1"/>
  <c r="A33" i="9"/>
  <c r="A34" i="9"/>
  <c r="D34" i="9" s="1"/>
  <c r="A35" i="9"/>
  <c r="D35" i="9" s="1"/>
  <c r="A36" i="9"/>
  <c r="D36" i="9" s="1"/>
  <c r="A37" i="9"/>
  <c r="D37" i="9" s="1"/>
  <c r="A38" i="9"/>
  <c r="D38" i="9" s="1"/>
  <c r="A39" i="9"/>
  <c r="D39" i="9" s="1"/>
  <c r="A40" i="9"/>
  <c r="D40" i="9" s="1"/>
  <c r="A41" i="9"/>
  <c r="D41" i="9" s="1"/>
  <c r="A42" i="9"/>
  <c r="D42" i="9" s="1"/>
  <c r="A43" i="9"/>
  <c r="D43" i="9" s="1"/>
  <c r="A44" i="9"/>
  <c r="D44" i="9" s="1"/>
  <c r="A45" i="9"/>
  <c r="D45" i="9" s="1"/>
  <c r="A46" i="9"/>
  <c r="D46" i="9" s="1"/>
  <c r="A47" i="9"/>
  <c r="D47" i="9" s="1"/>
  <c r="AB36" i="1"/>
  <c r="C8" i="10" s="1"/>
  <c r="K46" i="2"/>
  <c r="A40" i="4" s="1"/>
  <c r="A35" i="4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C39" i="1"/>
  <c r="C38" i="1"/>
  <c r="O32" i="2"/>
  <c r="O31" i="2"/>
  <c r="O30" i="2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C37" i="1"/>
  <c r="AB132" i="1" l="1"/>
  <c r="AB180" i="1"/>
  <c r="C195" i="5" s="1"/>
  <c r="D136" i="9"/>
  <c r="D33" i="9"/>
  <c r="D143" i="9"/>
  <c r="D135" i="9"/>
  <c r="D137" i="9"/>
  <c r="D79" i="9"/>
  <c r="D81" i="9"/>
  <c r="D83" i="9"/>
  <c r="D85" i="9"/>
  <c r="D87" i="9"/>
  <c r="D148" i="9"/>
  <c r="D146" i="9"/>
  <c r="D144" i="9"/>
  <c r="D141" i="9"/>
  <c r="D139" i="9"/>
  <c r="B205" i="1"/>
  <c r="X205" i="1" s="1"/>
  <c r="B215" i="1"/>
  <c r="X215" i="1" s="1"/>
  <c r="B223" i="1"/>
  <c r="AD223" i="1" s="1"/>
  <c r="B202" i="1"/>
  <c r="X202" i="1" s="1"/>
  <c r="B204" i="1"/>
  <c r="X204" i="1" s="1"/>
  <c r="B208" i="1"/>
  <c r="X208" i="1" s="1"/>
  <c r="B212" i="1"/>
  <c r="AD212" i="1" s="1"/>
  <c r="B216" i="1"/>
  <c r="X216" i="1" s="1"/>
  <c r="B220" i="1"/>
  <c r="X220" i="1" s="1"/>
  <c r="B224" i="1"/>
  <c r="X224" i="1" s="1"/>
  <c r="B207" i="1"/>
  <c r="AD207" i="1" s="1"/>
  <c r="B213" i="1"/>
  <c r="X213" i="1" s="1"/>
  <c r="B221" i="1"/>
  <c r="X221" i="1" s="1"/>
  <c r="C61" i="9"/>
  <c r="D80" i="9"/>
  <c r="D82" i="9"/>
  <c r="D84" i="9"/>
  <c r="D86" i="9"/>
  <c r="D149" i="9"/>
  <c r="D147" i="9"/>
  <c r="D145" i="9"/>
  <c r="D142" i="9"/>
  <c r="D140" i="9"/>
  <c r="D138" i="9"/>
  <c r="D25" i="9"/>
  <c r="C12" i="5"/>
  <c r="D24" i="9"/>
  <c r="AD158" i="1"/>
  <c r="X158" i="1"/>
  <c r="AE158" i="1" s="1"/>
  <c r="W158" i="1"/>
  <c r="AD162" i="1"/>
  <c r="X162" i="1"/>
  <c r="AE162" i="1" s="1"/>
  <c r="W162" i="1"/>
  <c r="AD166" i="1"/>
  <c r="X166" i="1"/>
  <c r="AE166" i="1" s="1"/>
  <c r="W166" i="1"/>
  <c r="AD170" i="1"/>
  <c r="X170" i="1"/>
  <c r="AE170" i="1" s="1"/>
  <c r="W170" i="1"/>
  <c r="AD155" i="1"/>
  <c r="X155" i="1"/>
  <c r="W155" i="1"/>
  <c r="AD157" i="1"/>
  <c r="X157" i="1"/>
  <c r="Y157" i="1" s="1"/>
  <c r="W157" i="1"/>
  <c r="AD163" i="1"/>
  <c r="X163" i="1"/>
  <c r="W163" i="1"/>
  <c r="AD167" i="1"/>
  <c r="X167" i="1"/>
  <c r="W167" i="1"/>
  <c r="AD171" i="1"/>
  <c r="X171" i="1"/>
  <c r="W171" i="1"/>
  <c r="AD175" i="1"/>
  <c r="X175" i="1"/>
  <c r="W175" i="1"/>
  <c r="AD209" i="1"/>
  <c r="X209" i="1"/>
  <c r="W209" i="1"/>
  <c r="AD219" i="1"/>
  <c r="X219" i="1"/>
  <c r="AE219" i="1" s="1"/>
  <c r="W219" i="1"/>
  <c r="AD206" i="1"/>
  <c r="X206" i="1"/>
  <c r="W206" i="1"/>
  <c r="AD210" i="1"/>
  <c r="X210" i="1"/>
  <c r="W210" i="1"/>
  <c r="AD214" i="1"/>
  <c r="X214" i="1"/>
  <c r="W214" i="1"/>
  <c r="AD218" i="1"/>
  <c r="X218" i="1"/>
  <c r="W218" i="1"/>
  <c r="AD222" i="1"/>
  <c r="X222" i="1"/>
  <c r="W222" i="1"/>
  <c r="AD226" i="1"/>
  <c r="X226" i="1"/>
  <c r="W226" i="1"/>
  <c r="AD211" i="1"/>
  <c r="X211" i="1"/>
  <c r="W211" i="1"/>
  <c r="AD217" i="1"/>
  <c r="X217" i="1"/>
  <c r="W217" i="1"/>
  <c r="AD225" i="1"/>
  <c r="X225" i="1"/>
  <c r="W225" i="1"/>
  <c r="AD178" i="1"/>
  <c r="X178" i="1"/>
  <c r="AE178" i="1" s="1"/>
  <c r="W178" i="1"/>
  <c r="AD160" i="1"/>
  <c r="X160" i="1"/>
  <c r="W160" i="1"/>
  <c r="AD164" i="1"/>
  <c r="X164" i="1"/>
  <c r="W164" i="1"/>
  <c r="AD168" i="1"/>
  <c r="X168" i="1"/>
  <c r="W168" i="1"/>
  <c r="AD172" i="1"/>
  <c r="X172" i="1"/>
  <c r="W172" i="1"/>
  <c r="AD159" i="1"/>
  <c r="X159" i="1"/>
  <c r="W159" i="1"/>
  <c r="AD161" i="1"/>
  <c r="X161" i="1"/>
  <c r="AE161" i="1" s="1"/>
  <c r="W161" i="1"/>
  <c r="AD165" i="1"/>
  <c r="X165" i="1"/>
  <c r="AE165" i="1" s="1"/>
  <c r="W165" i="1"/>
  <c r="AD169" i="1"/>
  <c r="X169" i="1"/>
  <c r="AE169" i="1" s="1"/>
  <c r="W169" i="1"/>
  <c r="AD173" i="1"/>
  <c r="X173" i="1"/>
  <c r="AE173" i="1" s="1"/>
  <c r="W173" i="1"/>
  <c r="AD177" i="1"/>
  <c r="X177" i="1"/>
  <c r="AE177" i="1" s="1"/>
  <c r="W177" i="1"/>
  <c r="AD154" i="1"/>
  <c r="X154" i="1"/>
  <c r="W154" i="1"/>
  <c r="AD205" i="1"/>
  <c r="W205" i="1"/>
  <c r="AD215" i="1"/>
  <c r="X223" i="1"/>
  <c r="AE223" i="1" s="1"/>
  <c r="W202" i="1"/>
  <c r="AD204" i="1"/>
  <c r="W208" i="1"/>
  <c r="AD216" i="1"/>
  <c r="W220" i="1"/>
  <c r="AD224" i="1"/>
  <c r="X207" i="1"/>
  <c r="AE207" i="1" s="1"/>
  <c r="W213" i="1"/>
  <c r="AD221" i="1"/>
  <c r="AD174" i="1"/>
  <c r="X174" i="1"/>
  <c r="W174" i="1"/>
  <c r="AD176" i="1"/>
  <c r="X176" i="1"/>
  <c r="W176" i="1"/>
  <c r="AD156" i="1"/>
  <c r="X156" i="1"/>
  <c r="W156" i="1"/>
  <c r="B32" i="4"/>
  <c r="B30" i="4"/>
  <c r="B28" i="4"/>
  <c r="B26" i="4"/>
  <c r="B24" i="4"/>
  <c r="B22" i="4"/>
  <c r="B20" i="4"/>
  <c r="B18" i="4"/>
  <c r="B16" i="4"/>
  <c r="B14" i="4"/>
  <c r="B12" i="4"/>
  <c r="B10" i="4"/>
  <c r="B8" i="4"/>
  <c r="B31" i="4"/>
  <c r="B29" i="4"/>
  <c r="B27" i="4"/>
  <c r="B25" i="4"/>
  <c r="B23" i="4"/>
  <c r="B21" i="4"/>
  <c r="B19" i="4"/>
  <c r="B17" i="4"/>
  <c r="B15" i="4"/>
  <c r="B13" i="4"/>
  <c r="B11" i="4"/>
  <c r="AD109" i="1"/>
  <c r="W109" i="1"/>
  <c r="X109" i="1" s="1"/>
  <c r="AD111" i="1"/>
  <c r="W111" i="1"/>
  <c r="X111" i="1" s="1"/>
  <c r="AD115" i="1"/>
  <c r="W115" i="1"/>
  <c r="X115" i="1" s="1"/>
  <c r="AD119" i="1"/>
  <c r="W119" i="1"/>
  <c r="X119" i="1" s="1"/>
  <c r="AD123" i="1"/>
  <c r="W123" i="1"/>
  <c r="X123" i="1" s="1"/>
  <c r="AD127" i="1"/>
  <c r="B166" i="5" s="1"/>
  <c r="B152" i="9" s="1"/>
  <c r="W127" i="1"/>
  <c r="X127" i="1" s="1"/>
  <c r="AD106" i="1"/>
  <c r="B149" i="5" s="1"/>
  <c r="B135" i="9" s="1"/>
  <c r="W106" i="1"/>
  <c r="X106" i="1" s="1"/>
  <c r="AD110" i="1"/>
  <c r="W110" i="1"/>
  <c r="X110" i="1" s="1"/>
  <c r="AD114" i="1"/>
  <c r="W114" i="1"/>
  <c r="X114" i="1" s="1"/>
  <c r="AD118" i="1"/>
  <c r="W118" i="1"/>
  <c r="X118" i="1" s="1"/>
  <c r="AD122" i="1"/>
  <c r="W122" i="1"/>
  <c r="X122" i="1" s="1"/>
  <c r="AD126" i="1"/>
  <c r="B165" i="5" s="1"/>
  <c r="B151" i="9" s="1"/>
  <c r="W126" i="1"/>
  <c r="X126" i="1" s="1"/>
  <c r="AD130" i="1"/>
  <c r="X130" i="1"/>
  <c r="AE130" i="1" s="1"/>
  <c r="W130" i="1"/>
  <c r="AD113" i="1"/>
  <c r="W113" i="1"/>
  <c r="X113" i="1" s="1"/>
  <c r="AD117" i="1"/>
  <c r="B157" i="5" s="1"/>
  <c r="B143" i="9" s="1"/>
  <c r="W117" i="1"/>
  <c r="X117" i="1" s="1"/>
  <c r="AD121" i="1"/>
  <c r="W121" i="1"/>
  <c r="X121" i="1" s="1"/>
  <c r="AD125" i="1"/>
  <c r="B164" i="5" s="1"/>
  <c r="B150" i="9" s="1"/>
  <c r="W125" i="1"/>
  <c r="X125" i="1" s="1"/>
  <c r="AD129" i="1"/>
  <c r="X129" i="1"/>
  <c r="W129" i="1"/>
  <c r="AD108" i="1"/>
  <c r="B151" i="5" s="1"/>
  <c r="B137" i="9" s="1"/>
  <c r="W108" i="1"/>
  <c r="X108" i="1" s="1"/>
  <c r="AD112" i="1"/>
  <c r="W112" i="1"/>
  <c r="X112" i="1" s="1"/>
  <c r="AD116" i="1"/>
  <c r="B156" i="5" s="1"/>
  <c r="B142" i="9" s="1"/>
  <c r="W116" i="1"/>
  <c r="X116" i="1" s="1"/>
  <c r="AD120" i="1"/>
  <c r="W120" i="1"/>
  <c r="X120" i="1" s="1"/>
  <c r="AD124" i="1"/>
  <c r="B163" i="5" s="1"/>
  <c r="B149" i="9" s="1"/>
  <c r="W124" i="1"/>
  <c r="X124" i="1" s="1"/>
  <c r="AD128" i="1"/>
  <c r="X128" i="1"/>
  <c r="Y128" i="1" s="1"/>
  <c r="W128" i="1"/>
  <c r="AD107" i="1"/>
  <c r="B150" i="5" s="1"/>
  <c r="B136" i="9" s="1"/>
  <c r="W107" i="1"/>
  <c r="X107" i="1" s="1"/>
  <c r="Y80" i="1"/>
  <c r="AE80" i="1"/>
  <c r="AD61" i="1"/>
  <c r="W61" i="1"/>
  <c r="AD69" i="1"/>
  <c r="W69" i="1"/>
  <c r="AD77" i="1"/>
  <c r="B100" i="5" s="1"/>
  <c r="B91" i="9" s="1"/>
  <c r="W77" i="1"/>
  <c r="AD60" i="1"/>
  <c r="B89" i="5" s="1"/>
  <c r="B80" i="9" s="1"/>
  <c r="W60" i="1"/>
  <c r="AD68" i="1"/>
  <c r="W68" i="1"/>
  <c r="X68" i="1" s="1"/>
  <c r="AD76" i="1"/>
  <c r="B99" i="5" s="1"/>
  <c r="B90" i="9" s="1"/>
  <c r="W76" i="1"/>
  <c r="X76" i="1" s="1"/>
  <c r="AD65" i="1"/>
  <c r="W65" i="1"/>
  <c r="AD73" i="1"/>
  <c r="B97" i="5" s="1"/>
  <c r="B88" i="9" s="1"/>
  <c r="W73" i="1"/>
  <c r="AD82" i="1"/>
  <c r="X82" i="1"/>
  <c r="W82" i="1"/>
  <c r="AD64" i="1"/>
  <c r="W64" i="1"/>
  <c r="X64" i="1" s="1"/>
  <c r="AD72" i="1"/>
  <c r="W72" i="1"/>
  <c r="X72" i="1" s="1"/>
  <c r="AD80" i="1"/>
  <c r="W80" i="1"/>
  <c r="B63" i="1"/>
  <c r="B67" i="1"/>
  <c r="B71" i="1"/>
  <c r="B75" i="1"/>
  <c r="B79" i="1"/>
  <c r="B58" i="1"/>
  <c r="B62" i="1"/>
  <c r="B66" i="1"/>
  <c r="B70" i="1"/>
  <c r="B74" i="1"/>
  <c r="B78" i="1"/>
  <c r="B81" i="1"/>
  <c r="C67" i="5"/>
  <c r="B59" i="1"/>
  <c r="X60" i="1"/>
  <c r="X61" i="1"/>
  <c r="AE61" i="1" s="1"/>
  <c r="X65" i="1"/>
  <c r="Y65" i="1" s="1"/>
  <c r="X69" i="1"/>
  <c r="Y69" i="1" s="1"/>
  <c r="X73" i="1"/>
  <c r="Y73" i="1" s="1"/>
  <c r="X77" i="1"/>
  <c r="AE77" i="1" s="1"/>
  <c r="C100" i="5" s="1"/>
  <c r="C91" i="9" s="1"/>
  <c r="AD14" i="1"/>
  <c r="W14" i="1"/>
  <c r="X14" i="1" s="1"/>
  <c r="AD18" i="1"/>
  <c r="W18" i="1"/>
  <c r="X18" i="1" s="1"/>
  <c r="AD22" i="1"/>
  <c r="W22" i="1"/>
  <c r="X22" i="1" s="1"/>
  <c r="AD26" i="1"/>
  <c r="B40" i="5" s="1"/>
  <c r="B36" i="9" s="1"/>
  <c r="W26" i="1"/>
  <c r="X26" i="1" s="1"/>
  <c r="AD30" i="1"/>
  <c r="B43" i="5" s="1"/>
  <c r="B39" i="9" s="1"/>
  <c r="W30" i="1"/>
  <c r="X30" i="1" s="1"/>
  <c r="AD34" i="1"/>
  <c r="X34" i="1"/>
  <c r="W34" i="1"/>
  <c r="AD13" i="1"/>
  <c r="W13" i="1"/>
  <c r="X13" i="1" s="1"/>
  <c r="AD17" i="1"/>
  <c r="W17" i="1"/>
  <c r="X17" i="1" s="1"/>
  <c r="AD21" i="1"/>
  <c r="W21" i="1"/>
  <c r="X21" i="1" s="1"/>
  <c r="AD25" i="1"/>
  <c r="B39" i="5" s="1"/>
  <c r="B35" i="9" s="1"/>
  <c r="W25" i="1"/>
  <c r="X25" i="1" s="1"/>
  <c r="AD29" i="1"/>
  <c r="W29" i="1"/>
  <c r="X29" i="1" s="1"/>
  <c r="AD33" i="1"/>
  <c r="X33" i="1"/>
  <c r="W33" i="1"/>
  <c r="AD12" i="1"/>
  <c r="W12" i="1"/>
  <c r="X12" i="1" s="1"/>
  <c r="AD16" i="1"/>
  <c r="W16" i="1"/>
  <c r="X16" i="1" s="1"/>
  <c r="AD20" i="1"/>
  <c r="W20" i="1"/>
  <c r="X20" i="1" s="1"/>
  <c r="AD24" i="1"/>
  <c r="B38" i="5" s="1"/>
  <c r="B34" i="9" s="1"/>
  <c r="W24" i="1"/>
  <c r="X24" i="1" s="1"/>
  <c r="AD28" i="1"/>
  <c r="B42" i="5" s="1"/>
  <c r="B38" i="9" s="1"/>
  <c r="W28" i="1"/>
  <c r="X28" i="1" s="1"/>
  <c r="AD32" i="1"/>
  <c r="X32" i="1"/>
  <c r="W32" i="1"/>
  <c r="AD11" i="1"/>
  <c r="W11" i="1"/>
  <c r="X11" i="1" s="1"/>
  <c r="AD15" i="1"/>
  <c r="W15" i="1"/>
  <c r="X15" i="1" s="1"/>
  <c r="AD19" i="1"/>
  <c r="W19" i="1"/>
  <c r="X19" i="1" s="1"/>
  <c r="AD23" i="1"/>
  <c r="W23" i="1"/>
  <c r="X23" i="1" s="1"/>
  <c r="AD27" i="1"/>
  <c r="B41" i="5" s="1"/>
  <c r="B37" i="9" s="1"/>
  <c r="W27" i="1"/>
  <c r="X27" i="1" s="1"/>
  <c r="AD31" i="1"/>
  <c r="X31" i="1"/>
  <c r="Y31" i="1" s="1"/>
  <c r="W31" i="1"/>
  <c r="AD10" i="1"/>
  <c r="W10" i="1"/>
  <c r="X10" i="1" s="1"/>
  <c r="C250" i="5"/>
  <c r="C229" i="9"/>
  <c r="B203" i="1"/>
  <c r="J12" i="10"/>
  <c r="H12" i="10"/>
  <c r="Y154" i="1"/>
  <c r="AE65" i="1"/>
  <c r="Y165" i="1"/>
  <c r="J11" i="10"/>
  <c r="Y158" i="1"/>
  <c r="Y170" i="1"/>
  <c r="Y162" i="1"/>
  <c r="Y177" i="1"/>
  <c r="Y169" i="1"/>
  <c r="Y161" i="1"/>
  <c r="AE157" i="1"/>
  <c r="Y219" i="1"/>
  <c r="AE211" i="1"/>
  <c r="Y211" i="1"/>
  <c r="Y178" i="1"/>
  <c r="H11" i="10"/>
  <c r="AB182" i="1"/>
  <c r="AE154" i="1"/>
  <c r="W183" i="1"/>
  <c r="W182" i="1"/>
  <c r="C10" i="10"/>
  <c r="C134" i="5"/>
  <c r="AE128" i="1"/>
  <c r="Y173" i="1"/>
  <c r="Y166" i="1"/>
  <c r="Y207" i="1"/>
  <c r="F11" i="10"/>
  <c r="F12" i="10"/>
  <c r="AB183" i="1" l="1"/>
  <c r="W221" i="1"/>
  <c r="AD220" i="1"/>
  <c r="X212" i="1"/>
  <c r="W204" i="1"/>
  <c r="Y223" i="1"/>
  <c r="AD213" i="1"/>
  <c r="W224" i="1"/>
  <c r="W216" i="1"/>
  <c r="AD208" i="1"/>
  <c r="AD202" i="1"/>
  <c r="W215" i="1"/>
  <c r="Y220" i="1"/>
  <c r="AE220" i="1"/>
  <c r="Y204" i="1"/>
  <c r="AE204" i="1"/>
  <c r="W207" i="1"/>
  <c r="W212" i="1"/>
  <c r="W223" i="1"/>
  <c r="B31" i="5"/>
  <c r="B27" i="9" s="1"/>
  <c r="B28" i="5"/>
  <c r="B24" i="9" s="1"/>
  <c r="B35" i="5"/>
  <c r="B31" i="9" s="1"/>
  <c r="Y224" i="1"/>
  <c r="AE224" i="1"/>
  <c r="Y216" i="1"/>
  <c r="AE216" i="1"/>
  <c r="Y208" i="1"/>
  <c r="AE208" i="1"/>
  <c r="AE202" i="1"/>
  <c r="Y202" i="1"/>
  <c r="W229" i="1"/>
  <c r="W231" i="1"/>
  <c r="AE215" i="1"/>
  <c r="Y215" i="1"/>
  <c r="B27" i="5"/>
  <c r="B23" i="9" s="1"/>
  <c r="Y77" i="1"/>
  <c r="B37" i="5"/>
  <c r="B33" i="9" s="1"/>
  <c r="B161" i="5"/>
  <c r="B147" i="9" s="1"/>
  <c r="B152" i="5"/>
  <c r="B138" i="9" s="1"/>
  <c r="B34" i="5"/>
  <c r="B30" i="9" s="1"/>
  <c r="B36" i="5"/>
  <c r="B32" i="9" s="1"/>
  <c r="B33" i="5"/>
  <c r="B29" i="9" s="1"/>
  <c r="B30" i="5"/>
  <c r="B26" i="9" s="1"/>
  <c r="B90" i="5"/>
  <c r="B81" i="9" s="1"/>
  <c r="B160" i="5"/>
  <c r="B146" i="9" s="1"/>
  <c r="B154" i="5"/>
  <c r="B140" i="9" s="1"/>
  <c r="B32" i="5"/>
  <c r="B28" i="9" s="1"/>
  <c r="B29" i="5"/>
  <c r="B25" i="9" s="1"/>
  <c r="C90" i="5"/>
  <c r="C81" i="9" s="1"/>
  <c r="B153" i="5"/>
  <c r="B139" i="9" s="1"/>
  <c r="B158" i="5"/>
  <c r="B144" i="9" s="1"/>
  <c r="B162" i="5"/>
  <c r="B148" i="9" s="1"/>
  <c r="B159" i="5"/>
  <c r="B145" i="9" s="1"/>
  <c r="B155" i="5"/>
  <c r="B141" i="9" s="1"/>
  <c r="AE156" i="1"/>
  <c r="Y156" i="1"/>
  <c r="AE174" i="1"/>
  <c r="Y174" i="1"/>
  <c r="AE213" i="1"/>
  <c r="Y213" i="1"/>
  <c r="W230" i="1"/>
  <c r="C233" i="1"/>
  <c r="W181" i="1"/>
  <c r="C185" i="1"/>
  <c r="AB181" i="1"/>
  <c r="Y159" i="1"/>
  <c r="AE159" i="1"/>
  <c r="AE168" i="1"/>
  <c r="Y168" i="1"/>
  <c r="AE160" i="1"/>
  <c r="Y160" i="1"/>
  <c r="AE225" i="1"/>
  <c r="Y225" i="1"/>
  <c r="AE222" i="1"/>
  <c r="Y222" i="1"/>
  <c r="AE214" i="1"/>
  <c r="Y214" i="1"/>
  <c r="AE206" i="1"/>
  <c r="Y206" i="1"/>
  <c r="AE209" i="1"/>
  <c r="Y209" i="1"/>
  <c r="Y171" i="1"/>
  <c r="AE171" i="1"/>
  <c r="Y163" i="1"/>
  <c r="AE163" i="1"/>
  <c r="Y155" i="1"/>
  <c r="AE155" i="1"/>
  <c r="X203" i="1"/>
  <c r="W203" i="1"/>
  <c r="AE176" i="1"/>
  <c r="Y176" i="1"/>
  <c r="AE221" i="1"/>
  <c r="Y221" i="1"/>
  <c r="AE205" i="1"/>
  <c r="Y205" i="1"/>
  <c r="AE172" i="1"/>
  <c r="Y172" i="1"/>
  <c r="AE164" i="1"/>
  <c r="Y164" i="1"/>
  <c r="AE217" i="1"/>
  <c r="Y217" i="1"/>
  <c r="Y226" i="1"/>
  <c r="AE226" i="1"/>
  <c r="AE218" i="1"/>
  <c r="Y218" i="1"/>
  <c r="AE210" i="1"/>
  <c r="Y210" i="1"/>
  <c r="Y175" i="1"/>
  <c r="AE175" i="1"/>
  <c r="Y167" i="1"/>
  <c r="AE167" i="1"/>
  <c r="Y15" i="1"/>
  <c r="AE15" i="1"/>
  <c r="AE116" i="1"/>
  <c r="Y116" i="1"/>
  <c r="AE23" i="1"/>
  <c r="Y23" i="1"/>
  <c r="Y16" i="1"/>
  <c r="AE16" i="1"/>
  <c r="Y108" i="1"/>
  <c r="AE108" i="1"/>
  <c r="C151" i="5" s="1"/>
  <c r="C137" i="9" s="1"/>
  <c r="AE124" i="1"/>
  <c r="Y124" i="1"/>
  <c r="AE73" i="1"/>
  <c r="C97" i="5" s="1"/>
  <c r="C88" i="9" s="1"/>
  <c r="Y120" i="1"/>
  <c r="AE120" i="1"/>
  <c r="AE121" i="1"/>
  <c r="Y121" i="1"/>
  <c r="Y126" i="1"/>
  <c r="AE126" i="1"/>
  <c r="C165" i="5" s="1"/>
  <c r="C151" i="9" s="1"/>
  <c r="Y110" i="1"/>
  <c r="AE110" i="1"/>
  <c r="AB134" i="1"/>
  <c r="G10" i="10" s="1"/>
  <c r="H10" i="10" s="1"/>
  <c r="W134" i="1"/>
  <c r="W133" i="1"/>
  <c r="Y119" i="1"/>
  <c r="AE119" i="1"/>
  <c r="C159" i="5" s="1"/>
  <c r="C145" i="9" s="1"/>
  <c r="Y112" i="1"/>
  <c r="AE112" i="1"/>
  <c r="Y113" i="1"/>
  <c r="AE113" i="1"/>
  <c r="AE118" i="1"/>
  <c r="C158" i="5" s="1"/>
  <c r="C144" i="9" s="1"/>
  <c r="Y118" i="1"/>
  <c r="AE127" i="1"/>
  <c r="C166" i="5" s="1"/>
  <c r="C152" i="9" s="1"/>
  <c r="Y127" i="1"/>
  <c r="AE111" i="1"/>
  <c r="Y111" i="1"/>
  <c r="AE107" i="1"/>
  <c r="C150" i="5" s="1"/>
  <c r="C136" i="9" s="1"/>
  <c r="Y107" i="1"/>
  <c r="AE125" i="1"/>
  <c r="C164" i="5" s="1"/>
  <c r="C150" i="9" s="1"/>
  <c r="Y125" i="1"/>
  <c r="Y117" i="1"/>
  <c r="AE117" i="1"/>
  <c r="C157" i="5" s="1"/>
  <c r="C143" i="9" s="1"/>
  <c r="Y122" i="1"/>
  <c r="AE122" i="1"/>
  <c r="AE114" i="1"/>
  <c r="Y114" i="1"/>
  <c r="Y106" i="1"/>
  <c r="W135" i="1"/>
  <c r="Y123" i="1"/>
  <c r="AE123" i="1"/>
  <c r="AE115" i="1"/>
  <c r="C155" i="5" s="1"/>
  <c r="C141" i="9" s="1"/>
  <c r="Y115" i="1"/>
  <c r="AE109" i="1"/>
  <c r="Y109" i="1"/>
  <c r="C137" i="1"/>
  <c r="C130" i="5" s="1"/>
  <c r="AB135" i="1"/>
  <c r="C137" i="5" s="1"/>
  <c r="AB133" i="1"/>
  <c r="C135" i="5" s="1"/>
  <c r="Y130" i="1"/>
  <c r="AE106" i="1"/>
  <c r="C149" i="5" s="1"/>
  <c r="C135" i="9" s="1"/>
  <c r="Y129" i="1"/>
  <c r="AE129" i="1"/>
  <c r="Y72" i="1"/>
  <c r="AE72" i="1"/>
  <c r="Y64" i="1"/>
  <c r="AE64" i="1"/>
  <c r="AE69" i="1"/>
  <c r="Y61" i="1"/>
  <c r="Y60" i="1"/>
  <c r="AE60" i="1"/>
  <c r="C89" i="5" s="1"/>
  <c r="C80" i="9" s="1"/>
  <c r="AD78" i="1"/>
  <c r="W78" i="1"/>
  <c r="X78" i="1" s="1"/>
  <c r="AD70" i="1"/>
  <c r="B95" i="5" s="1"/>
  <c r="B86" i="9" s="1"/>
  <c r="W70" i="1"/>
  <c r="X70" i="1" s="1"/>
  <c r="AD62" i="1"/>
  <c r="W62" i="1"/>
  <c r="X62" i="1" s="1"/>
  <c r="AD79" i="1"/>
  <c r="W79" i="1"/>
  <c r="X79" i="1" s="1"/>
  <c r="AD71" i="1"/>
  <c r="B96" i="5" s="1"/>
  <c r="B87" i="9" s="1"/>
  <c r="W71" i="1"/>
  <c r="X71" i="1" s="1"/>
  <c r="AD63" i="1"/>
  <c r="W63" i="1"/>
  <c r="X63" i="1" s="1"/>
  <c r="AE82" i="1"/>
  <c r="Y82" i="1"/>
  <c r="Y76" i="1"/>
  <c r="AE76" i="1"/>
  <c r="C99" i="5" s="1"/>
  <c r="C90" i="9" s="1"/>
  <c r="AD59" i="1"/>
  <c r="B88" i="5" s="1"/>
  <c r="B79" i="9" s="1"/>
  <c r="W59" i="1"/>
  <c r="X59" i="1" s="1"/>
  <c r="AD81" i="1"/>
  <c r="X81" i="1"/>
  <c r="W81" i="1"/>
  <c r="AD74" i="1"/>
  <c r="B98" i="5" s="1"/>
  <c r="B89" i="9" s="1"/>
  <c r="W74" i="1"/>
  <c r="X74" i="1" s="1"/>
  <c r="AD66" i="1"/>
  <c r="B93" i="5" s="1"/>
  <c r="B84" i="9" s="1"/>
  <c r="W66" i="1"/>
  <c r="X66" i="1" s="1"/>
  <c r="AD58" i="1"/>
  <c r="W58" i="1"/>
  <c r="X58" i="1" s="1"/>
  <c r="AB84" i="1"/>
  <c r="AD75" i="1"/>
  <c r="W75" i="1"/>
  <c r="X75" i="1" s="1"/>
  <c r="AD67" i="1"/>
  <c r="W67" i="1"/>
  <c r="X67" i="1" s="1"/>
  <c r="Y68" i="1"/>
  <c r="AE68" i="1"/>
  <c r="AE27" i="1"/>
  <c r="C41" i="5" s="1"/>
  <c r="C37" i="9" s="1"/>
  <c r="Y27" i="1"/>
  <c r="Y11" i="1"/>
  <c r="AE11" i="1"/>
  <c r="AE29" i="1"/>
  <c r="Y29" i="1"/>
  <c r="AE10" i="1"/>
  <c r="AB39" i="1"/>
  <c r="W37" i="1"/>
  <c r="W38" i="1"/>
  <c r="AB37" i="1"/>
  <c r="E8" i="10" s="1"/>
  <c r="F8" i="10" s="1"/>
  <c r="W39" i="1"/>
  <c r="Y10" i="1"/>
  <c r="AB38" i="1"/>
  <c r="G8" i="10" s="1"/>
  <c r="H8" i="10" s="1"/>
  <c r="C41" i="1"/>
  <c r="C42" i="1" s="1"/>
  <c r="AE19" i="1"/>
  <c r="Y19" i="1"/>
  <c r="AE28" i="1"/>
  <c r="C42" i="5" s="1"/>
  <c r="C38" i="9" s="1"/>
  <c r="Y28" i="1"/>
  <c r="AE12" i="1"/>
  <c r="Y12" i="1"/>
  <c r="AE21" i="1"/>
  <c r="Y21" i="1"/>
  <c r="AE30" i="1"/>
  <c r="C43" i="5" s="1"/>
  <c r="C39" i="9" s="1"/>
  <c r="Y30" i="1"/>
  <c r="AE14" i="1"/>
  <c r="Y14" i="1"/>
  <c r="Y20" i="1"/>
  <c r="AE20" i="1"/>
  <c r="AE13" i="1"/>
  <c r="Y13" i="1"/>
  <c r="AE22" i="1"/>
  <c r="Y22" i="1"/>
  <c r="AE31" i="1"/>
  <c r="Y32" i="1"/>
  <c r="AE32" i="1"/>
  <c r="AE24" i="1"/>
  <c r="C38" i="5" s="1"/>
  <c r="C34" i="9" s="1"/>
  <c r="Y24" i="1"/>
  <c r="AE33" i="1"/>
  <c r="Y33" i="1"/>
  <c r="AE25" i="1"/>
  <c r="C39" i="5" s="1"/>
  <c r="C35" i="9" s="1"/>
  <c r="Y25" i="1"/>
  <c r="AE17" i="1"/>
  <c r="Y17" i="1"/>
  <c r="AE34" i="1"/>
  <c r="Y34" i="1"/>
  <c r="AE26" i="1"/>
  <c r="C40" i="5" s="1"/>
  <c r="C36" i="9" s="1"/>
  <c r="Y26" i="1"/>
  <c r="AE18" i="1"/>
  <c r="Y18" i="1"/>
  <c r="K12" i="10"/>
  <c r="AD203" i="1"/>
  <c r="AB228" i="1"/>
  <c r="C256" i="5" s="1"/>
  <c r="K11" i="10"/>
  <c r="C198" i="5"/>
  <c r="C187" i="1"/>
  <c r="AC183" i="1"/>
  <c r="C203" i="5" s="1"/>
  <c r="C197" i="5"/>
  <c r="AC182" i="1"/>
  <c r="C202" i="5" s="1"/>
  <c r="Y212" i="1" l="1"/>
  <c r="AE212" i="1"/>
  <c r="C8" i="5"/>
  <c r="AC134" i="1"/>
  <c r="C141" i="5" s="1"/>
  <c r="C33" i="5"/>
  <c r="C29" i="9" s="1"/>
  <c r="C32" i="5"/>
  <c r="C28" i="9" s="1"/>
  <c r="C152" i="5"/>
  <c r="C138" i="9" s="1"/>
  <c r="C37" i="5"/>
  <c r="C33" i="9" s="1"/>
  <c r="C156" i="5"/>
  <c r="C142" i="9" s="1"/>
  <c r="C27" i="5"/>
  <c r="C23" i="9" s="1"/>
  <c r="B91" i="5"/>
  <c r="B82" i="9" s="1"/>
  <c r="C34" i="5"/>
  <c r="C30" i="9" s="1"/>
  <c r="C163" i="5"/>
  <c r="C149" i="9" s="1"/>
  <c r="C36" i="5"/>
  <c r="C32" i="9" s="1"/>
  <c r="C29" i="5"/>
  <c r="C25" i="9" s="1"/>
  <c r="C30" i="5"/>
  <c r="C26" i="9" s="1"/>
  <c r="C35" i="5"/>
  <c r="C31" i="9" s="1"/>
  <c r="C28" i="5"/>
  <c r="C24" i="9" s="1"/>
  <c r="C162" i="5"/>
  <c r="C148" i="9" s="1"/>
  <c r="C161" i="5"/>
  <c r="C147" i="9" s="1"/>
  <c r="C154" i="5"/>
  <c r="C140" i="9" s="1"/>
  <c r="C153" i="5"/>
  <c r="C139" i="9" s="1"/>
  <c r="C160" i="5"/>
  <c r="C146" i="9" s="1"/>
  <c r="C31" i="5"/>
  <c r="C27" i="9" s="1"/>
  <c r="B92" i="5"/>
  <c r="B83" i="9" s="1"/>
  <c r="B94" i="5"/>
  <c r="B85" i="9" s="1"/>
  <c r="C191" i="5"/>
  <c r="C186" i="1"/>
  <c r="C234" i="1"/>
  <c r="C252" i="5"/>
  <c r="C196" i="5"/>
  <c r="AC181" i="1"/>
  <c r="C201" i="5" s="1"/>
  <c r="C14" i="5"/>
  <c r="AC38" i="1"/>
  <c r="C19" i="5" s="1"/>
  <c r="C43" i="1"/>
  <c r="C13" i="5"/>
  <c r="D8" i="10"/>
  <c r="AC37" i="1"/>
  <c r="C18" i="5" s="1"/>
  <c r="AC133" i="1"/>
  <c r="C140" i="5" s="1"/>
  <c r="I10" i="10"/>
  <c r="J10" i="10" s="1"/>
  <c r="D10" i="10"/>
  <c r="C138" i="1"/>
  <c r="C136" i="5"/>
  <c r="AC135" i="1"/>
  <c r="C142" i="5" s="1"/>
  <c r="C139" i="1"/>
  <c r="E10" i="10"/>
  <c r="F10" i="10" s="1"/>
  <c r="Y75" i="1"/>
  <c r="AE75" i="1"/>
  <c r="Y66" i="1"/>
  <c r="AE66" i="1"/>
  <c r="C93" i="5" s="1"/>
  <c r="C84" i="9" s="1"/>
  <c r="Y71" i="1"/>
  <c r="AE71" i="1"/>
  <c r="C96" i="5" s="1"/>
  <c r="C87" i="9" s="1"/>
  <c r="AE78" i="1"/>
  <c r="Y78" i="1"/>
  <c r="Y62" i="1"/>
  <c r="AE62" i="1"/>
  <c r="Y67" i="1"/>
  <c r="AE67" i="1"/>
  <c r="C9" i="10"/>
  <c r="C73" i="5"/>
  <c r="Y63" i="1"/>
  <c r="AE63" i="1"/>
  <c r="Y79" i="1"/>
  <c r="AE79" i="1"/>
  <c r="AE70" i="1"/>
  <c r="Y70" i="1"/>
  <c r="AB85" i="1"/>
  <c r="AE58" i="1"/>
  <c r="Y58" i="1"/>
  <c r="W87" i="1"/>
  <c r="AB87" i="1"/>
  <c r="C89" i="1"/>
  <c r="W85" i="1"/>
  <c r="W86" i="1"/>
  <c r="AB86" i="1"/>
  <c r="Y74" i="1"/>
  <c r="AE74" i="1"/>
  <c r="C98" i="5" s="1"/>
  <c r="C89" i="9" s="1"/>
  <c r="Y81" i="1"/>
  <c r="AE81" i="1"/>
  <c r="Y59" i="1"/>
  <c r="AE59" i="1"/>
  <c r="C88" i="5" s="1"/>
  <c r="C79" i="9" s="1"/>
  <c r="I8" i="10"/>
  <c r="J8" i="10" s="1"/>
  <c r="K8" i="10" s="1"/>
  <c r="AC39" i="1"/>
  <c r="C20" i="5" s="1"/>
  <c r="C15" i="5"/>
  <c r="Y203" i="1"/>
  <c r="AE203" i="1"/>
  <c r="AB230" i="1"/>
  <c r="AB229" i="1"/>
  <c r="AB231" i="1"/>
  <c r="K10" i="10"/>
  <c r="C95" i="5" l="1"/>
  <c r="C86" i="9" s="1"/>
  <c r="C92" i="5"/>
  <c r="C83" i="9" s="1"/>
  <c r="C91" i="5"/>
  <c r="C82" i="9" s="1"/>
  <c r="C94" i="5"/>
  <c r="C85" i="9" s="1"/>
  <c r="C76" i="5"/>
  <c r="I9" i="10"/>
  <c r="J9" i="10" s="1"/>
  <c r="C91" i="1"/>
  <c r="AC87" i="1"/>
  <c r="C81" i="5" s="1"/>
  <c r="D9" i="10"/>
  <c r="C69" i="5"/>
  <c r="C90" i="1"/>
  <c r="C75" i="5"/>
  <c r="AC86" i="1"/>
  <c r="C80" i="5" s="1"/>
  <c r="G9" i="10"/>
  <c r="H9" i="10" s="1"/>
  <c r="AC85" i="1"/>
  <c r="C79" i="5" s="1"/>
  <c r="E9" i="10"/>
  <c r="F9" i="10" s="1"/>
  <c r="C74" i="5"/>
  <c r="C263" i="5"/>
  <c r="C258" i="5"/>
  <c r="AC230" i="1"/>
  <c r="C262" i="5"/>
  <c r="AC229" i="1"/>
  <c r="C257" i="5"/>
  <c r="AC231" i="1"/>
  <c r="C264" i="5"/>
  <c r="C259" i="5"/>
  <c r="C235" i="1"/>
  <c r="K9" i="10" l="1"/>
</calcChain>
</file>

<file path=xl/comments1.xml><?xml version="1.0" encoding="utf-8"?>
<comments xmlns="http://schemas.openxmlformats.org/spreadsheetml/2006/main">
  <authors>
    <author>Windows User</author>
  </authors>
  <commentList>
    <comment ref="K17" authorId="0">
      <text>
        <r>
          <rPr>
            <b/>
            <sz val="9"/>
            <color indexed="81"/>
            <rFont val="Tahoma"/>
            <family val="2"/>
          </rPr>
          <t>Example:</t>
        </r>
        <r>
          <rPr>
            <sz val="9"/>
            <color indexed="81"/>
            <rFont val="Tahoma"/>
            <family val="2"/>
          </rPr>
          <t xml:space="preserve">
PG, Uraian, 
PG dan Uraian dll</t>
        </r>
      </text>
    </comment>
  </commentList>
</comments>
</file>

<file path=xl/comments2.xml><?xml version="1.0" encoding="utf-8"?>
<comments xmlns="http://schemas.openxmlformats.org/spreadsheetml/2006/main">
  <authors>
    <author>Lucia</author>
  </authors>
  <commentList>
    <comment ref="B5" authorId="0">
      <text>
        <r>
          <rPr>
            <b/>
            <sz val="9"/>
            <color indexed="81"/>
            <rFont val="Tahoma"/>
            <family val="2"/>
          </rPr>
          <t>Harus diisi 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8" authorId="0">
      <text>
        <r>
          <rPr>
            <b/>
            <sz val="9"/>
            <color indexed="81"/>
            <rFont val="Tahoma"/>
            <family val="2"/>
          </rPr>
          <t>Harus diisi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" authorId="0">
      <text>
        <r>
          <rPr>
            <b/>
            <sz val="9"/>
            <color indexed="81"/>
            <rFont val="Tahoma"/>
            <family val="2"/>
          </rPr>
          <t>Harus diisi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9" authorId="0">
      <text>
        <r>
          <rPr>
            <b/>
            <sz val="9"/>
            <color indexed="81"/>
            <rFont val="Tahoma"/>
            <family val="2"/>
          </rPr>
          <t>Harus diisi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" authorId="0">
      <text>
        <r>
          <rPr>
            <b/>
            <sz val="9"/>
            <color indexed="81"/>
            <rFont val="Tahoma"/>
            <family val="2"/>
          </rPr>
          <t>Harus diisi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Harus diisi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" authorId="0">
      <text>
        <r>
          <rPr>
            <b/>
            <sz val="9"/>
            <color indexed="81"/>
            <rFont val="Tahoma"/>
            <family val="2"/>
          </rPr>
          <t>Harus diisi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>Harus diisi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>Harus diisi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2" authorId="0">
      <text>
        <r>
          <rPr>
            <b/>
            <sz val="9"/>
            <color indexed="81"/>
            <rFont val="Tahoma"/>
            <family val="2"/>
          </rPr>
          <t>Harus diisi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2" authorId="0">
      <text>
        <r>
          <rPr>
            <b/>
            <sz val="9"/>
            <color indexed="81"/>
            <rFont val="Tahoma"/>
            <family val="2"/>
          </rPr>
          <t>Harus diisi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<sst xmlns="http://schemas.openxmlformats.org/spreadsheetml/2006/main" count="994" uniqueCount="616">
  <si>
    <t>NAME</t>
  </si>
  <si>
    <t>FINAL SCORE</t>
  </si>
  <si>
    <t>Max Score</t>
  </si>
  <si>
    <t>Average</t>
  </si>
  <si>
    <t>:</t>
  </si>
  <si>
    <t>NO</t>
  </si>
  <si>
    <t>SCORE PER NUMBER</t>
  </si>
  <si>
    <t>Maximum Score</t>
  </si>
  <si>
    <t>Minimum Score</t>
  </si>
  <si>
    <t>DESCRIPTION</t>
  </si>
  <si>
    <t xml:space="preserve">UNIT </t>
  </si>
  <si>
    <t>DATE</t>
  </si>
  <si>
    <t>SEMESTER</t>
  </si>
  <si>
    <t>SEKOLAH BUKIT SION</t>
  </si>
  <si>
    <t>Approved by</t>
  </si>
  <si>
    <t xml:space="preserve">Principal </t>
  </si>
  <si>
    <t xml:space="preserve">Subject Teacher </t>
  </si>
  <si>
    <t>SUBJECT</t>
  </si>
  <si>
    <t>Sekolah Bukit Sion</t>
  </si>
  <si>
    <t xml:space="preserve">TEACHER </t>
  </si>
  <si>
    <t xml:space="preserve">LEVEL </t>
  </si>
  <si>
    <t xml:space="preserve">: </t>
  </si>
  <si>
    <t>GRADE</t>
  </si>
  <si>
    <t xml:space="preserve">SEMESTER </t>
  </si>
  <si>
    <t>1 (one)</t>
  </si>
  <si>
    <t xml:space="preserve">ACADEMIC YEAR </t>
  </si>
  <si>
    <t>No</t>
  </si>
  <si>
    <t>NAMA</t>
  </si>
  <si>
    <t>MIDDLE</t>
  </si>
  <si>
    <t>11 IPS</t>
  </si>
  <si>
    <t>12 IPA 1</t>
  </si>
  <si>
    <t>12 IPA 2</t>
  </si>
  <si>
    <t>12 IPS</t>
  </si>
  <si>
    <t>HIGH</t>
  </si>
  <si>
    <t>2 (two)</t>
  </si>
  <si>
    <t xml:space="preserve">  </t>
  </si>
  <si>
    <t>KKM</t>
  </si>
  <si>
    <t>CHAPTER TEST ANALYSIS</t>
  </si>
  <si>
    <t>11 IPA 1</t>
  </si>
  <si>
    <t>11 IPA 2</t>
  </si>
  <si>
    <t>2015-2016</t>
  </si>
  <si>
    <t>LAPORAN ULANGAN HARIAN</t>
  </si>
  <si>
    <t>TAHUN PELAJARAN 2015-2016</t>
  </si>
  <si>
    <t>JADWAL ULANGAN HARIAN</t>
  </si>
  <si>
    <t>DAFTAR HADIR ULANGAN HARIAN</t>
  </si>
  <si>
    <t>PROGRAM REMEDIAL</t>
  </si>
  <si>
    <t>DAFTAR HADIR REMEDIAL</t>
  </si>
  <si>
    <t>NAMA GURU</t>
  </si>
  <si>
    <t>MATA PELAJARAN</t>
  </si>
  <si>
    <t>KELAS / SEMESTER</t>
  </si>
  <si>
    <t>MATERI</t>
  </si>
  <si>
    <t>NAMA SISWA</t>
  </si>
  <si>
    <t>TANDA TANGAN</t>
  </si>
  <si>
    <t>KETERANGAN</t>
  </si>
  <si>
    <t>Mengetahui,</t>
  </si>
  <si>
    <t>Guru Mata Pelajaran</t>
  </si>
  <si>
    <t>ANALISA HASIL ULANGAN HARIAN</t>
  </si>
  <si>
    <t>Jenis Ulangan</t>
  </si>
  <si>
    <t>Mata Pelajaran</t>
  </si>
  <si>
    <t>A. KETUNTASAN BELAJAR:</t>
  </si>
  <si>
    <t>1. Perorangan/Individual</t>
  </si>
  <si>
    <t>1.1. Jumlah siswa yang mengikuti ulangan harian</t>
  </si>
  <si>
    <t>1.2. Jumlah siswa yang belum mencapai KKM</t>
  </si>
  <si>
    <t>1.3. Jumlah siswa yang telah mencapai KKM</t>
  </si>
  <si>
    <t>1.4. Jumlah siswa yang melampaui KKM</t>
  </si>
  <si>
    <t>2. Klasifikasi</t>
  </si>
  <si>
    <t>2.1. Prosentase siswa yang belum mencapai KKM</t>
  </si>
  <si>
    <t>2.2. Prosentase siswa yang telah mencapai KKM</t>
  </si>
  <si>
    <t>2.3. Prosentase siswa yang melampaui KKM</t>
  </si>
  <si>
    <t>B. TINDAK LANJUT:</t>
  </si>
  <si>
    <t>1. Kegiatan Remedial/Perbaikan</t>
  </si>
  <si>
    <t>Data siswa yang mengikuti kegiatan remedial/perbaikan</t>
  </si>
  <si>
    <t>NILAI</t>
  </si>
  <si>
    <t>Materi</t>
  </si>
  <si>
    <t>A. PELAKSANAAN KEGIATAN REMEDIAL</t>
  </si>
  <si>
    <t>1. Hari/Tanggal</t>
  </si>
  <si>
    <t>Bentuk Kegiatan</t>
  </si>
  <si>
    <t>B. LAPORAN HASIL NILAI REMEDIAL</t>
  </si>
  <si>
    <t>KELAS</t>
  </si>
  <si>
    <t>NILAI SEBELUM REMEDIAL</t>
  </si>
  <si>
    <t>NILAI SESUDAH REMEDIAL</t>
  </si>
  <si>
    <t>DAFTAR HADIR KEGIATAN REMEDIAL</t>
  </si>
  <si>
    <t>CHAPTER TEST and REMEDIAL REPORT</t>
  </si>
  <si>
    <t>Jakarta,</t>
  </si>
  <si>
    <t xml:space="preserve">Total </t>
  </si>
  <si>
    <t>Above</t>
  </si>
  <si>
    <t>Below</t>
  </si>
  <si>
    <t>Absorption (%)</t>
  </si>
  <si>
    <t>Learning Completion (%)</t>
  </si>
  <si>
    <t>Kelas</t>
  </si>
  <si>
    <t>REMEDIAL</t>
  </si>
  <si>
    <t xml:space="preserve">Jakarta, </t>
  </si>
  <si>
    <t>Kelas :</t>
  </si>
  <si>
    <t>SK/KD</t>
  </si>
  <si>
    <t>HARI/TANGGAL</t>
  </si>
  <si>
    <t>SK / KD</t>
  </si>
  <si>
    <t>HASIL ULANGAN</t>
  </si>
  <si>
    <t>RATA2 KELAS</t>
  </si>
  <si>
    <t>HARI/TGL ULANGAN</t>
  </si>
  <si>
    <t/>
  </si>
  <si>
    <t>JUMLAH PESERTA</t>
  </si>
  <si>
    <t>DI BAWAH KKM</t>
  </si>
  <si>
    <t>DI ATAS KKM</t>
  </si>
  <si>
    <t>%</t>
  </si>
  <si>
    <t xml:space="preserve">JUMLAH </t>
  </si>
  <si>
    <t>= KKM</t>
  </si>
  <si>
    <t>HARI / TANGGAL REMEDIAL</t>
  </si>
  <si>
    <t>KETUNTASAN %</t>
  </si>
  <si>
    <t>Rerata Kelas</t>
  </si>
  <si>
    <t>TYPE</t>
  </si>
  <si>
    <t>2. Bentuk Kegiatan</t>
  </si>
  <si>
    <t>Keterangan</t>
  </si>
  <si>
    <t>&lt; 50% di bawah KKM :</t>
  </si>
  <si>
    <t xml:space="preserve">Penugasan Individu </t>
  </si>
  <si>
    <t>Tes lisan/tertulis</t>
  </si>
  <si>
    <t xml:space="preserve">     50% di bawah KKM :</t>
  </si>
  <si>
    <t>Pembelajaran ulang</t>
  </si>
  <si>
    <t>Tes individu tertulis</t>
  </si>
  <si>
    <t>Tanggal</t>
  </si>
  <si>
    <t>ALESSANDRO RAPHAEL WIRAWAN</t>
  </si>
  <si>
    <t>ALICIA TANNY</t>
  </si>
  <si>
    <t>AIDAN MATTHEUS WIBRATA</t>
  </si>
  <si>
    <t>ARIANA TAHARHAMZAH</t>
  </si>
  <si>
    <t>ALEXANDER CONSTANTIN JONATHAN KURNIAWAN</t>
  </si>
  <si>
    <t>ANGELINA AUDI ARDYA PRAMESTI</t>
  </si>
  <si>
    <t>ADRIAN PREMABHAKTI BUANA</t>
  </si>
  <si>
    <t>AARON KENNETH ANDRIES</t>
  </si>
  <si>
    <t>ALEXANDER RAFUDI</t>
  </si>
  <si>
    <t>ADELINE CHIKA SAMUEL</t>
  </si>
  <si>
    <t>ANGEL JESSICA</t>
  </si>
  <si>
    <t>AGNES FABIANNE FAUSTINE</t>
  </si>
  <si>
    <t>ADRIEL STANLEY VIDIANTO</t>
  </si>
  <si>
    <t>ADELYNN CHRISTY</t>
  </si>
  <si>
    <t>ANGEL FITRI SARI</t>
  </si>
  <si>
    <t>AKIRA ADHITYA WOO</t>
  </si>
  <si>
    <t xml:space="preserve">ANDREW IVAN </t>
  </si>
  <si>
    <t xml:space="preserve">BAYU PRATAMA </t>
  </si>
  <si>
    <t>GALVIN MATTHEW PARULIAN</t>
  </si>
  <si>
    <t>AMANDA FELICIA ABIGAIL</t>
  </si>
  <si>
    <t>AARON JACOBUS</t>
  </si>
  <si>
    <t>BERNADO</t>
  </si>
  <si>
    <t>AMALIA FEBE VENITA BANGUN</t>
  </si>
  <si>
    <t>ALFEUS XIESI DELROY</t>
  </si>
  <si>
    <t>ANGELIA HARTANTO TENG</t>
  </si>
  <si>
    <t>ANGELIQUE SONIA HADI SURYA</t>
  </si>
  <si>
    <t>ARLEEN TANUWIDJAJA</t>
  </si>
  <si>
    <t>ANASTASIA AUDREY WIDJAJA</t>
  </si>
  <si>
    <t>DAPHNE WIDJAJA</t>
  </si>
  <si>
    <t>ANGELIQUE CHRYSANTI</t>
  </si>
  <si>
    <t>ANDRE TEDRIC</t>
  </si>
  <si>
    <t>ALFONADI SUTEDJA</t>
  </si>
  <si>
    <t>ANDREW NATHANIEL</t>
  </si>
  <si>
    <t>BRIAN JONATHAN MAK</t>
  </si>
  <si>
    <t>ALEXANDER GELFAND PANJAYA</t>
  </si>
  <si>
    <t>AUDREY BEATRICIA</t>
  </si>
  <si>
    <t>ADRIAN REYNARD SUTANTO</t>
  </si>
  <si>
    <t>ANTONY MARKUS UNEDO ASI HUTAGAOL</t>
  </si>
  <si>
    <t>ARSENIUS DAVIN</t>
  </si>
  <si>
    <t>BEATRICE ELIZABETH ELENA</t>
  </si>
  <si>
    <t>JEREMY CHRISTIAN</t>
  </si>
  <si>
    <t>BERNADETTE CYAN BAWONO</t>
  </si>
  <si>
    <t>ALVIN SOVIAN</t>
  </si>
  <si>
    <t>DEVONATA VIGAWAN</t>
  </si>
  <si>
    <t>AMELIA JESSLYN</t>
  </si>
  <si>
    <t>ALICIA HERDIMAN</t>
  </si>
  <si>
    <t>CHELSEA ARIELLE SETIAWAN</t>
  </si>
  <si>
    <t>ANGIE HARDJONO</t>
  </si>
  <si>
    <t>AUSTIN BENNEDICT</t>
  </si>
  <si>
    <t>ANDREW HARDJONO</t>
  </si>
  <si>
    <t>DEVIN TIMOTHY</t>
  </si>
  <si>
    <t>ARIELLE JOSHEVYN NATASHA SUHALIM</t>
  </si>
  <si>
    <t>ASHLEY EUGENIA COLETTE</t>
  </si>
  <si>
    <t>ANDREA ESTHER BANGUN</t>
  </si>
  <si>
    <t>ANGELLA ALEXANDRA</t>
  </si>
  <si>
    <t>CATHLEEN VANIA KARYADI</t>
  </si>
  <si>
    <t>ANGELIQUE ALLISON</t>
  </si>
  <si>
    <t>AVANTHIKA</t>
  </si>
  <si>
    <t>ALVIN MATTHEW</t>
  </si>
  <si>
    <t>BENEDICTUS LEONARDUS</t>
  </si>
  <si>
    <t>BRYAN WINARDI</t>
  </si>
  <si>
    <t>DARREN CHRISTOPHER KOMALA</t>
  </si>
  <si>
    <t>CALVIN TJEN</t>
  </si>
  <si>
    <t>JOCELIN VANIA CINDY</t>
  </si>
  <si>
    <t>ELEN BERLIANA</t>
  </si>
  <si>
    <t>AMANDA UMA</t>
  </si>
  <si>
    <t>GLYNNIS NETANIA</t>
  </si>
  <si>
    <t>ANASTASYA AGATHA THERESA</t>
  </si>
  <si>
    <t>ANDREW THOMAS AGUSTINUS</t>
  </si>
  <si>
    <t>CHRISTOPHER ADRIAN</t>
  </si>
  <si>
    <t>AUDI</t>
  </si>
  <si>
    <t>BENEDICTUS DUSTIN</t>
  </si>
  <si>
    <t>BENEDICT WIJAYA</t>
  </si>
  <si>
    <t>FARREN AURELIA</t>
  </si>
  <si>
    <t>BRANDON FERDIAN</t>
  </si>
  <si>
    <t>BRYAN DENIANTO</t>
  </si>
  <si>
    <t>ANDREW JONATHAN</t>
  </si>
  <si>
    <t>AUDREY WANTO</t>
  </si>
  <si>
    <t>CLARENCE AURELIO</t>
  </si>
  <si>
    <t>CARLOS MARTIUS</t>
  </si>
  <si>
    <t>CARMEN FELICIA</t>
  </si>
  <si>
    <t>ALVYN</t>
  </si>
  <si>
    <t>BRAZALI WIRANATA</t>
  </si>
  <si>
    <t>CALLISTA CHRYSILLA</t>
  </si>
  <si>
    <t>EVELYN JANE</t>
  </si>
  <si>
    <t>CAROLINE</t>
  </si>
  <si>
    <t>JOHANNA SAMANTHA</t>
  </si>
  <si>
    <t>FELICIA</t>
  </si>
  <si>
    <t>CHRISTIAN LEONARDO</t>
  </si>
  <si>
    <t>GRACIELLA ANGELICA TJIPUTRA</t>
  </si>
  <si>
    <t>DEBBY</t>
  </si>
  <si>
    <t>CHERYL WENDELIN</t>
  </si>
  <si>
    <t>DARREN DARMAWAN</t>
  </si>
  <si>
    <t>CHRISTOVAL GUNAWAN</t>
  </si>
  <si>
    <t>BRIAN THIO</t>
  </si>
  <si>
    <t>BERTRAND KEVIN</t>
  </si>
  <si>
    <t>GRANT HADIPUTRA</t>
  </si>
  <si>
    <t>CHRISTOPHER JOSHUA SETYAWAN</t>
  </si>
  <si>
    <t>CELLYSTA IZABELLA</t>
  </si>
  <si>
    <t>AXEL AMADEUS</t>
  </si>
  <si>
    <t>AURELIUS NATHAN WIRAWAN</t>
  </si>
  <si>
    <t>ELIZABETH GRACE</t>
  </si>
  <si>
    <t>CHARMAINE FELICIA</t>
  </si>
  <si>
    <t>DELPHI PRISKILLA ANNEKE</t>
  </si>
  <si>
    <t>AMADEO GILRANDY PRATAMA</t>
  </si>
  <si>
    <t>BRILLIANT EZEKIEL</t>
  </si>
  <si>
    <t>CHRISTOPHER</t>
  </si>
  <si>
    <t>DHANARYO WILSON</t>
  </si>
  <si>
    <t>KEZIA INDRAWAN</t>
  </si>
  <si>
    <t>FERNANDO JOSE</t>
  </si>
  <si>
    <t>GREGOR PERIATNA</t>
  </si>
  <si>
    <t>FEBRYAN KENNEDY</t>
  </si>
  <si>
    <t>CHRISTIAN GUNAWAN</t>
  </si>
  <si>
    <t>DEVINA HAPSARI</t>
  </si>
  <si>
    <t>DARRELL ADRIEL</t>
  </si>
  <si>
    <t>DAVE WILLIAM</t>
  </si>
  <si>
    <t>CELINE AYU</t>
  </si>
  <si>
    <t>IRWIN MATTHEW SUGIH</t>
  </si>
  <si>
    <t>CLARISSA NAGA WIJAYA</t>
  </si>
  <si>
    <t>CLARINE FELICIA</t>
  </si>
  <si>
    <t>FLORENTINA</t>
  </si>
  <si>
    <t>BELLA THALIA WINARDI</t>
  </si>
  <si>
    <t>CHRISTOPHER GOENARSO</t>
  </si>
  <si>
    <t>ELVIN PHILANDER</t>
  </si>
  <si>
    <t>ANASTASIA</t>
  </si>
  <si>
    <t>CARLOS</t>
  </si>
  <si>
    <t>CYNTHIA ANGELINA</t>
  </si>
  <si>
    <t>JANICE ANGELA</t>
  </si>
  <si>
    <t>DIANA FEBRIANI JUAN</t>
  </si>
  <si>
    <t>NICHOLAS ARIES</t>
  </si>
  <si>
    <t>JAMES HUANG ALVARO</t>
  </si>
  <si>
    <t>DARREN</t>
  </si>
  <si>
    <t>HERNANDO HALIM</t>
  </si>
  <si>
    <t>GRACE OCTAVIA</t>
  </si>
  <si>
    <t>CLARICE PATRICIA</t>
  </si>
  <si>
    <t>EVANDRO JOSEPH LIMARTO</t>
  </si>
  <si>
    <t>FELICHIA HUANG ALVIRA</t>
  </si>
  <si>
    <t>DHEA AMANDA PUTRI</t>
  </si>
  <si>
    <t>DARRELL</t>
  </si>
  <si>
    <t>IVAN ANDREW GUNAWAN</t>
  </si>
  <si>
    <t>DANIEL JUSTIN</t>
  </si>
  <si>
    <t>DEVINA MELOSIA MANGIWA</t>
  </si>
  <si>
    <t>GERALDINE AMANDA TJIPUTRA</t>
  </si>
  <si>
    <t>BRYAN JUTANZAH</t>
  </si>
  <si>
    <t>GARVEY LUCAS OLOAN</t>
  </si>
  <si>
    <t>EVELYN NATHANIA LOUIS</t>
  </si>
  <si>
    <t>ENEAGLES ROSECITA SETIAWAN</t>
  </si>
  <si>
    <t>BIANCA BENECIA BONGGO</t>
  </si>
  <si>
    <t>DANIEL PERMANA</t>
  </si>
  <si>
    <t>ERIEL</t>
  </si>
  <si>
    <t>JOSEPHINE ANGELICA</t>
  </si>
  <si>
    <t>FERDINAND ADINATA</t>
  </si>
  <si>
    <t>PIETER</t>
  </si>
  <si>
    <t>JASON LIE SANTOSO</t>
  </si>
  <si>
    <t>DEVINA MALINDA</t>
  </si>
  <si>
    <t>IMMANUEL FRANCISCO ISKANDAR</t>
  </si>
  <si>
    <t>GREZELDA CORDELIA</t>
  </si>
  <si>
    <t>DOMINIC WIJAYA</t>
  </si>
  <si>
    <t>FELICIANA KRISTA MARIBEL</t>
  </si>
  <si>
    <t>GLORIA JOYANNE</t>
  </si>
  <si>
    <t>FLAVIA PRISCILLA</t>
  </si>
  <si>
    <t>DYANTHA HENDRANATA PUTRI</t>
  </si>
  <si>
    <t>JENNIFER NICOLE GERALDINE NATADIPRAJA</t>
  </si>
  <si>
    <t>DAVINA RENATA LUMINTO</t>
  </si>
  <si>
    <t>HANSEN SURANTO</t>
  </si>
  <si>
    <t>GRACE SANTOSA</t>
  </si>
  <si>
    <t>CANISHA CHRYSTELLA</t>
  </si>
  <si>
    <t>HUGO JULIO</t>
  </si>
  <si>
    <t>FIDELIA FARREN GUNAWAN</t>
  </si>
  <si>
    <t>GRACE</t>
  </si>
  <si>
    <t>GEARY</t>
  </si>
  <si>
    <t>DELAYA NATHANILA PUTRI</t>
  </si>
  <si>
    <t>GABRIEL JONATHAN</t>
  </si>
  <si>
    <t>KALVINCI MANUEL</t>
  </si>
  <si>
    <t>GABRIELLA LIDYA UTAMA</t>
  </si>
  <si>
    <t>RICHARD</t>
  </si>
  <si>
    <t>ELTON PHILANDER</t>
  </si>
  <si>
    <t>JESSICA TREVI DEBORAH SIMANJUNTAK</t>
  </si>
  <si>
    <t>JAMES KUSUMA NEGARA</t>
  </si>
  <si>
    <t>ELIA NIXON SETIAWAN</t>
  </si>
  <si>
    <t>JASON LUIS LAKSONO</t>
  </si>
  <si>
    <t>GRACE IRENE</t>
  </si>
  <si>
    <t>GIACINTA AMARYLLIS CRYSTAL</t>
  </si>
  <si>
    <t>DYLAN GIVEN</t>
  </si>
  <si>
    <t>JOSEPHINE SASMITA</t>
  </si>
  <si>
    <t>JEFFA DARREN MYRON</t>
  </si>
  <si>
    <t>HIMAYA LIN</t>
  </si>
  <si>
    <t>JEREMY JECONIAH</t>
  </si>
  <si>
    <t>CHRISTOPHER JUNIARTO IRAWAN</t>
  </si>
  <si>
    <t>IVANA CHRISTY GUNAWAN</t>
  </si>
  <si>
    <t>FIONA VALENCIA WIDJAJA</t>
  </si>
  <si>
    <t>JENIFER HARTANTO</t>
  </si>
  <si>
    <t>GRACEILLA  ANDREA</t>
  </si>
  <si>
    <t>DIONYSIUS ARVIANTO</t>
  </si>
  <si>
    <t>GABRIELA ANSEL TJIPUTRA</t>
  </si>
  <si>
    <t>KELVIN SUFANTO SALIM</t>
  </si>
  <si>
    <t>HANNA KASIH OGIFT BLESSINGIA</t>
  </si>
  <si>
    <t>RUTH MARY KASAN</t>
  </si>
  <si>
    <t>MELVANIA VILIONA</t>
  </si>
  <si>
    <t>FELICIA ANGELA</t>
  </si>
  <si>
    <t>JORDAN JAYA</t>
  </si>
  <si>
    <t>JANICE</t>
  </si>
  <si>
    <t>EVELINE NATHANIA</t>
  </si>
  <si>
    <t>JASON WIDJAJA NOORLI</t>
  </si>
  <si>
    <t>JEREMIAH SUNNAWA SINGGIH</t>
  </si>
  <si>
    <t>GINOSKO ANUGRISA</t>
  </si>
  <si>
    <t>FLORINE</t>
  </si>
  <si>
    <t>KEVIN PURNOMO</t>
  </si>
  <si>
    <t>JOCELLYN VANESSA</t>
  </si>
  <si>
    <t>JOCELYN IVANA ANDREAS</t>
  </si>
  <si>
    <t>JOAN NATASHA HERMAWAN</t>
  </si>
  <si>
    <t>DEFIN BRYAN ELIEZER PRIONGGO</t>
  </si>
  <si>
    <t>JESEN DONANTA</t>
  </si>
  <si>
    <t>JANE ABIGAIL</t>
  </si>
  <si>
    <t>JOSEPH MAGENTA BHAGAWANTA</t>
  </si>
  <si>
    <t>JEREMY HARIMAUWAN</t>
  </si>
  <si>
    <t>HANNAH JOSEPHINE</t>
  </si>
  <si>
    <t>GERHARD LUKITA</t>
  </si>
  <si>
    <t>MICHAEL WIDJAYA</t>
  </si>
  <si>
    <t>KENNY PARADIS</t>
  </si>
  <si>
    <t>SHAREL GIOVANA PUTRI</t>
  </si>
  <si>
    <t>NATHANIA</t>
  </si>
  <si>
    <t>FERREN KLARISSA SERENITY PRIONGGO</t>
  </si>
  <si>
    <t>KEVIN ADITYA</t>
  </si>
  <si>
    <t>JEHEZKIEL RIJKAARD FORDATKOSU</t>
  </si>
  <si>
    <t>FIONA FELICIA ANDERSEN</t>
  </si>
  <si>
    <t>JOHAN SEBASTIAN</t>
  </si>
  <si>
    <t>JESSIE CHRISTABEL BUDIMAN</t>
  </si>
  <si>
    <t>GLORIA MIRACLE MELODY IMANUEL</t>
  </si>
  <si>
    <t>GRETTIVIA GOTAMA</t>
  </si>
  <si>
    <t>KU SAN</t>
  </si>
  <si>
    <t>JUDITH THEDDYANA</t>
  </si>
  <si>
    <t>JOSHUA IMMANUEL ROCHILI</t>
  </si>
  <si>
    <t>JOELLE ALEZA</t>
  </si>
  <si>
    <t>EIFFEL</t>
  </si>
  <si>
    <t>JOSHUA OMARDHANIEL TONDOK</t>
  </si>
  <si>
    <t>JESSIE</t>
  </si>
  <si>
    <t>KEISA ARACELIA WIHARDJA</t>
  </si>
  <si>
    <t>JONATHAN RUSSEL</t>
  </si>
  <si>
    <t>JEREMY EVANS DARMAWAN</t>
  </si>
  <si>
    <t>GLORIA AMANDA</t>
  </si>
  <si>
    <t>NICOLE FERNANDA ANTON</t>
  </si>
  <si>
    <t>KEVIN JONATHAN LAWRENSEN</t>
  </si>
  <si>
    <t>THANYA GRACESHEILA</t>
  </si>
  <si>
    <t>NATHASYA</t>
  </si>
  <si>
    <t>IVAN</t>
  </si>
  <si>
    <t>MARIA VERENA EMERALDA</t>
  </si>
  <si>
    <t>JESSICA LIMANSYAH</t>
  </si>
  <si>
    <t>I DEWA GEDE ANDREANO ELDO</t>
  </si>
  <si>
    <t>JONATHAN ALEXANDER KRISANTO</t>
  </si>
  <si>
    <t>JONATHAN GERALDO LIENIER</t>
  </si>
  <si>
    <t>GRESIA</t>
  </si>
  <si>
    <t>HANS FARRELL SOEGENG</t>
  </si>
  <si>
    <t>LOUISA AILEEN</t>
  </si>
  <si>
    <t>LANA CARMELA</t>
  </si>
  <si>
    <t>LEONARDO WYNN WIDODO</t>
  </si>
  <si>
    <t>JONATHAN LIE SANTOSO</t>
  </si>
  <si>
    <t>ELVLYN</t>
  </si>
  <si>
    <t>KEVIN ORLANDO</t>
  </si>
  <si>
    <t>JOESSY</t>
  </si>
  <si>
    <t>MARVEL NAGA WIJAYA</t>
  </si>
  <si>
    <t>JUAN NATANIEL FERDIAN</t>
  </si>
  <si>
    <t>JESSICA CLARABELLA CHRISTIANNA</t>
  </si>
  <si>
    <t>HANS CHRISTIAN</t>
  </si>
  <si>
    <t>RAPHAELA WIDJAJA</t>
  </si>
  <si>
    <t>LAKESHIA ERLINO KUSWOYO</t>
  </si>
  <si>
    <t>VANESSA KUSWANTO</t>
  </si>
  <si>
    <t>RAWI UTHAMI NATASHA</t>
  </si>
  <si>
    <t>JACINTA FANYA ANDRYANTI SETIADI</t>
  </si>
  <si>
    <t>MICHAEL JONATHAN</t>
  </si>
  <si>
    <t>KELVIN KRISTIANTO</t>
  </si>
  <si>
    <t>JONATHAN</t>
  </si>
  <si>
    <t>JOSEPH ADRIAN</t>
  </si>
  <si>
    <t>JUAN MARVEL IRAWAN</t>
  </si>
  <si>
    <t>JEFFERSON HARIMAUWAN</t>
  </si>
  <si>
    <t>JOANNA CAROLYN CINDY</t>
  </si>
  <si>
    <t>MATTHEW CLERENCE LIEGO</t>
  </si>
  <si>
    <t>LIDYA HIMAWAN</t>
  </si>
  <si>
    <t>MICHAEL BRANDON</t>
  </si>
  <si>
    <t>JOSH MATTHEW WIDJAJA</t>
  </si>
  <si>
    <t>GIOVANNI RICHARD</t>
  </si>
  <si>
    <t>MARCELLA WESLIE</t>
  </si>
  <si>
    <t>JOSEPHINE GABRIELLE HALIM</t>
  </si>
  <si>
    <t>MICHAEL HARDIYANTO LIEM</t>
  </si>
  <si>
    <t>KARENINA</t>
  </si>
  <si>
    <t>JUANITA</t>
  </si>
  <si>
    <t>HELENA GRACE</t>
  </si>
  <si>
    <t>RYO HANSEL ANDERSEN</t>
  </si>
  <si>
    <t>LEMUELA KIRSTEN DARMENTO</t>
  </si>
  <si>
    <t>WILFRINA GRACIA</t>
  </si>
  <si>
    <t>SHANIA GABRIELLA</t>
  </si>
  <si>
    <t>JANICE VIARY</t>
  </si>
  <si>
    <t>MICHAEL RICHARD LIMANTOUW</t>
  </si>
  <si>
    <t>KENT SAMUEL</t>
  </si>
  <si>
    <t>JOSEPH NICOLAS CHANG</t>
  </si>
  <si>
    <t>JUSTIN HADINATA</t>
  </si>
  <si>
    <t>KATHRINE</t>
  </si>
  <si>
    <t>JOVANNZIO LYSANDER</t>
  </si>
  <si>
    <t>JODIE CAITLYNN TANUPUTRI</t>
  </si>
  <si>
    <t>MICHAEL ANTONIO BOENTORO</t>
  </si>
  <si>
    <t>MADELINE DASUKI</t>
  </si>
  <si>
    <t>NATHANIA BERNICE</t>
  </si>
  <si>
    <t>KEZIA CHRISTABELA LAKSONO</t>
  </si>
  <si>
    <t>HANS SAMUEL</t>
  </si>
  <si>
    <t>MICHELLE ANGELICA HARLY</t>
  </si>
  <si>
    <t>JUSTEN FERNANDO</t>
  </si>
  <si>
    <t>MICHELLE CATHERINE</t>
  </si>
  <si>
    <t>LEMUEL OWEN HADIKUSUMA</t>
  </si>
  <si>
    <t>KEVIN GUNAWAN</t>
  </si>
  <si>
    <t>JOVANKA MAUREEN</t>
  </si>
  <si>
    <t>SAMUEL CHRISTOPHER</t>
  </si>
  <si>
    <t>MICHAEL CHRISTIAN</t>
  </si>
  <si>
    <t>YOUSHUA CHRISTIANTO</t>
  </si>
  <si>
    <t>SHARON MAGDALENA P.G.</t>
  </si>
  <si>
    <t>JONATHAN HERMAWAN</t>
  </si>
  <si>
    <t>NADYA INGGRIDA GOTAMI</t>
  </si>
  <si>
    <t>KEVIN MATTHEW</t>
  </si>
  <si>
    <t>KARINA TANDIAN</t>
  </si>
  <si>
    <t>KENNETH MATTHEW GOMULIA</t>
  </si>
  <si>
    <t>KENNETH RIO</t>
  </si>
  <si>
    <t>KEZIA WINATA</t>
  </si>
  <si>
    <t>JONATHAN DAVIDSON</t>
  </si>
  <si>
    <t>NADIA</t>
  </si>
  <si>
    <t>NATHANAEL BUDHI</t>
  </si>
  <si>
    <t>NICKLAUS DANIEL YULIO</t>
  </si>
  <si>
    <t>HIZKIA FELIX WINATA</t>
  </si>
  <si>
    <t>RAYMOND</t>
  </si>
  <si>
    <t>KEVIN RAY WIJAYA</t>
  </si>
  <si>
    <t>NATHAN OCTAVIAN LUMINTO</t>
  </si>
  <si>
    <t>MATTHEW WIDJAYA</t>
  </si>
  <si>
    <t>LIONY NATALIA</t>
  </si>
  <si>
    <t>KEZIA PAISELLAH</t>
  </si>
  <si>
    <t>STEVEN THEOFILUS SUKERTHA</t>
  </si>
  <si>
    <t>MICHELLE WESLIE</t>
  </si>
  <si>
    <t>SINTIA DAMMAYANTI</t>
  </si>
  <si>
    <t>JUAN PHILIPUS</t>
  </si>
  <si>
    <t>NATASHA ARVITA</t>
  </si>
  <si>
    <t>NATASHA MOEGHNY</t>
  </si>
  <si>
    <t>LAURENTIUS HARTOJO</t>
  </si>
  <si>
    <t>KIM SAMANTHA ATMADJAJA</t>
  </si>
  <si>
    <t>KEVIN ALEXANDER JOSA SUDARMONO</t>
  </si>
  <si>
    <t>MICHAEL DIANDRA WICAKSANA</t>
  </si>
  <si>
    <t>KELLY KRISANIA</t>
  </si>
  <si>
    <t>NATHANAEL JASON LIMANTARA</t>
  </si>
  <si>
    <t>SALYVANA KRISANTO</t>
  </si>
  <si>
    <t>NOAH HENDRICK</t>
  </si>
  <si>
    <t>RAMA DHAMMIKA HENDRAWAN</t>
  </si>
  <si>
    <t>IMMANUEL KEVIN HADI SURYA</t>
  </si>
  <si>
    <t>REMMY TAHARHAMZAH</t>
  </si>
  <si>
    <t>LIVIA LYNN</t>
  </si>
  <si>
    <t>RACHEL SHANNON TWIGIVANYA</t>
  </si>
  <si>
    <t>MAXWELL JACOB LIM</t>
  </si>
  <si>
    <t>MALVIN  DARMANCU</t>
  </si>
  <si>
    <t>RECKEL TANUWIDJAJA</t>
  </si>
  <si>
    <t>THOMAS AURELIUS DHARMA</t>
  </si>
  <si>
    <t>NICKY HANDREANSYAH WIJAYA</t>
  </si>
  <si>
    <t>TIFFANY MAYDELINE</t>
  </si>
  <si>
    <t>KEVIN HARTANTO</t>
  </si>
  <si>
    <t>OSCAR ODILLO</t>
  </si>
  <si>
    <t>NICHOLAS SURYAWINATA</t>
  </si>
  <si>
    <t>MARIA MARCELLA</t>
  </si>
  <si>
    <t>MARKEY PILI</t>
  </si>
  <si>
    <t>MATTHEW BENEDICT DJONG</t>
  </si>
  <si>
    <t>NELSEN GABRIEL</t>
  </si>
  <si>
    <t>LINDSAY DAMARIS GRACIA</t>
  </si>
  <si>
    <t>NATHANIEL</t>
  </si>
  <si>
    <t>SEBASTIAN HUGO</t>
  </si>
  <si>
    <t>PUTERI KIRANA WIBAWA</t>
  </si>
  <si>
    <t>TASHA LAURETTA</t>
  </si>
  <si>
    <t>NATASYA KARENINA</t>
  </si>
  <si>
    <t>RICHEY GUSLIE</t>
  </si>
  <si>
    <t>MARCYO JONATHAN</t>
  </si>
  <si>
    <t>RANDY JONATHAN</t>
  </si>
  <si>
    <t>RYAN GANI</t>
  </si>
  <si>
    <t>MATTHEW PRIMO</t>
  </si>
  <si>
    <t>SAMUEL SABAHTANI</t>
  </si>
  <si>
    <t>TIARA FLORENCE</t>
  </si>
  <si>
    <t>TIMOTIUS MORO</t>
  </si>
  <si>
    <t>MARVEL JERREMY LOUIGY</t>
  </si>
  <si>
    <t>RENDY NOVIANTO</t>
  </si>
  <si>
    <t>RYAN CHRISTOPHER SANDI</t>
  </si>
  <si>
    <t>MARTIN EMMANUEL CHANG</t>
  </si>
  <si>
    <t>MATTHEW AURELIO LUCKY</t>
  </si>
  <si>
    <t>MICHAEL EFFENDY</t>
  </si>
  <si>
    <t>NICHOLAS THEOFILUS SUKERTHA</t>
  </si>
  <si>
    <t>MATTHEW RAYNALDI JUWONO</t>
  </si>
  <si>
    <t>RAPHA L RUFUS SUDARMONO</t>
  </si>
  <si>
    <t>SHANIKA IVERNA TAMARA</t>
  </si>
  <si>
    <t>RAYMOND KWOK</t>
  </si>
  <si>
    <t>VALENCIA ANGELENE</t>
  </si>
  <si>
    <t>NICHOLAS KHALEB SOLAGRATIA BUDIMAN</t>
  </si>
  <si>
    <t>SAMARA ANGELICA BUDIMAN</t>
  </si>
  <si>
    <t>MICHELLE NATHANIA</t>
  </si>
  <si>
    <t>SATYA JOEL</t>
  </si>
  <si>
    <t>SABRIANNE PRAMESWARI</t>
  </si>
  <si>
    <t>MICHELLE JOSHALYN NATASHA</t>
  </si>
  <si>
    <t>SUBHADRAWAN WILLIAM NATHAN</t>
  </si>
  <si>
    <t>VANESSA DASUKI</t>
  </si>
  <si>
    <t>VANIA ABBEY</t>
  </si>
  <si>
    <t>NATHAN</t>
  </si>
  <si>
    <t>SAMUEL DANI</t>
  </si>
  <si>
    <t>SHARON KESYA</t>
  </si>
  <si>
    <t>MARVELLO CHANDRA</t>
  </si>
  <si>
    <t>MICHIKO SANTOSO OPEK</t>
  </si>
  <si>
    <t>NATHANIEL DAVID</t>
  </si>
  <si>
    <t>RYAN TANDIONO</t>
  </si>
  <si>
    <t>PRICIA AURELIE</t>
  </si>
  <si>
    <t>TIRZA GRACIELA SETIAWAN</t>
  </si>
  <si>
    <t>STEPHEN EMMANUEL GOENARSO</t>
  </si>
  <si>
    <t>REGINA FLORETTA NADINE</t>
  </si>
  <si>
    <t>VANESSA MAE</t>
  </si>
  <si>
    <t>REINALDRI PUTRA HARDIAN</t>
  </si>
  <si>
    <t>SAMUEL AGUSTJAHJONO</t>
  </si>
  <si>
    <t>RUSSELL OTNIEL</t>
  </si>
  <si>
    <t>STIVEN</t>
  </si>
  <si>
    <t>SHELLANITHA CLARISSA</t>
  </si>
  <si>
    <t>NICOLAS BRYAN</t>
  </si>
  <si>
    <t>TANIA SAPUTRA</t>
  </si>
  <si>
    <t>VIERI</t>
  </si>
  <si>
    <t>REINARDUS ALEXANDER RICKY</t>
  </si>
  <si>
    <t>TESSALONIKA SAMANTHA</t>
  </si>
  <si>
    <t>SHIEREN BUDIAWAN</t>
  </si>
  <si>
    <t>RAHEL SAPUTRA</t>
  </si>
  <si>
    <t>NICOLE STACIA</t>
  </si>
  <si>
    <t>NICHOLAS LEONARDO BOENTORO</t>
  </si>
  <si>
    <t>SARAH ANDIEN SUJANTO</t>
  </si>
  <si>
    <t>SHARLENE</t>
  </si>
  <si>
    <t>VALENT CHRISTIAN</t>
  </si>
  <si>
    <t>TIMOTHY</t>
  </si>
  <si>
    <t>SAMUEL YORI</t>
  </si>
  <si>
    <t>VICTORIA VALERIE</t>
  </si>
  <si>
    <t>SAMMUEL RAYMOND</t>
  </si>
  <si>
    <t>STELLA FAUSTIN ANGELINA</t>
  </si>
  <si>
    <t>SAMUEL CORNELIUS LUMBAN TOBING</t>
  </si>
  <si>
    <t>WINSTON LEE</t>
  </si>
  <si>
    <t>TANNIA NATALIA</t>
  </si>
  <si>
    <t>OLIVIA THEANA KUSUMA</t>
  </si>
  <si>
    <t>TIMOTHY KENJI</t>
  </si>
  <si>
    <t>WIDYA MARY</t>
  </si>
  <si>
    <t>VALERIE ARETHA ANTON</t>
  </si>
  <si>
    <t>WILLIAM JASON</t>
  </si>
  <si>
    <t>STEANLIE</t>
  </si>
  <si>
    <t>RICHARD EMMANUEL</t>
  </si>
  <si>
    <t>RACHEL NAOMI</t>
  </si>
  <si>
    <t>PRICILLIA ZEMANOVA</t>
  </si>
  <si>
    <t>SERGIO TRISON LIE</t>
  </si>
  <si>
    <t>STEVEN CHRISTIAN</t>
  </si>
  <si>
    <t>WILLIAM SURYA DJAYA SAPUTRO</t>
  </si>
  <si>
    <t>STEPHANIE</t>
  </si>
  <si>
    <t>YASMIN ANGGRAINI TEGUH</t>
  </si>
  <si>
    <t>THADEO ARLO</t>
  </si>
  <si>
    <t>TOBIAS HAPOSAN</t>
  </si>
  <si>
    <t>SAMUEL PRATAMA LAU</t>
  </si>
  <si>
    <t>YORIN GOLDIE VIGAWAN</t>
  </si>
  <si>
    <t>VIANE MILKHA</t>
  </si>
  <si>
    <t>PAUL SAMUEL SOETANTO</t>
  </si>
  <si>
    <t>VIERI WIRIANATA</t>
  </si>
  <si>
    <t>WISNU DWIPRASETYA</t>
  </si>
  <si>
    <t>WILBERTUS HADIKUSUMA</t>
  </si>
  <si>
    <t>WILLIAM JONATHAN</t>
  </si>
  <si>
    <t>STEPHANIE ALDRINE</t>
  </si>
  <si>
    <t>RYAN CHANDRA</t>
  </si>
  <si>
    <t>RAINER MATTHEW CHRISTIANTO</t>
  </si>
  <si>
    <t>RACHEL LIVIA WITONO</t>
  </si>
  <si>
    <t>SUBASH RAJ GANESAN</t>
  </si>
  <si>
    <t>VIVIAN PERMATA SARI</t>
  </si>
  <si>
    <t>YULIA YUNITA KUSNADI</t>
  </si>
  <si>
    <t>TIMOTHY ALDRI</t>
  </si>
  <si>
    <t>VANESSA AURELIA MULJADI</t>
  </si>
  <si>
    <t>WILLIAM SETTA SURYAWIDJAJA</t>
  </si>
  <si>
    <t>WILLIAM RAFEL</t>
  </si>
  <si>
    <t>WILLIAM SUGIANTO</t>
  </si>
  <si>
    <t>STEVEN</t>
  </si>
  <si>
    <t>TASHANNIE ABIGAIL LOEKMAN</t>
  </si>
  <si>
    <t>ROCHELLE AVRIL</t>
  </si>
  <si>
    <t>TIMOTHY ODELIO PRIBADI</t>
  </si>
  <si>
    <t>THESSALONICA RUTH MEIRIANE ZIPORA</t>
  </si>
  <si>
    <t>YONATHAN ARISTIDIS SETHIONO</t>
  </si>
  <si>
    <t>VITO ANDIKA MULIA</t>
  </si>
  <si>
    <t>WILLY ABRAHAM</t>
  </si>
  <si>
    <t>WIRANATA FRANCIS</t>
  </si>
  <si>
    <t>WILSON KARNADI</t>
  </si>
  <si>
    <t>VINCENTIA KIARA</t>
  </si>
  <si>
    <t>VALLERIE AUDREYANKA YAPUTRA</t>
  </si>
  <si>
    <t>YOSIA ANUGRAH</t>
  </si>
  <si>
    <t>TIMOTHY JOSHUA</t>
  </si>
  <si>
    <t>YEREMIA BUDI KURNIAWAN</t>
  </si>
  <si>
    <t>LABITTA ABIWARDANI</t>
  </si>
  <si>
    <t>Total</t>
  </si>
  <si>
    <t>TOPIC</t>
  </si>
  <si>
    <t>v</t>
  </si>
  <si>
    <t>Topik</t>
  </si>
  <si>
    <t>ANDREE GUNAWAN</t>
  </si>
  <si>
    <t>ABRAHAM ABNER</t>
  </si>
  <si>
    <t>NATHANIEL IAN THEODORE</t>
  </si>
  <si>
    <t>CATHERINA CHRISTABEL WIJAYA</t>
  </si>
  <si>
    <t>VINCENT CHRISTIAN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</si>
</sst>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 mmmm\ yyyy"/>
    <numFmt numFmtId="165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36"/>
      <color theme="1"/>
      <name val="Copperplate Gothic Bold"/>
      <family val="2"/>
    </font>
    <font>
      <sz val="18"/>
      <color theme="1"/>
      <name val="Calibri"/>
      <family val="2"/>
      <scheme val="minor"/>
    </font>
    <font>
      <sz val="28"/>
      <color theme="1"/>
      <name val="Bodoni MT Black"/>
      <family val="1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70">
    <xf numFmtId="0" fontId="0" fillId="0" borderId="0" xfId="0"/>
    <xf numFmtId="0" fontId="0" fillId="5" borderId="0" xfId="0" applyFill="1" applyProtection="1">
      <protection hidden="1"/>
    </xf>
    <xf numFmtId="0" fontId="0" fillId="5" borderId="0" xfId="0" applyFill="1" applyAlignment="1" applyProtection="1">
      <alignment horizontal="center"/>
      <protection hidden="1"/>
    </xf>
    <xf numFmtId="0" fontId="0" fillId="5" borderId="0" xfId="0" applyFont="1" applyFill="1" applyProtection="1">
      <protection hidden="1"/>
    </xf>
    <xf numFmtId="0" fontId="2" fillId="6" borderId="9" xfId="0" applyFont="1" applyFill="1" applyBorder="1" applyAlignment="1" applyProtection="1">
      <alignment vertical="center"/>
      <protection hidden="1"/>
    </xf>
    <xf numFmtId="0" fontId="2" fillId="6" borderId="10" xfId="0" applyFont="1" applyFill="1" applyBorder="1" applyAlignment="1" applyProtection="1">
      <alignment horizontal="center" vertical="center"/>
      <protection hidden="1"/>
    </xf>
    <xf numFmtId="0" fontId="4" fillId="6" borderId="11" xfId="0" applyFont="1" applyFill="1" applyBorder="1" applyAlignment="1" applyProtection="1">
      <alignment vertical="center"/>
      <protection hidden="1"/>
    </xf>
    <xf numFmtId="0" fontId="4" fillId="5" borderId="0" xfId="0" applyFont="1" applyFill="1" applyProtection="1">
      <protection hidden="1"/>
    </xf>
    <xf numFmtId="0" fontId="2" fillId="6" borderId="12" xfId="0" applyFont="1" applyFill="1" applyBorder="1" applyAlignment="1" applyProtection="1">
      <alignment vertical="center"/>
      <protection hidden="1"/>
    </xf>
    <xf numFmtId="0" fontId="2" fillId="6" borderId="0" xfId="0" applyFont="1" applyFill="1" applyBorder="1" applyAlignment="1" applyProtection="1">
      <alignment horizontal="center" vertical="center"/>
      <protection hidden="1"/>
    </xf>
    <xf numFmtId="0" fontId="4" fillId="6" borderId="13" xfId="0" applyFont="1" applyFill="1" applyBorder="1" applyAlignment="1" applyProtection="1">
      <alignment vertical="center"/>
      <protection hidden="1"/>
    </xf>
    <xf numFmtId="0" fontId="2" fillId="6" borderId="14" xfId="0" applyFont="1" applyFill="1" applyBorder="1" applyAlignment="1" applyProtection="1">
      <alignment vertical="center"/>
      <protection hidden="1"/>
    </xf>
    <xf numFmtId="0" fontId="2" fillId="6" borderId="15" xfId="0" applyFont="1" applyFill="1" applyBorder="1" applyAlignment="1" applyProtection="1">
      <alignment horizontal="center" vertical="center"/>
      <protection hidden="1"/>
    </xf>
    <xf numFmtId="0" fontId="4" fillId="6" borderId="16" xfId="0" applyFont="1" applyFill="1" applyBorder="1" applyAlignment="1" applyProtection="1">
      <alignment vertical="center"/>
      <protection hidden="1"/>
    </xf>
    <xf numFmtId="0" fontId="0" fillId="5" borderId="0" xfId="0" applyFont="1" applyFill="1" applyAlignment="1" applyProtection="1">
      <alignment horizontal="center"/>
      <protection hidden="1"/>
    </xf>
    <xf numFmtId="0" fontId="1" fillId="4" borderId="5" xfId="0" applyFont="1" applyFill="1" applyBorder="1" applyAlignment="1" applyProtection="1">
      <alignment horizontal="center" vertical="center"/>
      <protection hidden="1"/>
    </xf>
    <xf numFmtId="0" fontId="1" fillId="4" borderId="5" xfId="0" applyFont="1" applyFill="1" applyBorder="1" applyAlignment="1" applyProtection="1">
      <alignment horizontal="center"/>
      <protection hidden="1"/>
    </xf>
    <xf numFmtId="0" fontId="0" fillId="4" borderId="5" xfId="0" applyFill="1" applyBorder="1" applyAlignment="1" applyProtection="1">
      <alignment horizontal="center" vertical="center"/>
      <protection hidden="1"/>
    </xf>
    <xf numFmtId="0" fontId="0" fillId="6" borderId="5" xfId="0" applyFill="1" applyBorder="1" applyAlignment="1" applyProtection="1">
      <alignment horizontal="center" vertical="center"/>
      <protection hidden="1"/>
    </xf>
    <xf numFmtId="0" fontId="0" fillId="6" borderId="5" xfId="0" applyFill="1" applyBorder="1" applyAlignment="1" applyProtection="1">
      <alignment horizontal="left"/>
      <protection hidden="1"/>
    </xf>
    <xf numFmtId="0" fontId="0" fillId="5" borderId="0" xfId="0" applyFill="1" applyBorder="1" applyAlignment="1" applyProtection="1">
      <alignment horizontal="center" vertical="center"/>
      <protection hidden="1"/>
    </xf>
    <xf numFmtId="0" fontId="0" fillId="6" borderId="5" xfId="0" applyFill="1" applyBorder="1" applyProtection="1">
      <protection hidden="1"/>
    </xf>
    <xf numFmtId="0" fontId="0" fillId="5" borderId="0" xfId="0" applyFill="1" applyBorder="1" applyAlignment="1" applyProtection="1">
      <alignment horizontal="center"/>
      <protection hidden="1"/>
    </xf>
    <xf numFmtId="0" fontId="7" fillId="0" borderId="5" xfId="0" applyFont="1" applyBorder="1" applyAlignment="1" applyProtection="1">
      <alignment horizontal="center"/>
      <protection hidden="1"/>
    </xf>
    <xf numFmtId="0" fontId="0" fillId="0" borderId="5" xfId="0" applyBorder="1"/>
    <xf numFmtId="9" fontId="0" fillId="0" borderId="0" xfId="1" applyFont="1"/>
    <xf numFmtId="0" fontId="0" fillId="0" borderId="5" xfId="0" applyBorder="1" applyAlignment="1">
      <alignment horizontal="center"/>
    </xf>
    <xf numFmtId="0" fontId="2" fillId="0" borderId="0" xfId="0" applyFont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0" fillId="0" borderId="6" xfId="0" applyBorder="1" applyAlignment="1" applyProtection="1">
      <alignment horizontal="center"/>
      <protection hidden="1"/>
    </xf>
    <xf numFmtId="0" fontId="0" fillId="0" borderId="6" xfId="0" applyBorder="1" applyProtection="1">
      <protection hidden="1"/>
    </xf>
    <xf numFmtId="0" fontId="0" fillId="0" borderId="5" xfId="0" applyBorder="1" applyAlignment="1" applyProtection="1">
      <alignment horizontal="center"/>
      <protection hidden="1"/>
    </xf>
    <xf numFmtId="0" fontId="0" fillId="0" borderId="5" xfId="0" applyBorder="1" applyProtection="1">
      <protection hidden="1"/>
    </xf>
    <xf numFmtId="0" fontId="0" fillId="0" borderId="0" xfId="0" applyAlignment="1" applyProtection="1">
      <alignment horizontal="left"/>
      <protection hidden="1"/>
    </xf>
    <xf numFmtId="14" fontId="0" fillId="0" borderId="0" xfId="0" applyNumberFormat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6" xfId="0" applyBorder="1" applyProtection="1">
      <protection locked="0"/>
    </xf>
    <xf numFmtId="0" fontId="0" fillId="0" borderId="5" xfId="0" applyBorder="1" applyProtection="1">
      <protection locked="0"/>
    </xf>
    <xf numFmtId="0" fontId="7" fillId="0" borderId="0" xfId="0" applyFont="1" applyProtection="1">
      <protection hidden="1"/>
    </xf>
    <xf numFmtId="0" fontId="6" fillId="0" borderId="0" xfId="0" applyFont="1" applyAlignment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horizontal="left"/>
      <protection hidden="1"/>
    </xf>
    <xf numFmtId="0" fontId="7" fillId="0" borderId="0" xfId="0" applyFont="1" applyProtection="1">
      <protection locked="0"/>
    </xf>
    <xf numFmtId="0" fontId="6" fillId="0" borderId="0" xfId="0" applyFont="1" applyFill="1" applyBorder="1" applyAlignment="1" applyProtection="1">
      <alignment vertical="center"/>
      <protection hidden="1"/>
    </xf>
    <xf numFmtId="0" fontId="6" fillId="4" borderId="5" xfId="0" applyFont="1" applyFill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/>
      <protection hidden="1"/>
    </xf>
    <xf numFmtId="1" fontId="7" fillId="0" borderId="5" xfId="0" applyNumberFormat="1" applyFont="1" applyBorder="1" applyAlignment="1" applyProtection="1">
      <alignment horizontal="center"/>
      <protection locked="0"/>
    </xf>
    <xf numFmtId="1" fontId="7" fillId="0" borderId="5" xfId="0" applyNumberFormat="1" applyFont="1" applyFill="1" applyBorder="1" applyAlignment="1" applyProtection="1">
      <alignment horizontal="center"/>
      <protection locked="0"/>
    </xf>
    <xf numFmtId="1" fontId="10" fillId="0" borderId="5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1" fontId="7" fillId="0" borderId="5" xfId="0" applyNumberFormat="1" applyFont="1" applyBorder="1" applyAlignment="1" applyProtection="1">
      <alignment horizontal="center" vertical="center"/>
      <protection locked="0"/>
    </xf>
    <xf numFmtId="1" fontId="7" fillId="0" borderId="5" xfId="0" applyNumberFormat="1" applyFont="1" applyFill="1" applyBorder="1" applyAlignment="1" applyProtection="1">
      <alignment horizontal="center" vertical="center"/>
      <protection locked="0"/>
    </xf>
    <xf numFmtId="1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hidden="1"/>
    </xf>
    <xf numFmtId="0" fontId="7" fillId="0" borderId="0" xfId="0" applyFont="1" applyFill="1" applyBorder="1" applyProtection="1">
      <protection hidden="1"/>
    </xf>
    <xf numFmtId="1" fontId="7" fillId="0" borderId="0" xfId="0" applyNumberFormat="1" applyFont="1" applyAlignment="1" applyProtection="1">
      <alignment horizontal="center"/>
      <protection hidden="1"/>
    </xf>
    <xf numFmtId="0" fontId="6" fillId="0" borderId="5" xfId="0" applyFont="1" applyBorder="1" applyProtection="1">
      <protection hidden="1"/>
    </xf>
    <xf numFmtId="9" fontId="7" fillId="0" borderId="5" xfId="0" applyNumberFormat="1" applyFont="1" applyBorder="1" applyAlignment="1" applyProtection="1">
      <alignment horizontal="center" shrinkToFit="1"/>
      <protection locked="0"/>
    </xf>
    <xf numFmtId="1" fontId="7" fillId="0" borderId="0" xfId="1" applyNumberFormat="1" applyFont="1" applyProtection="1">
      <protection hidden="1"/>
    </xf>
    <xf numFmtId="1" fontId="7" fillId="0" borderId="5" xfId="0" applyNumberFormat="1" applyFont="1" applyBorder="1" applyAlignment="1" applyProtection="1">
      <alignment horizontal="center" shrinkToFit="1"/>
      <protection locked="0"/>
    </xf>
    <xf numFmtId="0" fontId="7" fillId="0" borderId="5" xfId="0" applyNumberFormat="1" applyFont="1" applyBorder="1" applyAlignment="1" applyProtection="1">
      <alignment horizontal="center" shrinkToFit="1"/>
      <protection locked="0"/>
    </xf>
    <xf numFmtId="1" fontId="7" fillId="0" borderId="0" xfId="0" applyNumberFormat="1" applyFont="1" applyAlignment="1" applyProtection="1">
      <alignment horizontal="center"/>
      <protection locked="0"/>
    </xf>
    <xf numFmtId="9" fontId="7" fillId="0" borderId="0" xfId="0" applyNumberFormat="1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hidden="1"/>
    </xf>
    <xf numFmtId="0" fontId="0" fillId="0" borderId="5" xfId="0" applyFill="1" applyBorder="1"/>
    <xf numFmtId="0" fontId="0" fillId="0" borderId="5" xfId="0" applyFill="1" applyBorder="1" applyProtection="1">
      <protection hidden="1"/>
    </xf>
    <xf numFmtId="0" fontId="7" fillId="0" borderId="2" xfId="0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0" fillId="4" borderId="5" xfId="0" applyFill="1" applyBorder="1"/>
    <xf numFmtId="0" fontId="0" fillId="0" borderId="0" xfId="0" applyNumberFormat="1" applyAlignment="1" applyProtection="1">
      <alignment horizontal="left"/>
      <protection hidden="1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/>
      <protection locked="0"/>
    </xf>
    <xf numFmtId="0" fontId="1" fillId="5" borderId="0" xfId="0" applyFont="1" applyFill="1" applyProtection="1">
      <protection hidden="1"/>
    </xf>
    <xf numFmtId="1" fontId="7" fillId="0" borderId="0" xfId="0" applyNumberFormat="1" applyFont="1" applyBorder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1" fillId="0" borderId="5" xfId="0" applyFont="1" applyBorder="1" applyAlignment="1" applyProtection="1">
      <alignment horizontal="center"/>
      <protection hidden="1"/>
    </xf>
    <xf numFmtId="165" fontId="0" fillId="0" borderId="5" xfId="0" applyNumberFormat="1" applyBorder="1" applyAlignment="1" applyProtection="1">
      <alignment horizontal="center"/>
      <protection hidden="1"/>
    </xf>
    <xf numFmtId="0" fontId="0" fillId="0" borderId="5" xfId="1" applyNumberFormat="1" applyFont="1" applyBorder="1" applyAlignment="1" applyProtection="1">
      <alignment horizontal="center"/>
      <protection hidden="1"/>
    </xf>
    <xf numFmtId="1" fontId="0" fillId="0" borderId="5" xfId="0" applyNumberFormat="1" applyBorder="1" applyAlignment="1" applyProtection="1">
      <alignment horizontal="center"/>
      <protection hidden="1"/>
    </xf>
    <xf numFmtId="0" fontId="1" fillId="0" borderId="0" xfId="0" applyFont="1"/>
    <xf numFmtId="0" fontId="2" fillId="6" borderId="12" xfId="0" applyFont="1" applyFill="1" applyBorder="1" applyAlignment="1" applyProtection="1">
      <alignment horizontal="left" vertical="center"/>
      <protection hidden="1"/>
    </xf>
    <xf numFmtId="0" fontId="2" fillId="0" borderId="10" xfId="0" applyFont="1" applyFill="1" applyBorder="1" applyAlignment="1" applyProtection="1">
      <alignment vertical="center"/>
      <protection hidden="1"/>
    </xf>
    <xf numFmtId="0" fontId="4" fillId="0" borderId="10" xfId="0" applyFont="1" applyFill="1" applyBorder="1" applyAlignment="1" applyProtection="1">
      <alignment horizontal="center" vertical="center"/>
      <protection hidden="1"/>
    </xf>
    <xf numFmtId="0" fontId="4" fillId="0" borderId="10" xfId="0" applyFont="1" applyFill="1" applyBorder="1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vertical="center"/>
      <protection hidden="1"/>
    </xf>
    <xf numFmtId="0" fontId="2" fillId="0" borderId="15" xfId="0" applyFont="1" applyFill="1" applyBorder="1" applyAlignment="1" applyProtection="1">
      <alignment vertic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5" xfId="0" applyBorder="1" applyAlignment="1"/>
    <xf numFmtId="0" fontId="1" fillId="0" borderId="0" xfId="0" applyFont="1" applyProtection="1">
      <protection hidden="1"/>
    </xf>
    <xf numFmtId="0" fontId="0" fillId="0" borderId="1" xfId="0" applyBorder="1" applyAlignment="1" applyProtection="1">
      <alignment horizontal="center"/>
      <protection hidden="1"/>
    </xf>
    <xf numFmtId="0" fontId="1" fillId="0" borderId="2" xfId="0" applyFont="1" applyBorder="1" applyProtection="1">
      <protection hidden="1"/>
    </xf>
    <xf numFmtId="0" fontId="0" fillId="0" borderId="4" xfId="0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5" xfId="0" applyFont="1" applyBorder="1" applyAlignment="1" applyProtection="1">
      <alignment vertical="center" wrapText="1"/>
      <protection hidden="1"/>
    </xf>
    <xf numFmtId="0" fontId="0" fillId="0" borderId="5" xfId="0" applyBorder="1" applyAlignment="1" applyProtection="1">
      <alignment horizontal="center"/>
      <protection locked="0"/>
    </xf>
    <xf numFmtId="0" fontId="0" fillId="0" borderId="18" xfId="0" applyBorder="1" applyProtection="1">
      <protection hidden="1"/>
    </xf>
    <xf numFmtId="0" fontId="0" fillId="0" borderId="0" xfId="0" applyAlignment="1" applyProtection="1">
      <alignment horizontal="left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/>
      <protection locked="0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0" fillId="0" borderId="4" xfId="0" applyBorder="1"/>
    <xf numFmtId="164" fontId="0" fillId="0" borderId="0" xfId="0" applyNumberFormat="1" applyAlignment="1" applyProtection="1">
      <alignment horizontal="center"/>
      <protection locked="0"/>
    </xf>
    <xf numFmtId="0" fontId="0" fillId="4" borderId="5" xfId="0" applyFill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/>
      <protection locked="0"/>
    </xf>
    <xf numFmtId="49" fontId="0" fillId="0" borderId="0" xfId="0" applyNumberFormat="1" applyProtection="1">
      <protection locked="0"/>
    </xf>
    <xf numFmtId="0" fontId="0" fillId="0" borderId="0" xfId="0" applyAlignment="1" applyProtection="1">
      <alignment horizontal="right"/>
      <protection locked="0"/>
    </xf>
    <xf numFmtId="164" fontId="0" fillId="0" borderId="19" xfId="0" applyNumberForma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5" fillId="0" borderId="0" xfId="0" applyFont="1"/>
    <xf numFmtId="0" fontId="6" fillId="4" borderId="2" xfId="0" applyFont="1" applyFill="1" applyBorder="1" applyAlignment="1" applyProtection="1">
      <alignment horizontal="center"/>
      <protection locked="0"/>
    </xf>
    <xf numFmtId="1" fontId="7" fillId="0" borderId="5" xfId="0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 applyFill="1" applyBorder="1" applyAlignment="1" applyProtection="1">
      <alignment horizontal="left" vertical="center"/>
      <protection locked="0"/>
    </xf>
    <xf numFmtId="0" fontId="5" fillId="5" borderId="0" xfId="0" applyFont="1" applyFill="1" applyAlignment="1" applyProtection="1">
      <alignment horizontal="center"/>
      <protection hidden="1"/>
    </xf>
    <xf numFmtId="0" fontId="3" fillId="5" borderId="0" xfId="0" applyFont="1" applyFill="1" applyAlignment="1" applyProtection="1">
      <alignment horizontal="center"/>
      <protection hidden="1"/>
    </xf>
    <xf numFmtId="0" fontId="4" fillId="0" borderId="10" xfId="0" applyFont="1" applyFill="1" applyBorder="1" applyAlignment="1" applyProtection="1">
      <alignment horizontal="left" vertical="center"/>
      <protection locked="0"/>
    </xf>
    <xf numFmtId="0" fontId="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8" xfId="0" applyFont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 applyProtection="1">
      <alignment horizontal="center" vertical="top" wrapText="1"/>
      <protection hidden="1"/>
    </xf>
    <xf numFmtId="0" fontId="1" fillId="0" borderId="5" xfId="0" quotePrefix="1" applyFont="1" applyBorder="1" applyAlignment="1" applyProtection="1">
      <alignment horizontal="center" vertical="top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6" fillId="0" borderId="2" xfId="0" applyFont="1" applyFill="1" applyBorder="1" applyAlignment="1" applyProtection="1">
      <alignment horizontal="center"/>
      <protection hidden="1"/>
    </xf>
    <xf numFmtId="0" fontId="6" fillId="0" borderId="4" xfId="0" applyFont="1" applyFill="1" applyBorder="1" applyAlignment="1" applyProtection="1">
      <alignment horizontal="center"/>
      <protection hidden="1"/>
    </xf>
    <xf numFmtId="164" fontId="7" fillId="0" borderId="0" xfId="0" applyNumberFormat="1" applyFont="1" applyAlignment="1" applyProtection="1">
      <alignment horizontal="left"/>
      <protection hidden="1"/>
    </xf>
    <xf numFmtId="0" fontId="6" fillId="0" borderId="0" xfId="0" applyFont="1" applyAlignment="1" applyProtection="1">
      <alignment horizont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6" fillId="2" borderId="6" xfId="0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/>
      <protection locked="0"/>
    </xf>
    <xf numFmtId="0" fontId="6" fillId="2" borderId="3" xfId="0" applyFont="1" applyFill="1" applyBorder="1" applyAlignment="1" applyProtection="1">
      <alignment horizontal="center"/>
      <protection locked="0"/>
    </xf>
    <xf numFmtId="0" fontId="6" fillId="2" borderId="4" xfId="0" applyFont="1" applyFill="1" applyBorder="1" applyAlignment="1" applyProtection="1">
      <alignment horizontal="center"/>
      <protection locked="0"/>
    </xf>
    <xf numFmtId="0" fontId="9" fillId="3" borderId="1" xfId="0" applyFont="1" applyFill="1" applyBorder="1" applyAlignment="1" applyProtection="1">
      <alignment horizontal="center" vertical="center" wrapText="1"/>
      <protection hidden="1"/>
    </xf>
    <xf numFmtId="0" fontId="9" fillId="3" borderId="6" xfId="0" applyFont="1" applyFill="1" applyBorder="1" applyAlignment="1" applyProtection="1">
      <alignment horizontal="center" vertical="center" wrapText="1"/>
      <protection hidden="1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/>
      <protection hidden="1"/>
    </xf>
    <xf numFmtId="0" fontId="6" fillId="2" borderId="8" xfId="0" applyFont="1" applyFill="1" applyBorder="1" applyAlignment="1" applyProtection="1">
      <alignment horizontal="center" vertical="center"/>
      <protection hidden="1"/>
    </xf>
    <xf numFmtId="0" fontId="6" fillId="2" borderId="7" xfId="0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>
      <alignment horizontal="center"/>
    </xf>
    <xf numFmtId="0" fontId="0" fillId="0" borderId="0" xfId="0" applyAlignment="1" applyProtection="1">
      <alignment horizontal="left" vertical="top" wrapText="1"/>
      <protection hidden="1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hidden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Grafik Daya Serap Siswa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Score!$B$37</c:f>
              <c:strCache>
                <c:ptCount val="1"/>
                <c:pt idx="0">
                  <c:v>Percentage (%) 0</c:v>
                </c:pt>
              </c:strCache>
            </c:strRef>
          </c:tx>
          <c:marker>
            <c:symbol val="none"/>
          </c:marker>
          <c:val>
            <c:numRef>
              <c:f>Score!$C$37:$W$37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Score!$B$85</c:f>
              <c:strCache>
                <c:ptCount val="1"/>
                <c:pt idx="0">
                  <c:v>Percentage (%) 0</c:v>
                </c:pt>
              </c:strCache>
            </c:strRef>
          </c:tx>
          <c:marker>
            <c:symbol val="none"/>
          </c:marker>
          <c:val>
            <c:numRef>
              <c:f>Score!$C$85:$W$85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#N/A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Score!$B$133</c:f>
              <c:strCache>
                <c:ptCount val="1"/>
                <c:pt idx="0">
                  <c:v>Percentage (%) 0</c:v>
                </c:pt>
              </c:strCache>
            </c:strRef>
          </c:tx>
          <c:marker>
            <c:symbol val="none"/>
          </c:marker>
          <c:val>
            <c:numRef>
              <c:f>Score!$C$133:$W$133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#N/A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Score!$B$181</c:f>
              <c:strCache>
                <c:ptCount val="1"/>
                <c:pt idx="0">
                  <c:v>Percentage (%) 0</c:v>
                </c:pt>
              </c:strCache>
            </c:strRef>
          </c:tx>
          <c:marker>
            <c:symbol val="none"/>
          </c:marker>
          <c:val>
            <c:numRef>
              <c:f>Score!$C$181:$W$181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#N/A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Score!$B$229</c:f>
              <c:strCache>
                <c:ptCount val="1"/>
                <c:pt idx="0">
                  <c:v>Percentage (%) </c:v>
                </c:pt>
              </c:strCache>
            </c:strRef>
          </c:tx>
          <c:marker>
            <c:symbol val="none"/>
          </c:marker>
          <c:val>
            <c:numRef>
              <c:f>Score!$C$229:$W$229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539776"/>
        <c:axId val="96541312"/>
      </c:lineChart>
      <c:catAx>
        <c:axId val="96539776"/>
        <c:scaling>
          <c:orientation val="minMax"/>
        </c:scaling>
        <c:delete val="0"/>
        <c:axPos val="b"/>
        <c:majorTickMark val="out"/>
        <c:minorTickMark val="none"/>
        <c:tickLblPos val="nextTo"/>
        <c:crossAx val="96541312"/>
        <c:crosses val="autoZero"/>
        <c:auto val="1"/>
        <c:lblAlgn val="ctr"/>
        <c:lblOffset val="100"/>
        <c:noMultiLvlLbl val="0"/>
      </c:catAx>
      <c:valAx>
        <c:axId val="9654131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653977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142875</xdr:rowOff>
    </xdr:from>
    <xdr:to>
      <xdr:col>8</xdr:col>
      <xdr:colOff>302930</xdr:colOff>
      <xdr:row>10</xdr:row>
      <xdr:rowOff>114301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29150" y="1162050"/>
          <a:ext cx="1522130" cy="1495426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923925</xdr:colOff>
      <xdr:row>2</xdr:row>
      <xdr:rowOff>171450</xdr:rowOff>
    </xdr:from>
    <xdr:to>
      <xdr:col>2</xdr:col>
      <xdr:colOff>1123950</xdr:colOff>
      <xdr:row>5</xdr:row>
      <xdr:rowOff>66675</xdr:rowOff>
    </xdr:to>
    <xdr:sp macro="" textlink="">
      <xdr:nvSpPr>
        <xdr:cNvPr id="2" name="TextBox 1"/>
        <xdr:cNvSpPr txBox="1"/>
      </xdr:nvSpPr>
      <xdr:spPr>
        <a:xfrm>
          <a:off x="4267200" y="466725"/>
          <a:ext cx="2000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476250</xdr:colOff>
      <xdr:row>2</xdr:row>
      <xdr:rowOff>171450</xdr:rowOff>
    </xdr:from>
    <xdr:to>
      <xdr:col>1</xdr:col>
      <xdr:colOff>19050</xdr:colOff>
      <xdr:row>5</xdr:row>
      <xdr:rowOff>66675</xdr:rowOff>
    </xdr:to>
    <xdr:sp macro="" textlink="">
      <xdr:nvSpPr>
        <xdr:cNvPr id="3" name="TextBox 2"/>
        <xdr:cNvSpPr txBox="1"/>
      </xdr:nvSpPr>
      <xdr:spPr>
        <a:xfrm>
          <a:off x="476250" y="466725"/>
          <a:ext cx="2000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  <a:p>
          <a:r>
            <a:rPr lang="en-US" sz="1100"/>
            <a:t>: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2</xdr:row>
      <xdr:rowOff>76200</xdr:rowOff>
    </xdr:from>
    <xdr:to>
      <xdr:col>1</xdr:col>
      <xdr:colOff>28575</xdr:colOff>
      <xdr:row>4</xdr:row>
      <xdr:rowOff>85725</xdr:rowOff>
    </xdr:to>
    <xdr:sp macro="" textlink="">
      <xdr:nvSpPr>
        <xdr:cNvPr id="3" name="TextBox 2"/>
        <xdr:cNvSpPr txBox="1"/>
      </xdr:nvSpPr>
      <xdr:spPr>
        <a:xfrm>
          <a:off x="295275" y="36195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285750</xdr:colOff>
      <xdr:row>3</xdr:row>
      <xdr:rowOff>76200</xdr:rowOff>
    </xdr:from>
    <xdr:to>
      <xdr:col>1</xdr:col>
      <xdr:colOff>19050</xdr:colOff>
      <xdr:row>5</xdr:row>
      <xdr:rowOff>85725</xdr:rowOff>
    </xdr:to>
    <xdr:sp macro="" textlink="">
      <xdr:nvSpPr>
        <xdr:cNvPr id="4" name="TextBox 3"/>
        <xdr:cNvSpPr txBox="1"/>
      </xdr:nvSpPr>
      <xdr:spPr>
        <a:xfrm>
          <a:off x="285750" y="504825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285750</xdr:colOff>
      <xdr:row>4</xdr:row>
      <xdr:rowOff>76200</xdr:rowOff>
    </xdr:from>
    <xdr:to>
      <xdr:col>1</xdr:col>
      <xdr:colOff>19050</xdr:colOff>
      <xdr:row>6</xdr:row>
      <xdr:rowOff>85725</xdr:rowOff>
    </xdr:to>
    <xdr:sp macro="" textlink="">
      <xdr:nvSpPr>
        <xdr:cNvPr id="5" name="TextBox 4"/>
        <xdr:cNvSpPr txBox="1"/>
      </xdr:nvSpPr>
      <xdr:spPr>
        <a:xfrm>
          <a:off x="285750" y="64770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295275</xdr:colOff>
      <xdr:row>50</xdr:row>
      <xdr:rowOff>85725</xdr:rowOff>
    </xdr:from>
    <xdr:to>
      <xdr:col>1</xdr:col>
      <xdr:colOff>28575</xdr:colOff>
      <xdr:row>52</xdr:row>
      <xdr:rowOff>28575</xdr:rowOff>
    </xdr:to>
    <xdr:sp macro="" textlink="">
      <xdr:nvSpPr>
        <xdr:cNvPr id="6" name="TextBox 5"/>
        <xdr:cNvSpPr txBox="1"/>
      </xdr:nvSpPr>
      <xdr:spPr>
        <a:xfrm>
          <a:off x="295275" y="6657975"/>
          <a:ext cx="16192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285750</xdr:colOff>
      <xdr:row>51</xdr:row>
      <xdr:rowOff>76200</xdr:rowOff>
    </xdr:from>
    <xdr:to>
      <xdr:col>1</xdr:col>
      <xdr:colOff>19050</xdr:colOff>
      <xdr:row>53</xdr:row>
      <xdr:rowOff>85725</xdr:rowOff>
    </xdr:to>
    <xdr:sp macro="" textlink="">
      <xdr:nvSpPr>
        <xdr:cNvPr id="7" name="TextBox 6"/>
        <xdr:cNvSpPr txBox="1"/>
      </xdr:nvSpPr>
      <xdr:spPr>
        <a:xfrm>
          <a:off x="285750" y="7362825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285750</xdr:colOff>
      <xdr:row>52</xdr:row>
      <xdr:rowOff>76200</xdr:rowOff>
    </xdr:from>
    <xdr:to>
      <xdr:col>1</xdr:col>
      <xdr:colOff>19050</xdr:colOff>
      <xdr:row>54</xdr:row>
      <xdr:rowOff>85725</xdr:rowOff>
    </xdr:to>
    <xdr:sp macro="" textlink="">
      <xdr:nvSpPr>
        <xdr:cNvPr id="8" name="TextBox 7"/>
        <xdr:cNvSpPr txBox="1"/>
      </xdr:nvSpPr>
      <xdr:spPr>
        <a:xfrm>
          <a:off x="285750" y="750570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98</xdr:row>
      <xdr:rowOff>76200</xdr:rowOff>
    </xdr:from>
    <xdr:to>
      <xdr:col>1</xdr:col>
      <xdr:colOff>9525</xdr:colOff>
      <xdr:row>100</xdr:row>
      <xdr:rowOff>85725</xdr:rowOff>
    </xdr:to>
    <xdr:sp macro="" textlink="">
      <xdr:nvSpPr>
        <xdr:cNvPr id="9" name="TextBox 8"/>
        <xdr:cNvSpPr txBox="1"/>
      </xdr:nvSpPr>
      <xdr:spPr>
        <a:xfrm>
          <a:off x="276225" y="1407795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99</xdr:row>
      <xdr:rowOff>76200</xdr:rowOff>
    </xdr:from>
    <xdr:to>
      <xdr:col>1</xdr:col>
      <xdr:colOff>9525</xdr:colOff>
      <xdr:row>101</xdr:row>
      <xdr:rowOff>85725</xdr:rowOff>
    </xdr:to>
    <xdr:sp macro="" textlink="">
      <xdr:nvSpPr>
        <xdr:cNvPr id="10" name="TextBox 9"/>
        <xdr:cNvSpPr txBox="1"/>
      </xdr:nvSpPr>
      <xdr:spPr>
        <a:xfrm>
          <a:off x="276225" y="14220825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100</xdr:row>
      <xdr:rowOff>76200</xdr:rowOff>
    </xdr:from>
    <xdr:to>
      <xdr:col>1</xdr:col>
      <xdr:colOff>9525</xdr:colOff>
      <xdr:row>102</xdr:row>
      <xdr:rowOff>85725</xdr:rowOff>
    </xdr:to>
    <xdr:sp macro="" textlink="">
      <xdr:nvSpPr>
        <xdr:cNvPr id="11" name="TextBox 10"/>
        <xdr:cNvSpPr txBox="1"/>
      </xdr:nvSpPr>
      <xdr:spPr>
        <a:xfrm>
          <a:off x="276225" y="1436370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146</xdr:row>
      <xdr:rowOff>85725</xdr:rowOff>
    </xdr:from>
    <xdr:to>
      <xdr:col>1</xdr:col>
      <xdr:colOff>9525</xdr:colOff>
      <xdr:row>148</xdr:row>
      <xdr:rowOff>95250</xdr:rowOff>
    </xdr:to>
    <xdr:sp macro="" textlink="">
      <xdr:nvSpPr>
        <xdr:cNvPr id="12" name="TextBox 11"/>
        <xdr:cNvSpPr txBox="1"/>
      </xdr:nvSpPr>
      <xdr:spPr>
        <a:xfrm>
          <a:off x="276225" y="20945475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147</xdr:row>
      <xdr:rowOff>76200</xdr:rowOff>
    </xdr:from>
    <xdr:to>
      <xdr:col>1</xdr:col>
      <xdr:colOff>9525</xdr:colOff>
      <xdr:row>149</xdr:row>
      <xdr:rowOff>85725</xdr:rowOff>
    </xdr:to>
    <xdr:sp macro="" textlink="">
      <xdr:nvSpPr>
        <xdr:cNvPr id="13" name="TextBox 12"/>
        <xdr:cNvSpPr txBox="1"/>
      </xdr:nvSpPr>
      <xdr:spPr>
        <a:xfrm>
          <a:off x="276225" y="21078825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148</xdr:row>
      <xdr:rowOff>76200</xdr:rowOff>
    </xdr:from>
    <xdr:to>
      <xdr:col>1</xdr:col>
      <xdr:colOff>9525</xdr:colOff>
      <xdr:row>150</xdr:row>
      <xdr:rowOff>85725</xdr:rowOff>
    </xdr:to>
    <xdr:sp macro="" textlink="">
      <xdr:nvSpPr>
        <xdr:cNvPr id="14" name="TextBox 13"/>
        <xdr:cNvSpPr txBox="1"/>
      </xdr:nvSpPr>
      <xdr:spPr>
        <a:xfrm>
          <a:off x="276225" y="2122170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194</xdr:row>
      <xdr:rowOff>76200</xdr:rowOff>
    </xdr:from>
    <xdr:to>
      <xdr:col>1</xdr:col>
      <xdr:colOff>9525</xdr:colOff>
      <xdr:row>196</xdr:row>
      <xdr:rowOff>85725</xdr:rowOff>
    </xdr:to>
    <xdr:sp macro="" textlink="">
      <xdr:nvSpPr>
        <xdr:cNvPr id="15" name="TextBox 14"/>
        <xdr:cNvSpPr txBox="1"/>
      </xdr:nvSpPr>
      <xdr:spPr>
        <a:xfrm>
          <a:off x="276225" y="2779395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195</xdr:row>
      <xdr:rowOff>76200</xdr:rowOff>
    </xdr:from>
    <xdr:to>
      <xdr:col>1</xdr:col>
      <xdr:colOff>9525</xdr:colOff>
      <xdr:row>197</xdr:row>
      <xdr:rowOff>85725</xdr:rowOff>
    </xdr:to>
    <xdr:sp macro="" textlink="">
      <xdr:nvSpPr>
        <xdr:cNvPr id="16" name="TextBox 15"/>
        <xdr:cNvSpPr txBox="1"/>
      </xdr:nvSpPr>
      <xdr:spPr>
        <a:xfrm>
          <a:off x="276225" y="27936825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276225</xdr:colOff>
      <xdr:row>196</xdr:row>
      <xdr:rowOff>76200</xdr:rowOff>
    </xdr:from>
    <xdr:to>
      <xdr:col>1</xdr:col>
      <xdr:colOff>9525</xdr:colOff>
      <xdr:row>198</xdr:row>
      <xdr:rowOff>85725</xdr:rowOff>
    </xdr:to>
    <xdr:sp macro="" textlink="">
      <xdr:nvSpPr>
        <xdr:cNvPr id="17" name="TextBox 16"/>
        <xdr:cNvSpPr txBox="1"/>
      </xdr:nvSpPr>
      <xdr:spPr>
        <a:xfrm>
          <a:off x="276225" y="28079700"/>
          <a:ext cx="1619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0</xdr:col>
      <xdr:colOff>409575</xdr:colOff>
      <xdr:row>242</xdr:row>
      <xdr:rowOff>14287</xdr:rowOff>
    </xdr:from>
    <xdr:to>
      <xdr:col>25</xdr:col>
      <xdr:colOff>409575</xdr:colOff>
      <xdr:row>266</xdr:row>
      <xdr:rowOff>123825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485775</xdr:colOff>
      <xdr:row>15</xdr:row>
      <xdr:rowOff>157162</xdr:rowOff>
    </xdr:from>
    <xdr:ext cx="27622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485775" y="3205162"/>
              <a:ext cx="2762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latin typeface="Cambria Math"/>
                        <a:ea typeface="Cambria Math"/>
                      </a:rPr>
                      <m:t>≥</m:t>
                    </m:r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485775" y="3205162"/>
              <a:ext cx="2762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1" i="0">
                  <a:latin typeface="Cambria Math"/>
                  <a:ea typeface="Cambria Math"/>
                </a:rPr>
                <a:t>≥</a:t>
              </a:r>
              <a:endParaRPr lang="en-US" sz="1100" b="1"/>
            </a:p>
          </xdr:txBody>
        </xdr:sp>
      </mc:Fallback>
    </mc:AlternateContent>
    <xdr:clientData/>
  </xdr:oneCellAnchor>
  <xdr:twoCellAnchor>
    <xdr:from>
      <xdr:col>1</xdr:col>
      <xdr:colOff>1457325</xdr:colOff>
      <xdr:row>10</xdr:row>
      <xdr:rowOff>161925</xdr:rowOff>
    </xdr:from>
    <xdr:to>
      <xdr:col>2</xdr:col>
      <xdr:colOff>9525</xdr:colOff>
      <xdr:row>11</xdr:row>
      <xdr:rowOff>0</xdr:rowOff>
    </xdr:to>
    <xdr:sp macro="" textlink="">
      <xdr:nvSpPr>
        <xdr:cNvPr id="3" name="TextBox 2"/>
        <xdr:cNvSpPr txBox="1"/>
      </xdr:nvSpPr>
      <xdr:spPr>
        <a:xfrm>
          <a:off x="2066925" y="2114550"/>
          <a:ext cx="342900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2</xdr:row>
      <xdr:rowOff>0</xdr:rowOff>
    </xdr:from>
    <xdr:to>
      <xdr:col>2</xdr:col>
      <xdr:colOff>0</xdr:colOff>
      <xdr:row>2</xdr:row>
      <xdr:rowOff>171450</xdr:rowOff>
    </xdr:to>
    <xdr:sp macro="" textlink="">
      <xdr:nvSpPr>
        <xdr:cNvPr id="5" name="TextBox 4"/>
        <xdr:cNvSpPr txBox="1"/>
      </xdr:nvSpPr>
      <xdr:spPr>
        <a:xfrm>
          <a:off x="2400300" y="428625"/>
          <a:ext cx="0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2</xdr:row>
      <xdr:rowOff>152401</xdr:rowOff>
    </xdr:from>
    <xdr:to>
      <xdr:col>2</xdr:col>
      <xdr:colOff>0</xdr:colOff>
      <xdr:row>3</xdr:row>
      <xdr:rowOff>161925</xdr:rowOff>
    </xdr:to>
    <xdr:sp macro="" textlink="">
      <xdr:nvSpPr>
        <xdr:cNvPr id="6" name="TextBox 5"/>
        <xdr:cNvSpPr txBox="1"/>
      </xdr:nvSpPr>
      <xdr:spPr>
        <a:xfrm>
          <a:off x="2400300" y="581026"/>
          <a:ext cx="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3</xdr:row>
      <xdr:rowOff>152401</xdr:rowOff>
    </xdr:from>
    <xdr:to>
      <xdr:col>2</xdr:col>
      <xdr:colOff>0</xdr:colOff>
      <xdr:row>4</xdr:row>
      <xdr:rowOff>161925</xdr:rowOff>
    </xdr:to>
    <xdr:sp macro="" textlink="">
      <xdr:nvSpPr>
        <xdr:cNvPr id="7" name="TextBox 6"/>
        <xdr:cNvSpPr txBox="1"/>
      </xdr:nvSpPr>
      <xdr:spPr>
        <a:xfrm>
          <a:off x="2400300" y="771526"/>
          <a:ext cx="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oneCellAnchor>
    <xdr:from>
      <xdr:col>0</xdr:col>
      <xdr:colOff>485775</xdr:colOff>
      <xdr:row>71</xdr:row>
      <xdr:rowOff>157162</xdr:rowOff>
    </xdr:from>
    <xdr:ext cx="27622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/>
            <xdr:cNvSpPr txBox="1"/>
          </xdr:nvSpPr>
          <xdr:spPr>
            <a:xfrm>
              <a:off x="485775" y="3014662"/>
              <a:ext cx="2762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latin typeface="Cambria Math"/>
                        <a:ea typeface="Cambria Math"/>
                      </a:rPr>
                      <m:t>≥</m:t>
                    </m:r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13" name="TextBox 12"/>
            <xdr:cNvSpPr txBox="1"/>
          </xdr:nvSpPr>
          <xdr:spPr>
            <a:xfrm>
              <a:off x="485775" y="3014662"/>
              <a:ext cx="2762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1" i="0">
                  <a:latin typeface="Cambria Math"/>
                  <a:ea typeface="Cambria Math"/>
                </a:rPr>
                <a:t>≥</a:t>
              </a:r>
              <a:endParaRPr lang="en-US" sz="1100" b="1"/>
            </a:p>
          </xdr:txBody>
        </xdr:sp>
      </mc:Fallback>
    </mc:AlternateContent>
    <xdr:clientData/>
  </xdr:oneCellAnchor>
  <xdr:twoCellAnchor>
    <xdr:from>
      <xdr:col>1</xdr:col>
      <xdr:colOff>1457325</xdr:colOff>
      <xdr:row>66</xdr:row>
      <xdr:rowOff>161925</xdr:rowOff>
    </xdr:from>
    <xdr:to>
      <xdr:col>2</xdr:col>
      <xdr:colOff>9525</xdr:colOff>
      <xdr:row>67</xdr:row>
      <xdr:rowOff>0</xdr:rowOff>
    </xdr:to>
    <xdr:sp macro="" textlink="">
      <xdr:nvSpPr>
        <xdr:cNvPr id="14" name="TextBox 13"/>
        <xdr:cNvSpPr txBox="1"/>
      </xdr:nvSpPr>
      <xdr:spPr>
        <a:xfrm>
          <a:off x="1962150" y="2066925"/>
          <a:ext cx="342900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58</xdr:row>
      <xdr:rowOff>0</xdr:rowOff>
    </xdr:from>
    <xdr:to>
      <xdr:col>2</xdr:col>
      <xdr:colOff>0</xdr:colOff>
      <xdr:row>58</xdr:row>
      <xdr:rowOff>171450</xdr:rowOff>
    </xdr:to>
    <xdr:sp macro="" textlink="">
      <xdr:nvSpPr>
        <xdr:cNvPr id="15" name="TextBox 14"/>
        <xdr:cNvSpPr txBox="1"/>
      </xdr:nvSpPr>
      <xdr:spPr>
        <a:xfrm>
          <a:off x="2295525" y="381000"/>
          <a:ext cx="0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58</xdr:row>
      <xdr:rowOff>152401</xdr:rowOff>
    </xdr:from>
    <xdr:to>
      <xdr:col>2</xdr:col>
      <xdr:colOff>0</xdr:colOff>
      <xdr:row>59</xdr:row>
      <xdr:rowOff>161925</xdr:rowOff>
    </xdr:to>
    <xdr:sp macro="" textlink="">
      <xdr:nvSpPr>
        <xdr:cNvPr id="16" name="TextBox 15"/>
        <xdr:cNvSpPr txBox="1"/>
      </xdr:nvSpPr>
      <xdr:spPr>
        <a:xfrm>
          <a:off x="2295525" y="533401"/>
          <a:ext cx="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59</xdr:row>
      <xdr:rowOff>152401</xdr:rowOff>
    </xdr:from>
    <xdr:to>
      <xdr:col>2</xdr:col>
      <xdr:colOff>0</xdr:colOff>
      <xdr:row>60</xdr:row>
      <xdr:rowOff>161925</xdr:rowOff>
    </xdr:to>
    <xdr:sp macro="" textlink="">
      <xdr:nvSpPr>
        <xdr:cNvPr id="17" name="TextBox 16"/>
        <xdr:cNvSpPr txBox="1"/>
      </xdr:nvSpPr>
      <xdr:spPr>
        <a:xfrm>
          <a:off x="2295525" y="723901"/>
          <a:ext cx="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oneCellAnchor>
    <xdr:from>
      <xdr:col>0</xdr:col>
      <xdr:colOff>485775</xdr:colOff>
      <xdr:row>127</xdr:row>
      <xdr:rowOff>157162</xdr:rowOff>
    </xdr:from>
    <xdr:ext cx="27622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/>
            <xdr:cNvSpPr txBox="1"/>
          </xdr:nvSpPr>
          <xdr:spPr>
            <a:xfrm>
              <a:off x="485775" y="9872662"/>
              <a:ext cx="2762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latin typeface="Cambria Math"/>
                        <a:ea typeface="Cambria Math"/>
                      </a:rPr>
                      <m:t>≥</m:t>
                    </m:r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18" name="TextBox 17"/>
            <xdr:cNvSpPr txBox="1"/>
          </xdr:nvSpPr>
          <xdr:spPr>
            <a:xfrm>
              <a:off x="485775" y="9872662"/>
              <a:ext cx="2762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1" i="0">
                  <a:latin typeface="Cambria Math"/>
                  <a:ea typeface="Cambria Math"/>
                </a:rPr>
                <a:t>≥</a:t>
              </a:r>
              <a:endParaRPr lang="en-US" sz="1100" b="1"/>
            </a:p>
          </xdr:txBody>
        </xdr:sp>
      </mc:Fallback>
    </mc:AlternateContent>
    <xdr:clientData/>
  </xdr:oneCellAnchor>
  <xdr:twoCellAnchor>
    <xdr:from>
      <xdr:col>1</xdr:col>
      <xdr:colOff>1457325</xdr:colOff>
      <xdr:row>122</xdr:row>
      <xdr:rowOff>161925</xdr:rowOff>
    </xdr:from>
    <xdr:to>
      <xdr:col>2</xdr:col>
      <xdr:colOff>9525</xdr:colOff>
      <xdr:row>123</xdr:row>
      <xdr:rowOff>0</xdr:rowOff>
    </xdr:to>
    <xdr:sp macro="" textlink="">
      <xdr:nvSpPr>
        <xdr:cNvPr id="19" name="TextBox 18"/>
        <xdr:cNvSpPr txBox="1"/>
      </xdr:nvSpPr>
      <xdr:spPr>
        <a:xfrm>
          <a:off x="1962150" y="8924925"/>
          <a:ext cx="342900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114</xdr:row>
      <xdr:rowOff>0</xdr:rowOff>
    </xdr:from>
    <xdr:to>
      <xdr:col>2</xdr:col>
      <xdr:colOff>0</xdr:colOff>
      <xdr:row>114</xdr:row>
      <xdr:rowOff>171450</xdr:rowOff>
    </xdr:to>
    <xdr:sp macro="" textlink="">
      <xdr:nvSpPr>
        <xdr:cNvPr id="20" name="TextBox 19"/>
        <xdr:cNvSpPr txBox="1"/>
      </xdr:nvSpPr>
      <xdr:spPr>
        <a:xfrm>
          <a:off x="2295525" y="7239000"/>
          <a:ext cx="0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114</xdr:row>
      <xdr:rowOff>152401</xdr:rowOff>
    </xdr:from>
    <xdr:to>
      <xdr:col>2</xdr:col>
      <xdr:colOff>0</xdr:colOff>
      <xdr:row>115</xdr:row>
      <xdr:rowOff>161925</xdr:rowOff>
    </xdr:to>
    <xdr:sp macro="" textlink="">
      <xdr:nvSpPr>
        <xdr:cNvPr id="21" name="TextBox 20"/>
        <xdr:cNvSpPr txBox="1"/>
      </xdr:nvSpPr>
      <xdr:spPr>
        <a:xfrm>
          <a:off x="2295525" y="7391401"/>
          <a:ext cx="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115</xdr:row>
      <xdr:rowOff>152401</xdr:rowOff>
    </xdr:from>
    <xdr:to>
      <xdr:col>2</xdr:col>
      <xdr:colOff>0</xdr:colOff>
      <xdr:row>116</xdr:row>
      <xdr:rowOff>161925</xdr:rowOff>
    </xdr:to>
    <xdr:sp macro="" textlink="">
      <xdr:nvSpPr>
        <xdr:cNvPr id="22" name="TextBox 21"/>
        <xdr:cNvSpPr txBox="1"/>
      </xdr:nvSpPr>
      <xdr:spPr>
        <a:xfrm>
          <a:off x="2295525" y="7581901"/>
          <a:ext cx="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oneCellAnchor>
    <xdr:from>
      <xdr:col>0</xdr:col>
      <xdr:colOff>485775</xdr:colOff>
      <xdr:row>183</xdr:row>
      <xdr:rowOff>157162</xdr:rowOff>
    </xdr:from>
    <xdr:ext cx="27622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TextBox 22"/>
            <xdr:cNvSpPr txBox="1"/>
          </xdr:nvSpPr>
          <xdr:spPr>
            <a:xfrm>
              <a:off x="485775" y="24731662"/>
              <a:ext cx="2762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latin typeface="Cambria Math"/>
                        <a:ea typeface="Cambria Math"/>
                      </a:rPr>
                      <m:t>≥</m:t>
                    </m:r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23" name="TextBox 22"/>
            <xdr:cNvSpPr txBox="1"/>
          </xdr:nvSpPr>
          <xdr:spPr>
            <a:xfrm>
              <a:off x="485775" y="24731662"/>
              <a:ext cx="2762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1" i="0">
                  <a:latin typeface="Cambria Math"/>
                  <a:ea typeface="Cambria Math"/>
                </a:rPr>
                <a:t>≥</a:t>
              </a:r>
              <a:endParaRPr lang="en-US" sz="1100" b="1"/>
            </a:p>
          </xdr:txBody>
        </xdr:sp>
      </mc:Fallback>
    </mc:AlternateContent>
    <xdr:clientData/>
  </xdr:oneCellAnchor>
  <xdr:twoCellAnchor>
    <xdr:from>
      <xdr:col>1</xdr:col>
      <xdr:colOff>1457325</xdr:colOff>
      <xdr:row>178</xdr:row>
      <xdr:rowOff>161925</xdr:rowOff>
    </xdr:from>
    <xdr:to>
      <xdr:col>2</xdr:col>
      <xdr:colOff>9525</xdr:colOff>
      <xdr:row>179</xdr:row>
      <xdr:rowOff>0</xdr:rowOff>
    </xdr:to>
    <xdr:sp macro="" textlink="">
      <xdr:nvSpPr>
        <xdr:cNvPr id="24" name="TextBox 23"/>
        <xdr:cNvSpPr txBox="1"/>
      </xdr:nvSpPr>
      <xdr:spPr>
        <a:xfrm>
          <a:off x="1962150" y="23783925"/>
          <a:ext cx="342900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170</xdr:row>
      <xdr:rowOff>0</xdr:rowOff>
    </xdr:from>
    <xdr:to>
      <xdr:col>2</xdr:col>
      <xdr:colOff>0</xdr:colOff>
      <xdr:row>170</xdr:row>
      <xdr:rowOff>171450</xdr:rowOff>
    </xdr:to>
    <xdr:sp macro="" textlink="">
      <xdr:nvSpPr>
        <xdr:cNvPr id="25" name="TextBox 24"/>
        <xdr:cNvSpPr txBox="1"/>
      </xdr:nvSpPr>
      <xdr:spPr>
        <a:xfrm>
          <a:off x="2295525" y="22098000"/>
          <a:ext cx="0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170</xdr:row>
      <xdr:rowOff>152401</xdr:rowOff>
    </xdr:from>
    <xdr:to>
      <xdr:col>2</xdr:col>
      <xdr:colOff>0</xdr:colOff>
      <xdr:row>171</xdr:row>
      <xdr:rowOff>161925</xdr:rowOff>
    </xdr:to>
    <xdr:sp macro="" textlink="">
      <xdr:nvSpPr>
        <xdr:cNvPr id="26" name="TextBox 25"/>
        <xdr:cNvSpPr txBox="1"/>
      </xdr:nvSpPr>
      <xdr:spPr>
        <a:xfrm>
          <a:off x="2295525" y="22250401"/>
          <a:ext cx="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171</xdr:row>
      <xdr:rowOff>152401</xdr:rowOff>
    </xdr:from>
    <xdr:to>
      <xdr:col>2</xdr:col>
      <xdr:colOff>0</xdr:colOff>
      <xdr:row>172</xdr:row>
      <xdr:rowOff>161925</xdr:rowOff>
    </xdr:to>
    <xdr:sp macro="" textlink="">
      <xdr:nvSpPr>
        <xdr:cNvPr id="27" name="TextBox 26"/>
        <xdr:cNvSpPr txBox="1"/>
      </xdr:nvSpPr>
      <xdr:spPr>
        <a:xfrm>
          <a:off x="2295525" y="22440901"/>
          <a:ext cx="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oneCellAnchor>
    <xdr:from>
      <xdr:col>0</xdr:col>
      <xdr:colOff>485775</xdr:colOff>
      <xdr:row>239</xdr:row>
      <xdr:rowOff>157162</xdr:rowOff>
    </xdr:from>
    <xdr:ext cx="27622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8" name="TextBox 27"/>
            <xdr:cNvSpPr txBox="1"/>
          </xdr:nvSpPr>
          <xdr:spPr>
            <a:xfrm>
              <a:off x="485775" y="35590162"/>
              <a:ext cx="2762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latin typeface="Cambria Math"/>
                        <a:ea typeface="Cambria Math"/>
                      </a:rPr>
                      <m:t>≥</m:t>
                    </m:r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28" name="TextBox 27"/>
            <xdr:cNvSpPr txBox="1"/>
          </xdr:nvSpPr>
          <xdr:spPr>
            <a:xfrm>
              <a:off x="485775" y="35590162"/>
              <a:ext cx="2762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1" i="0">
                  <a:latin typeface="Cambria Math"/>
                  <a:ea typeface="Cambria Math"/>
                </a:rPr>
                <a:t>≥</a:t>
              </a:r>
              <a:endParaRPr lang="en-US" sz="1100" b="1"/>
            </a:p>
          </xdr:txBody>
        </xdr:sp>
      </mc:Fallback>
    </mc:AlternateContent>
    <xdr:clientData/>
  </xdr:oneCellAnchor>
  <xdr:twoCellAnchor>
    <xdr:from>
      <xdr:col>1</xdr:col>
      <xdr:colOff>1457325</xdr:colOff>
      <xdr:row>234</xdr:row>
      <xdr:rowOff>161925</xdr:rowOff>
    </xdr:from>
    <xdr:to>
      <xdr:col>2</xdr:col>
      <xdr:colOff>9525</xdr:colOff>
      <xdr:row>235</xdr:row>
      <xdr:rowOff>0</xdr:rowOff>
    </xdr:to>
    <xdr:sp macro="" textlink="">
      <xdr:nvSpPr>
        <xdr:cNvPr id="29" name="TextBox 28"/>
        <xdr:cNvSpPr txBox="1"/>
      </xdr:nvSpPr>
      <xdr:spPr>
        <a:xfrm>
          <a:off x="1962150" y="34642425"/>
          <a:ext cx="342900" cy="28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226</xdr:row>
      <xdr:rowOff>0</xdr:rowOff>
    </xdr:from>
    <xdr:to>
      <xdr:col>2</xdr:col>
      <xdr:colOff>0</xdr:colOff>
      <xdr:row>226</xdr:row>
      <xdr:rowOff>171450</xdr:rowOff>
    </xdr:to>
    <xdr:sp macro="" textlink="">
      <xdr:nvSpPr>
        <xdr:cNvPr id="30" name="TextBox 29"/>
        <xdr:cNvSpPr txBox="1"/>
      </xdr:nvSpPr>
      <xdr:spPr>
        <a:xfrm>
          <a:off x="2295525" y="32956500"/>
          <a:ext cx="0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226</xdr:row>
      <xdr:rowOff>152401</xdr:rowOff>
    </xdr:from>
    <xdr:to>
      <xdr:col>2</xdr:col>
      <xdr:colOff>0</xdr:colOff>
      <xdr:row>227</xdr:row>
      <xdr:rowOff>161925</xdr:rowOff>
    </xdr:to>
    <xdr:sp macro="" textlink="">
      <xdr:nvSpPr>
        <xdr:cNvPr id="31" name="TextBox 30"/>
        <xdr:cNvSpPr txBox="1"/>
      </xdr:nvSpPr>
      <xdr:spPr>
        <a:xfrm>
          <a:off x="2295525" y="33108901"/>
          <a:ext cx="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  <xdr:twoCellAnchor>
    <xdr:from>
      <xdr:col>1</xdr:col>
      <xdr:colOff>2352675</xdr:colOff>
      <xdr:row>227</xdr:row>
      <xdr:rowOff>152401</xdr:rowOff>
    </xdr:from>
    <xdr:to>
      <xdr:col>2</xdr:col>
      <xdr:colOff>0</xdr:colOff>
      <xdr:row>228</xdr:row>
      <xdr:rowOff>161925</xdr:rowOff>
    </xdr:to>
    <xdr:sp macro="" textlink="">
      <xdr:nvSpPr>
        <xdr:cNvPr id="32" name="TextBox 31"/>
        <xdr:cNvSpPr txBox="1"/>
      </xdr:nvSpPr>
      <xdr:spPr>
        <a:xfrm>
          <a:off x="2295525" y="33299401"/>
          <a:ext cx="0" cy="2000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: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1419225</xdr:colOff>
      <xdr:row>16</xdr:row>
      <xdr:rowOff>9525</xdr:rowOff>
    </xdr:from>
    <xdr:to>
      <xdr:col>1</xdr:col>
      <xdr:colOff>904875</xdr:colOff>
      <xdr:row>25</xdr:row>
      <xdr:rowOff>142875</xdr:rowOff>
    </xdr:to>
    <xdr:pic>
      <xdr:nvPicPr>
        <xdr:cNvPr id="2" name="Picture 1" descr="Bukit SIon Logo"/>
        <xdr:cNvPicPr/>
      </xdr:nvPicPr>
      <xdr:blipFill>
        <a:blip xmlns:r="http://schemas.openxmlformats.org/officeDocument/2006/relationships" r:embed="rId1">
          <a:grayscl/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400000"/>
                  </a14:imgEffect>
                </a14:imgLayer>
              </a14:imgProps>
            </a:ext>
          </a:extLst>
        </a:blip>
        <a:srcRect/>
        <a:stretch>
          <a:fillRect/>
        </a:stretch>
      </xdr:blipFill>
      <xdr:spPr bwMode="auto">
        <a:xfrm>
          <a:off x="1419225" y="4314825"/>
          <a:ext cx="1885950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59"/>
  <sheetViews>
    <sheetView tabSelected="1" topLeftCell="F17" zoomScaleNormal="100" workbookViewId="0">
      <selection activeCell="F29" sqref="A29:XFD56"/>
    </sheetView>
  </sheetViews>
  <sheetFormatPr defaultRowHeight="15" x14ac:dyDescent="0.25"/>
  <cols>
    <col min="1" max="1" width="9.140625" style="1"/>
    <col min="2" max="2" width="29.28515625" style="1" customWidth="1"/>
    <col min="3" max="3" width="3.5703125" style="2" customWidth="1"/>
    <col min="4" max="8" width="9.140625" style="1"/>
    <col min="9" max="9" width="14.7109375" style="1" customWidth="1"/>
    <col min="10" max="10" width="9.140625" style="1"/>
    <col min="11" max="11" width="10.85546875" style="1" customWidth="1"/>
    <col min="12" max="14" width="9.140625" style="1"/>
    <col min="15" max="15" width="9.140625" style="1" customWidth="1"/>
    <col min="16" max="16" width="9.140625" style="1"/>
    <col min="17" max="38" width="30.7109375" style="1" customWidth="1"/>
    <col min="39" max="39" width="28.140625" style="1" customWidth="1"/>
    <col min="40" max="16384" width="9.140625" style="1"/>
  </cols>
  <sheetData>
    <row r="1" spans="2:15" ht="35.25" x14ac:dyDescent="0.5">
      <c r="B1" s="133" t="s">
        <v>82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2:15" ht="45" x14ac:dyDescent="0.6">
      <c r="B2" s="134" t="s">
        <v>18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</row>
    <row r="4" spans="2:15" x14ac:dyDescent="0.25">
      <c r="O4" s="3"/>
    </row>
    <row r="5" spans="2:15" x14ac:dyDescent="0.25">
      <c r="O5" s="3"/>
    </row>
    <row r="12" spans="2:15" ht="15.75" thickBot="1" x14ac:dyDescent="0.3"/>
    <row r="13" spans="2:15" s="7" customFormat="1" ht="30" customHeight="1" x14ac:dyDescent="0.35">
      <c r="B13" s="4" t="s">
        <v>19</v>
      </c>
      <c r="C13" s="5" t="s">
        <v>4</v>
      </c>
      <c r="D13" s="135"/>
      <c r="E13" s="135"/>
      <c r="F13" s="135"/>
      <c r="G13" s="135"/>
      <c r="H13" s="135"/>
      <c r="I13" s="90" t="s">
        <v>20</v>
      </c>
      <c r="J13" s="91" t="s">
        <v>21</v>
      </c>
      <c r="K13" s="135"/>
      <c r="L13" s="135"/>
      <c r="M13" s="92"/>
      <c r="N13" s="6"/>
    </row>
    <row r="14" spans="2:15" s="7" customFormat="1" ht="30" customHeight="1" x14ac:dyDescent="0.35">
      <c r="B14" s="8" t="s">
        <v>17</v>
      </c>
      <c r="C14" s="9" t="s">
        <v>4</v>
      </c>
      <c r="D14" s="131"/>
      <c r="E14" s="131"/>
      <c r="F14" s="131"/>
      <c r="G14" s="131"/>
      <c r="H14" s="131"/>
      <c r="I14" s="93" t="s">
        <v>22</v>
      </c>
      <c r="J14" s="94" t="s">
        <v>4</v>
      </c>
      <c r="K14" s="131"/>
      <c r="L14" s="131"/>
      <c r="M14" s="95"/>
      <c r="N14" s="10"/>
    </row>
    <row r="15" spans="2:15" s="7" customFormat="1" ht="30" customHeight="1" x14ac:dyDescent="0.35">
      <c r="B15" s="8" t="s">
        <v>23</v>
      </c>
      <c r="C15" s="9" t="s">
        <v>4</v>
      </c>
      <c r="D15" s="131" t="s">
        <v>34</v>
      </c>
      <c r="E15" s="131"/>
      <c r="F15" s="95"/>
      <c r="G15" s="95"/>
      <c r="H15" s="95"/>
      <c r="I15" s="93" t="s">
        <v>93</v>
      </c>
      <c r="J15" s="94" t="s">
        <v>4</v>
      </c>
      <c r="K15" s="132"/>
      <c r="L15" s="132"/>
      <c r="M15" s="132"/>
      <c r="N15" s="10"/>
    </row>
    <row r="16" spans="2:15" s="7" customFormat="1" ht="30" customHeight="1" x14ac:dyDescent="0.35">
      <c r="B16" s="89" t="s">
        <v>36</v>
      </c>
      <c r="C16" s="9" t="s">
        <v>4</v>
      </c>
      <c r="D16" s="96">
        <v>70</v>
      </c>
      <c r="E16" s="97"/>
      <c r="F16" s="95"/>
      <c r="G16" s="95"/>
      <c r="H16" s="95"/>
      <c r="I16" s="93" t="s">
        <v>608</v>
      </c>
      <c r="J16" s="94" t="s">
        <v>4</v>
      </c>
      <c r="K16" s="136"/>
      <c r="L16" s="136"/>
      <c r="M16" s="136"/>
      <c r="N16" s="10"/>
    </row>
    <row r="17" spans="1:39" s="7" customFormat="1" ht="30" customHeight="1" thickBot="1" x14ac:dyDescent="0.4">
      <c r="B17" s="11" t="s">
        <v>25</v>
      </c>
      <c r="C17" s="12" t="s">
        <v>4</v>
      </c>
      <c r="D17" s="130" t="s">
        <v>40</v>
      </c>
      <c r="E17" s="130"/>
      <c r="F17" s="98"/>
      <c r="G17" s="99"/>
      <c r="H17" s="99"/>
      <c r="I17" s="100" t="s">
        <v>109</v>
      </c>
      <c r="J17" s="101" t="s">
        <v>4</v>
      </c>
      <c r="K17" s="130"/>
      <c r="L17" s="130"/>
      <c r="M17" s="130"/>
      <c r="N17" s="13"/>
    </row>
    <row r="19" spans="1:39" x14ac:dyDescent="0.25">
      <c r="O19" s="2"/>
    </row>
    <row r="20" spans="1:39" ht="15" customHeight="1" x14ac:dyDescent="0.25">
      <c r="B20" s="81"/>
      <c r="O20" s="2"/>
    </row>
    <row r="21" spans="1:39" x14ac:dyDescent="0.25">
      <c r="O21" s="2"/>
    </row>
    <row r="22" spans="1:39" x14ac:dyDescent="0.25">
      <c r="O22" s="2"/>
    </row>
    <row r="23" spans="1:39" x14ac:dyDescent="0.25">
      <c r="O23" s="2"/>
    </row>
    <row r="24" spans="1:39" x14ac:dyDescent="0.25">
      <c r="O24" s="2"/>
    </row>
    <row r="25" spans="1:39" x14ac:dyDescent="0.25">
      <c r="O25" s="14"/>
    </row>
    <row r="29" spans="1:39" hidden="1" x14ac:dyDescent="0.25"/>
    <row r="30" spans="1:39" hidden="1" x14ac:dyDescent="0.25">
      <c r="A30" s="15" t="s">
        <v>26</v>
      </c>
      <c r="B30" s="16" t="s">
        <v>27</v>
      </c>
      <c r="K30" s="1" t="s">
        <v>28</v>
      </c>
      <c r="L30" s="3" t="s">
        <v>24</v>
      </c>
      <c r="M30" s="2">
        <v>7</v>
      </c>
      <c r="N30" s="2">
        <v>10</v>
      </c>
      <c r="O30" s="2" t="str">
        <f>IF($K$13="MIDDLE",M30,IF($K$13="HIGH",N30," "))</f>
        <v xml:space="preserve"> </v>
      </c>
      <c r="P30" s="2">
        <v>1</v>
      </c>
      <c r="Q30" s="2">
        <v>7.1</v>
      </c>
      <c r="R30" s="2">
        <v>7.2</v>
      </c>
      <c r="S30" s="2">
        <v>7.3</v>
      </c>
      <c r="T30" s="2">
        <v>7.4</v>
      </c>
      <c r="U30" s="2">
        <v>8.1</v>
      </c>
      <c r="V30" s="2">
        <v>8.1999999999999993</v>
      </c>
      <c r="W30" s="2">
        <v>8.3000000000000007</v>
      </c>
      <c r="X30" s="2">
        <v>8.4</v>
      </c>
      <c r="Y30" s="2">
        <v>8.5</v>
      </c>
      <c r="Z30" s="2">
        <v>9.1</v>
      </c>
      <c r="AA30" s="2">
        <v>9.1999999999999993</v>
      </c>
      <c r="AB30" s="2">
        <v>9.3000000000000007</v>
      </c>
      <c r="AC30" s="2">
        <v>9.4</v>
      </c>
      <c r="AD30" s="17">
        <v>10.1</v>
      </c>
      <c r="AE30" s="17">
        <v>10.199999999999999</v>
      </c>
      <c r="AF30" s="17">
        <v>10.3</v>
      </c>
      <c r="AG30" s="17">
        <v>10.4</v>
      </c>
      <c r="AH30" s="17" t="s">
        <v>38</v>
      </c>
      <c r="AI30" s="17" t="s">
        <v>39</v>
      </c>
      <c r="AJ30" s="17" t="s">
        <v>29</v>
      </c>
      <c r="AK30" s="17" t="s">
        <v>30</v>
      </c>
      <c r="AL30" s="17" t="s">
        <v>31</v>
      </c>
      <c r="AM30" s="1" t="s">
        <v>32</v>
      </c>
    </row>
    <row r="31" spans="1:39" hidden="1" x14ac:dyDescent="0.25">
      <c r="A31" s="18">
        <v>1</v>
      </c>
      <c r="B31" s="19" t="e">
        <f>HLOOKUP($K$14,LIST_NAMA,2,0)</f>
        <v>#N/A</v>
      </c>
      <c r="C31" s="20"/>
      <c r="K31" s="1" t="s">
        <v>33</v>
      </c>
      <c r="L31" s="3" t="s">
        <v>34</v>
      </c>
      <c r="M31" s="2">
        <v>8</v>
      </c>
      <c r="N31" s="2">
        <v>11</v>
      </c>
      <c r="O31" s="2" t="str">
        <f t="shared" ref="O31:O32" si="0">IF($K$13="MIDDLE",M31,IF($K$13="HIGH",N31," "))</f>
        <v xml:space="preserve"> </v>
      </c>
      <c r="P31" s="2">
        <v>2</v>
      </c>
      <c r="Q31" s="21" t="s">
        <v>119</v>
      </c>
      <c r="R31" s="21" t="s">
        <v>120</v>
      </c>
      <c r="S31" s="21" t="s">
        <v>121</v>
      </c>
      <c r="T31" s="21" t="s">
        <v>122</v>
      </c>
      <c r="U31" s="21" t="s">
        <v>123</v>
      </c>
      <c r="V31" s="21" t="s">
        <v>124</v>
      </c>
      <c r="W31" s="21" t="s">
        <v>125</v>
      </c>
      <c r="X31" s="21" t="s">
        <v>126</v>
      </c>
      <c r="Y31" s="21" t="s">
        <v>127</v>
      </c>
      <c r="Z31" s="21" t="s">
        <v>128</v>
      </c>
      <c r="AA31" s="21" t="s">
        <v>129</v>
      </c>
      <c r="AB31" s="21" t="s">
        <v>130</v>
      </c>
      <c r="AC31" s="21" t="s">
        <v>131</v>
      </c>
      <c r="AD31" s="24" t="s">
        <v>132</v>
      </c>
      <c r="AE31" s="24" t="s">
        <v>133</v>
      </c>
      <c r="AF31" s="24" t="s">
        <v>134</v>
      </c>
      <c r="AG31" s="24" t="s">
        <v>612</v>
      </c>
      <c r="AH31" s="24" t="s">
        <v>136</v>
      </c>
      <c r="AI31" s="24" t="s">
        <v>137</v>
      </c>
      <c r="AJ31" s="24" t="s">
        <v>138</v>
      </c>
      <c r="AK31" s="24" t="s">
        <v>139</v>
      </c>
      <c r="AL31" s="24" t="s">
        <v>140</v>
      </c>
      <c r="AM31" s="24" t="s">
        <v>141</v>
      </c>
    </row>
    <row r="32" spans="1:39" hidden="1" x14ac:dyDescent="0.25">
      <c r="A32" s="18">
        <v>2</v>
      </c>
      <c r="B32" s="19" t="e">
        <f>HLOOKUP($K$14,LIST_NAMA,3,0)</f>
        <v>#N/A</v>
      </c>
      <c r="C32" s="20"/>
      <c r="M32" s="2">
        <v>9</v>
      </c>
      <c r="N32" s="2">
        <v>12</v>
      </c>
      <c r="O32" s="2" t="str">
        <f t="shared" si="0"/>
        <v xml:space="preserve"> </v>
      </c>
      <c r="P32" s="2">
        <v>3</v>
      </c>
      <c r="Q32" s="21" t="s">
        <v>142</v>
      </c>
      <c r="R32" s="21" t="s">
        <v>143</v>
      </c>
      <c r="S32" s="21" t="s">
        <v>144</v>
      </c>
      <c r="T32" s="21" t="s">
        <v>145</v>
      </c>
      <c r="U32" s="21" t="s">
        <v>146</v>
      </c>
      <c r="V32" s="21" t="s">
        <v>147</v>
      </c>
      <c r="W32" s="21" t="s">
        <v>148</v>
      </c>
      <c r="X32" s="21" t="s">
        <v>149</v>
      </c>
      <c r="Y32" s="21" t="s">
        <v>150</v>
      </c>
      <c r="Z32" s="21" t="s">
        <v>151</v>
      </c>
      <c r="AA32" s="21" t="s">
        <v>152</v>
      </c>
      <c r="AB32" s="21" t="s">
        <v>153</v>
      </c>
      <c r="AC32" s="21" t="s">
        <v>154</v>
      </c>
      <c r="AD32" s="24" t="s">
        <v>155</v>
      </c>
      <c r="AE32" s="24" t="s">
        <v>156</v>
      </c>
      <c r="AF32" s="24" t="s">
        <v>611</v>
      </c>
      <c r="AG32" s="24" t="s">
        <v>135</v>
      </c>
      <c r="AH32" s="24" t="s">
        <v>158</v>
      </c>
      <c r="AI32" s="24" t="s">
        <v>159</v>
      </c>
      <c r="AJ32" s="24" t="s">
        <v>160</v>
      </c>
      <c r="AK32" s="24" t="s">
        <v>161</v>
      </c>
      <c r="AL32" s="24" t="s">
        <v>162</v>
      </c>
      <c r="AM32" s="24" t="s">
        <v>163</v>
      </c>
    </row>
    <row r="33" spans="1:39" hidden="1" x14ac:dyDescent="0.25">
      <c r="A33" s="18">
        <v>3</v>
      </c>
      <c r="B33" s="19" t="e">
        <f>HLOOKUP($K$14,LIST_NAMA,4,0)</f>
        <v>#N/A</v>
      </c>
      <c r="C33" s="20"/>
      <c r="M33" s="2"/>
      <c r="N33" s="2"/>
      <c r="O33" s="2"/>
      <c r="P33" s="2">
        <v>4</v>
      </c>
      <c r="Q33" s="21" t="s">
        <v>164</v>
      </c>
      <c r="R33" s="21" t="s">
        <v>165</v>
      </c>
      <c r="S33" s="21" t="s">
        <v>166</v>
      </c>
      <c r="T33" s="21" t="s">
        <v>167</v>
      </c>
      <c r="U33" s="21" t="s">
        <v>168</v>
      </c>
      <c r="V33" s="21" t="s">
        <v>169</v>
      </c>
      <c r="W33" s="21" t="s">
        <v>170</v>
      </c>
      <c r="X33" s="21" t="s">
        <v>171</v>
      </c>
      <c r="Y33" s="21" t="s">
        <v>172</v>
      </c>
      <c r="Z33" s="21" t="s">
        <v>173</v>
      </c>
      <c r="AA33" s="21" t="s">
        <v>174</v>
      </c>
      <c r="AB33" s="21" t="s">
        <v>175</v>
      </c>
      <c r="AC33" s="21" t="s">
        <v>176</v>
      </c>
      <c r="AD33" s="24" t="s">
        <v>177</v>
      </c>
      <c r="AE33" s="24" t="s">
        <v>178</v>
      </c>
      <c r="AF33" s="24" t="s">
        <v>179</v>
      </c>
      <c r="AG33" s="24" t="s">
        <v>157</v>
      </c>
      <c r="AH33" s="24" t="s">
        <v>181</v>
      </c>
      <c r="AI33" s="24" t="s">
        <v>182</v>
      </c>
      <c r="AJ33" s="24" t="s">
        <v>183</v>
      </c>
      <c r="AK33" s="24" t="s">
        <v>184</v>
      </c>
      <c r="AL33" s="24" t="s">
        <v>185</v>
      </c>
      <c r="AM33" s="24" t="s">
        <v>186</v>
      </c>
    </row>
    <row r="34" spans="1:39" hidden="1" x14ac:dyDescent="0.25">
      <c r="A34" s="18">
        <v>4</v>
      </c>
      <c r="B34" s="19" t="e">
        <f>HLOOKUP($K$14,LIST_NAMA,5,0)</f>
        <v>#N/A</v>
      </c>
      <c r="C34" s="20"/>
      <c r="I34" s="1">
        <v>7.1</v>
      </c>
      <c r="J34" s="1">
        <v>8.1</v>
      </c>
      <c r="K34" s="1">
        <v>9.1</v>
      </c>
      <c r="L34" s="1">
        <v>10.1</v>
      </c>
      <c r="M34" s="2" t="s">
        <v>38</v>
      </c>
      <c r="N34" s="2" t="s">
        <v>30</v>
      </c>
      <c r="O34" s="2" t="str">
        <f>IF(K$14=7,I34,IF(K$14=8,J34,IF(K$14=9,K34,IF(K$14=10,L34,IF(K$14=11,M34,N34)))))</f>
        <v>12 IPA 1</v>
      </c>
      <c r="P34" s="2">
        <v>5</v>
      </c>
      <c r="Q34" s="21" t="s">
        <v>187</v>
      </c>
      <c r="R34" s="21" t="s">
        <v>188</v>
      </c>
      <c r="S34" s="21" t="s">
        <v>189</v>
      </c>
      <c r="T34" s="21" t="s">
        <v>190</v>
      </c>
      <c r="U34" s="21" t="s">
        <v>191</v>
      </c>
      <c r="V34" s="21" t="s">
        <v>192</v>
      </c>
      <c r="W34" s="21" t="s">
        <v>193</v>
      </c>
      <c r="X34" s="21" t="s">
        <v>194</v>
      </c>
      <c r="Y34" s="21" t="s">
        <v>195</v>
      </c>
      <c r="Z34" s="21" t="s">
        <v>196</v>
      </c>
      <c r="AA34" s="21" t="s">
        <v>197</v>
      </c>
      <c r="AB34" s="21" t="s">
        <v>198</v>
      </c>
      <c r="AC34" s="21" t="s">
        <v>199</v>
      </c>
      <c r="AD34" s="24" t="s">
        <v>200</v>
      </c>
      <c r="AE34" s="24" t="s">
        <v>201</v>
      </c>
      <c r="AF34" s="24" t="s">
        <v>202</v>
      </c>
      <c r="AG34" s="24" t="s">
        <v>180</v>
      </c>
      <c r="AH34" s="24" t="s">
        <v>204</v>
      </c>
      <c r="AI34" s="24" t="s">
        <v>205</v>
      </c>
      <c r="AJ34" s="24" t="s">
        <v>206</v>
      </c>
      <c r="AK34" s="24" t="s">
        <v>207</v>
      </c>
      <c r="AL34" s="24" t="s">
        <v>208</v>
      </c>
      <c r="AM34" s="24" t="s">
        <v>209</v>
      </c>
    </row>
    <row r="35" spans="1:39" hidden="1" x14ac:dyDescent="0.25">
      <c r="A35" s="18">
        <v>5</v>
      </c>
      <c r="B35" s="19" t="e">
        <f>HLOOKUP($K$14,LIST_NAMA,6,0)</f>
        <v>#N/A</v>
      </c>
      <c r="C35" s="20"/>
      <c r="I35" s="1">
        <v>7.2</v>
      </c>
      <c r="J35" s="1">
        <v>8.1999999999999993</v>
      </c>
      <c r="K35" s="1">
        <v>9.1999999999999993</v>
      </c>
      <c r="L35" s="1">
        <v>10.199999999999999</v>
      </c>
      <c r="M35" s="2" t="s">
        <v>39</v>
      </c>
      <c r="N35" s="2" t="s">
        <v>31</v>
      </c>
      <c r="O35" s="2" t="str">
        <f t="shared" ref="O35:O38" si="1">IF(K$14=7,I35,IF(K$14=8,J35,IF(K$14=9,K35,IF(K$14=10,L35,IF(K$14=11,M35,N35)))))</f>
        <v>12 IPA 2</v>
      </c>
      <c r="P35" s="2">
        <v>6</v>
      </c>
      <c r="Q35" s="21" t="s">
        <v>210</v>
      </c>
      <c r="R35" s="21" t="s">
        <v>211</v>
      </c>
      <c r="S35" s="21" t="s">
        <v>212</v>
      </c>
      <c r="T35" s="21" t="s">
        <v>213</v>
      </c>
      <c r="U35" s="21" t="s">
        <v>214</v>
      </c>
      <c r="V35" s="21" t="s">
        <v>215</v>
      </c>
      <c r="W35" s="21" t="s">
        <v>216</v>
      </c>
      <c r="X35" s="21" t="s">
        <v>217</v>
      </c>
      <c r="Y35" s="21" t="s">
        <v>218</v>
      </c>
      <c r="Z35" s="21" t="s">
        <v>219</v>
      </c>
      <c r="AA35" s="21" t="s">
        <v>220</v>
      </c>
      <c r="AB35" s="21" t="s">
        <v>221</v>
      </c>
      <c r="AC35" s="21" t="s">
        <v>222</v>
      </c>
      <c r="AD35" s="24" t="s">
        <v>223</v>
      </c>
      <c r="AE35" s="24" t="s">
        <v>224</v>
      </c>
      <c r="AF35" s="24" t="s">
        <v>225</v>
      </c>
      <c r="AG35" s="24" t="s">
        <v>203</v>
      </c>
      <c r="AH35" s="24" t="s">
        <v>226</v>
      </c>
      <c r="AI35" s="24" t="s">
        <v>227</v>
      </c>
      <c r="AJ35" s="24" t="s">
        <v>228</v>
      </c>
      <c r="AK35" s="24" t="s">
        <v>225</v>
      </c>
      <c r="AL35" s="24" t="s">
        <v>229</v>
      </c>
      <c r="AM35" s="24" t="s">
        <v>230</v>
      </c>
    </row>
    <row r="36" spans="1:39" hidden="1" x14ac:dyDescent="0.25">
      <c r="A36" s="18">
        <v>6</v>
      </c>
      <c r="B36" s="19" t="e">
        <f>HLOOKUP($K$14,LIST_NAMA,7,0)</f>
        <v>#N/A</v>
      </c>
      <c r="C36" s="20"/>
      <c r="I36" s="1">
        <v>7.3</v>
      </c>
      <c r="J36" s="1">
        <v>8.3000000000000007</v>
      </c>
      <c r="K36" s="1">
        <v>9.3000000000000007</v>
      </c>
      <c r="L36" s="1">
        <v>10.3</v>
      </c>
      <c r="M36" s="2" t="s">
        <v>29</v>
      </c>
      <c r="N36" s="2" t="s">
        <v>32</v>
      </c>
      <c r="O36" s="2" t="str">
        <f t="shared" si="1"/>
        <v>12 IPS</v>
      </c>
      <c r="P36" s="2">
        <v>7</v>
      </c>
      <c r="Q36" s="21" t="s">
        <v>231</v>
      </c>
      <c r="R36" s="21" t="s">
        <v>232</v>
      </c>
      <c r="S36" s="21" t="s">
        <v>233</v>
      </c>
      <c r="T36" s="21" t="s">
        <v>234</v>
      </c>
      <c r="U36" s="21" t="s">
        <v>235</v>
      </c>
      <c r="V36" s="21" t="s">
        <v>236</v>
      </c>
      <c r="W36" s="21" t="s">
        <v>237</v>
      </c>
      <c r="X36" s="21" t="s">
        <v>238</v>
      </c>
      <c r="Y36" s="21" t="s">
        <v>239</v>
      </c>
      <c r="Z36" s="21" t="s">
        <v>240</v>
      </c>
      <c r="AA36" s="21" t="s">
        <v>206</v>
      </c>
      <c r="AB36" s="21" t="s">
        <v>241</v>
      </c>
      <c r="AC36" s="21" t="s">
        <v>242</v>
      </c>
      <c r="AD36" s="24" t="s">
        <v>243</v>
      </c>
      <c r="AE36" s="24" t="s">
        <v>244</v>
      </c>
      <c r="AF36" s="24" t="s">
        <v>245</v>
      </c>
      <c r="AG36" s="24" t="s">
        <v>246</v>
      </c>
      <c r="AH36" s="24" t="s">
        <v>247</v>
      </c>
      <c r="AI36" s="24" t="s">
        <v>248</v>
      </c>
      <c r="AJ36" s="24" t="s">
        <v>249</v>
      </c>
      <c r="AK36" s="24" t="s">
        <v>250</v>
      </c>
      <c r="AL36" s="24" t="s">
        <v>251</v>
      </c>
      <c r="AM36" s="24" t="s">
        <v>252</v>
      </c>
    </row>
    <row r="37" spans="1:39" hidden="1" x14ac:dyDescent="0.25">
      <c r="A37" s="18">
        <v>7</v>
      </c>
      <c r="B37" s="19" t="e">
        <f>HLOOKUP($K$14,LIST_NAMA,8,0)</f>
        <v>#N/A</v>
      </c>
      <c r="C37" s="20"/>
      <c r="I37" s="1">
        <v>7.4</v>
      </c>
      <c r="J37" s="1">
        <v>8.4</v>
      </c>
      <c r="K37" s="1">
        <v>9.4</v>
      </c>
      <c r="L37" s="1">
        <v>10.4</v>
      </c>
      <c r="M37" s="2" t="str">
        <f>""</f>
        <v/>
      </c>
      <c r="N37" s="14" t="str">
        <f>""</f>
        <v/>
      </c>
      <c r="O37" s="2" t="str">
        <f t="shared" si="1"/>
        <v/>
      </c>
      <c r="P37" s="2">
        <v>8</v>
      </c>
      <c r="Q37" s="21" t="s">
        <v>253</v>
      </c>
      <c r="R37" s="21" t="s">
        <v>254</v>
      </c>
      <c r="S37" s="21" t="s">
        <v>255</v>
      </c>
      <c r="T37" s="21" t="s">
        <v>256</v>
      </c>
      <c r="U37" s="21" t="s">
        <v>257</v>
      </c>
      <c r="V37" s="21" t="s">
        <v>258</v>
      </c>
      <c r="W37" s="21" t="s">
        <v>259</v>
      </c>
      <c r="X37" s="21" t="s">
        <v>260</v>
      </c>
      <c r="Y37" s="21" t="s">
        <v>261</v>
      </c>
      <c r="Z37" s="21" t="s">
        <v>262</v>
      </c>
      <c r="AA37" s="21" t="s">
        <v>263</v>
      </c>
      <c r="AB37" s="21" t="s">
        <v>264</v>
      </c>
      <c r="AC37" s="21" t="s">
        <v>265</v>
      </c>
      <c r="AD37" s="24" t="s">
        <v>266</v>
      </c>
      <c r="AE37" s="24" t="s">
        <v>267</v>
      </c>
      <c r="AF37" s="24" t="s">
        <v>268</v>
      </c>
      <c r="AG37" s="24" t="s">
        <v>269</v>
      </c>
      <c r="AH37" s="24" t="s">
        <v>270</v>
      </c>
      <c r="AI37" s="24" t="s">
        <v>271</v>
      </c>
      <c r="AJ37" s="24" t="s">
        <v>272</v>
      </c>
      <c r="AK37" s="24" t="s">
        <v>273</v>
      </c>
      <c r="AL37" s="24" t="s">
        <v>274</v>
      </c>
      <c r="AM37" s="24" t="s">
        <v>275</v>
      </c>
    </row>
    <row r="38" spans="1:39" hidden="1" x14ac:dyDescent="0.25">
      <c r="A38" s="18">
        <v>8</v>
      </c>
      <c r="B38" s="19" t="e">
        <f>HLOOKUP($K$14,LIST_NAMA,9,0)</f>
        <v>#N/A</v>
      </c>
      <c r="C38" s="20"/>
      <c r="I38" s="1" t="str">
        <f>""</f>
        <v/>
      </c>
      <c r="J38" s="1">
        <v>8.5</v>
      </c>
      <c r="K38" s="1" t="str">
        <f>""</f>
        <v/>
      </c>
      <c r="L38" s="1" t="str">
        <f>""</f>
        <v/>
      </c>
      <c r="M38" s="2" t="str">
        <f>""</f>
        <v/>
      </c>
      <c r="N38" s="2" t="str">
        <f>""</f>
        <v/>
      </c>
      <c r="O38" s="2" t="str">
        <f t="shared" si="1"/>
        <v/>
      </c>
      <c r="P38" s="2">
        <v>9</v>
      </c>
      <c r="Q38" s="21" t="s">
        <v>276</v>
      </c>
      <c r="R38" s="21" t="s">
        <v>277</v>
      </c>
      <c r="S38" s="21" t="s">
        <v>278</v>
      </c>
      <c r="T38" s="21" t="s">
        <v>279</v>
      </c>
      <c r="U38" s="21" t="s">
        <v>280</v>
      </c>
      <c r="V38" s="21" t="s">
        <v>281</v>
      </c>
      <c r="W38" s="21" t="s">
        <v>282</v>
      </c>
      <c r="X38" s="21" t="s">
        <v>283</v>
      </c>
      <c r="Y38" s="21" t="s">
        <v>284</v>
      </c>
      <c r="Z38" s="21" t="s">
        <v>285</v>
      </c>
      <c r="AA38" s="21" t="s">
        <v>286</v>
      </c>
      <c r="AB38" s="21" t="s">
        <v>287</v>
      </c>
      <c r="AC38" s="21" t="s">
        <v>288</v>
      </c>
      <c r="AD38" s="24" t="s">
        <v>289</v>
      </c>
      <c r="AE38" s="24" t="s">
        <v>290</v>
      </c>
      <c r="AF38" s="24" t="s">
        <v>291</v>
      </c>
      <c r="AG38" s="24" t="s">
        <v>292</v>
      </c>
      <c r="AH38" s="24" t="s">
        <v>293</v>
      </c>
      <c r="AI38" s="24" t="s">
        <v>294</v>
      </c>
      <c r="AJ38" s="24" t="s">
        <v>317</v>
      </c>
      <c r="AK38" s="24" t="s">
        <v>295</v>
      </c>
      <c r="AL38" s="24" t="s">
        <v>296</v>
      </c>
      <c r="AM38" s="24" t="s">
        <v>297</v>
      </c>
    </row>
    <row r="39" spans="1:39" hidden="1" x14ac:dyDescent="0.25">
      <c r="A39" s="18">
        <v>9</v>
      </c>
      <c r="B39" s="19" t="e">
        <f>HLOOKUP($K$14,LIST_NAMA,10,0)</f>
        <v>#N/A</v>
      </c>
      <c r="C39" s="20"/>
      <c r="M39" s="2"/>
      <c r="N39" s="2"/>
      <c r="O39" s="2"/>
      <c r="P39" s="2">
        <v>10</v>
      </c>
      <c r="Q39" s="21" t="s">
        <v>298</v>
      </c>
      <c r="R39" s="21" t="s">
        <v>299</v>
      </c>
      <c r="S39" s="21" t="s">
        <v>300</v>
      </c>
      <c r="T39" s="21" t="s">
        <v>301</v>
      </c>
      <c r="U39" s="21" t="s">
        <v>302</v>
      </c>
      <c r="V39" s="21" t="s">
        <v>303</v>
      </c>
      <c r="W39" s="21" t="s">
        <v>304</v>
      </c>
      <c r="X39" s="21" t="s">
        <v>305</v>
      </c>
      <c r="Y39" s="21" t="s">
        <v>306</v>
      </c>
      <c r="Z39" s="21" t="s">
        <v>307</v>
      </c>
      <c r="AA39" s="21" t="s">
        <v>308</v>
      </c>
      <c r="AB39" s="21" t="s">
        <v>309</v>
      </c>
      <c r="AC39" s="21" t="s">
        <v>310</v>
      </c>
      <c r="AD39" s="24" t="s">
        <v>311</v>
      </c>
      <c r="AE39" s="24" t="s">
        <v>312</v>
      </c>
      <c r="AF39" s="24" t="s">
        <v>313</v>
      </c>
      <c r="AG39" s="24" t="s">
        <v>314</v>
      </c>
      <c r="AH39" s="24" t="s">
        <v>315</v>
      </c>
      <c r="AI39" s="24" t="s">
        <v>316</v>
      </c>
      <c r="AJ39" s="24" t="s">
        <v>340</v>
      </c>
      <c r="AK39" s="24" t="s">
        <v>318</v>
      </c>
      <c r="AL39" s="24" t="s">
        <v>319</v>
      </c>
      <c r="AM39" s="24" t="s">
        <v>320</v>
      </c>
    </row>
    <row r="40" spans="1:39" hidden="1" x14ac:dyDescent="0.25">
      <c r="A40" s="18">
        <v>10</v>
      </c>
      <c r="B40" s="19" t="e">
        <f>HLOOKUP($K$14,LIST_NAMA,11,0)</f>
        <v>#N/A</v>
      </c>
      <c r="C40" s="20"/>
      <c r="M40" s="2"/>
      <c r="O40" s="2"/>
      <c r="P40" s="2">
        <v>11</v>
      </c>
      <c r="Q40" s="21" t="s">
        <v>321</v>
      </c>
      <c r="R40" s="21" t="s">
        <v>322</v>
      </c>
      <c r="S40" s="21" t="s">
        <v>323</v>
      </c>
      <c r="T40" s="21" t="s">
        <v>324</v>
      </c>
      <c r="U40" s="21" t="s">
        <v>325</v>
      </c>
      <c r="V40" s="21" t="s">
        <v>326</v>
      </c>
      <c r="W40" s="21" t="s">
        <v>327</v>
      </c>
      <c r="X40" s="21" t="s">
        <v>328</v>
      </c>
      <c r="Y40" s="21" t="s">
        <v>329</v>
      </c>
      <c r="Z40" s="21" t="s">
        <v>330</v>
      </c>
      <c r="AA40" s="21" t="s">
        <v>331</v>
      </c>
      <c r="AB40" s="21" t="s">
        <v>332</v>
      </c>
      <c r="AC40" s="21" t="s">
        <v>333</v>
      </c>
      <c r="AD40" s="24" t="s">
        <v>334</v>
      </c>
      <c r="AE40" s="24" t="s">
        <v>335</v>
      </c>
      <c r="AF40" s="24" t="s">
        <v>336</v>
      </c>
      <c r="AG40" s="24" t="s">
        <v>337</v>
      </c>
      <c r="AH40" s="24" t="s">
        <v>338</v>
      </c>
      <c r="AI40" s="24" t="s">
        <v>339</v>
      </c>
      <c r="AJ40" s="24" t="s">
        <v>363</v>
      </c>
      <c r="AK40" s="24" t="s">
        <v>341</v>
      </c>
      <c r="AL40" s="24" t="s">
        <v>342</v>
      </c>
      <c r="AM40" s="24" t="s">
        <v>343</v>
      </c>
    </row>
    <row r="41" spans="1:39" hidden="1" x14ac:dyDescent="0.25">
      <c r="A41" s="18">
        <v>11</v>
      </c>
      <c r="B41" s="19" t="e">
        <f>HLOOKUP($K$14,LIST_NAMA,12,0)</f>
        <v>#N/A</v>
      </c>
      <c r="C41" s="20"/>
      <c r="M41" s="2"/>
      <c r="O41" s="2"/>
      <c r="P41" s="2">
        <v>12</v>
      </c>
      <c r="Q41" s="21" t="s">
        <v>344</v>
      </c>
      <c r="R41" s="21" t="s">
        <v>345</v>
      </c>
      <c r="S41" s="21" t="s">
        <v>346</v>
      </c>
      <c r="T41" s="21" t="s">
        <v>347</v>
      </c>
      <c r="U41" s="21" t="s">
        <v>348</v>
      </c>
      <c r="V41" s="21" t="s">
        <v>349</v>
      </c>
      <c r="W41" s="21" t="s">
        <v>350</v>
      </c>
      <c r="X41" s="21" t="s">
        <v>351</v>
      </c>
      <c r="Y41" s="21" t="s">
        <v>352</v>
      </c>
      <c r="Z41" s="21" t="s">
        <v>353</v>
      </c>
      <c r="AA41" s="21" t="s">
        <v>354</v>
      </c>
      <c r="AB41" s="21" t="s">
        <v>355</v>
      </c>
      <c r="AC41" s="21" t="s">
        <v>356</v>
      </c>
      <c r="AD41" s="24" t="s">
        <v>357</v>
      </c>
      <c r="AE41" s="24" t="s">
        <v>358</v>
      </c>
      <c r="AF41" s="24" t="s">
        <v>359</v>
      </c>
      <c r="AG41" s="24" t="s">
        <v>613</v>
      </c>
      <c r="AH41" s="24" t="s">
        <v>361</v>
      </c>
      <c r="AI41" s="24" t="s">
        <v>362</v>
      </c>
      <c r="AJ41" s="24" t="s">
        <v>386</v>
      </c>
      <c r="AK41" s="24" t="s">
        <v>364</v>
      </c>
      <c r="AL41" s="24" t="s">
        <v>365</v>
      </c>
      <c r="AM41" s="24" t="s">
        <v>366</v>
      </c>
    </row>
    <row r="42" spans="1:39" hidden="1" x14ac:dyDescent="0.25">
      <c r="A42" s="18">
        <v>12</v>
      </c>
      <c r="B42" s="19" t="e">
        <f>HLOOKUP($K$14,LIST_NAMA,13,0)</f>
        <v>#N/A</v>
      </c>
      <c r="C42" s="20"/>
      <c r="M42" s="2"/>
      <c r="O42" s="2"/>
      <c r="P42" s="2">
        <v>13</v>
      </c>
      <c r="Q42" s="21" t="s">
        <v>367</v>
      </c>
      <c r="R42" s="21" t="s">
        <v>368</v>
      </c>
      <c r="S42" s="21" t="s">
        <v>369</v>
      </c>
      <c r="T42" s="21" t="s">
        <v>370</v>
      </c>
      <c r="U42" s="21" t="s">
        <v>371</v>
      </c>
      <c r="V42" s="21" t="s">
        <v>372</v>
      </c>
      <c r="W42" s="21" t="s">
        <v>373</v>
      </c>
      <c r="X42" s="21" t="s">
        <v>374</v>
      </c>
      <c r="Y42" s="21" t="s">
        <v>375</v>
      </c>
      <c r="Z42" s="21" t="s">
        <v>376</v>
      </c>
      <c r="AA42" s="21" t="s">
        <v>377</v>
      </c>
      <c r="AB42" s="21" t="s">
        <v>378</v>
      </c>
      <c r="AC42" s="21" t="s">
        <v>379</v>
      </c>
      <c r="AD42" s="24" t="s">
        <v>380</v>
      </c>
      <c r="AE42" s="24" t="s">
        <v>381</v>
      </c>
      <c r="AF42" s="24" t="s">
        <v>382</v>
      </c>
      <c r="AG42" s="24" t="s">
        <v>360</v>
      </c>
      <c r="AH42" s="24" t="s">
        <v>384</v>
      </c>
      <c r="AI42" s="24" t="s">
        <v>385</v>
      </c>
      <c r="AJ42" s="70" t="s">
        <v>409</v>
      </c>
      <c r="AK42" s="24" t="s">
        <v>387</v>
      </c>
      <c r="AL42" s="24" t="s">
        <v>388</v>
      </c>
      <c r="AM42" s="24" t="s">
        <v>389</v>
      </c>
    </row>
    <row r="43" spans="1:39" hidden="1" x14ac:dyDescent="0.25">
      <c r="A43" s="18">
        <v>13</v>
      </c>
      <c r="B43" s="19" t="e">
        <f>HLOOKUP($K$14,LIST_NAMA,14,0)</f>
        <v>#N/A</v>
      </c>
      <c r="C43" s="20"/>
      <c r="P43" s="2">
        <v>14</v>
      </c>
      <c r="Q43" s="21" t="s">
        <v>390</v>
      </c>
      <c r="R43" s="21" t="s">
        <v>391</v>
      </c>
      <c r="S43" s="21" t="s">
        <v>392</v>
      </c>
      <c r="T43" s="21" t="s">
        <v>393</v>
      </c>
      <c r="U43" s="21" t="s">
        <v>394</v>
      </c>
      <c r="V43" s="21" t="s">
        <v>395</v>
      </c>
      <c r="W43" s="21" t="s">
        <v>396</v>
      </c>
      <c r="X43" s="21" t="s">
        <v>397</v>
      </c>
      <c r="Y43" s="21" t="s">
        <v>398</v>
      </c>
      <c r="Z43" s="21" t="s">
        <v>399</v>
      </c>
      <c r="AA43" s="21" t="s">
        <v>400</v>
      </c>
      <c r="AB43" s="21" t="s">
        <v>401</v>
      </c>
      <c r="AC43" s="21" t="s">
        <v>402</v>
      </c>
      <c r="AD43" s="24" t="s">
        <v>403</v>
      </c>
      <c r="AE43" s="24" t="s">
        <v>404</v>
      </c>
      <c r="AF43" s="24" t="s">
        <v>405</v>
      </c>
      <c r="AG43" s="24" t="s">
        <v>383</v>
      </c>
      <c r="AH43" s="24" t="s">
        <v>407</v>
      </c>
      <c r="AI43" s="24" t="s">
        <v>408</v>
      </c>
      <c r="AJ43" s="24" t="s">
        <v>432</v>
      </c>
      <c r="AK43" s="24" t="s">
        <v>410</v>
      </c>
      <c r="AL43" s="24" t="s">
        <v>411</v>
      </c>
      <c r="AM43" s="24" t="s">
        <v>412</v>
      </c>
    </row>
    <row r="44" spans="1:39" hidden="1" x14ac:dyDescent="0.25">
      <c r="A44" s="18">
        <v>14</v>
      </c>
      <c r="B44" s="19" t="e">
        <f>HLOOKUP($K$14,LIST_NAMA,15,0)</f>
        <v>#N/A</v>
      </c>
      <c r="C44" s="20"/>
      <c r="P44" s="2">
        <v>15</v>
      </c>
      <c r="Q44" s="21" t="s">
        <v>413</v>
      </c>
      <c r="R44" s="21" t="s">
        <v>414</v>
      </c>
      <c r="S44" s="21" t="s">
        <v>415</v>
      </c>
      <c r="T44" s="21" t="s">
        <v>416</v>
      </c>
      <c r="U44" s="21" t="s">
        <v>417</v>
      </c>
      <c r="V44" s="21" t="s">
        <v>418</v>
      </c>
      <c r="W44" s="21" t="s">
        <v>419</v>
      </c>
      <c r="X44" s="21" t="s">
        <v>420</v>
      </c>
      <c r="Y44" s="21" t="s">
        <v>421</v>
      </c>
      <c r="Z44" s="21" t="s">
        <v>422</v>
      </c>
      <c r="AA44" s="21" t="s">
        <v>423</v>
      </c>
      <c r="AB44" s="21" t="s">
        <v>424</v>
      </c>
      <c r="AC44" s="21" t="s">
        <v>425</v>
      </c>
      <c r="AD44" s="24" t="s">
        <v>426</v>
      </c>
      <c r="AE44" s="24" t="s">
        <v>427</v>
      </c>
      <c r="AF44" s="24" t="s">
        <v>428</v>
      </c>
      <c r="AG44" s="24" t="s">
        <v>406</v>
      </c>
      <c r="AH44" s="24" t="s">
        <v>430</v>
      </c>
      <c r="AI44" s="24" t="s">
        <v>431</v>
      </c>
      <c r="AJ44" s="70" t="s">
        <v>453</v>
      </c>
      <c r="AK44" s="24" t="s">
        <v>433</v>
      </c>
      <c r="AL44" s="24" t="s">
        <v>434</v>
      </c>
      <c r="AM44" s="24" t="s">
        <v>435</v>
      </c>
    </row>
    <row r="45" spans="1:39" hidden="1" x14ac:dyDescent="0.25">
      <c r="A45" s="18">
        <v>15</v>
      </c>
      <c r="B45" s="19" t="e">
        <f>HLOOKUP($K$14,LIST_NAMA,16,0)</f>
        <v>#N/A</v>
      </c>
      <c r="C45" s="20"/>
      <c r="P45" s="2">
        <v>16</v>
      </c>
      <c r="Q45" s="21" t="s">
        <v>436</v>
      </c>
      <c r="R45" s="21" t="s">
        <v>437</v>
      </c>
      <c r="S45" s="21" t="s">
        <v>438</v>
      </c>
      <c r="T45" s="21" t="s">
        <v>439</v>
      </c>
      <c r="U45" s="21" t="s">
        <v>440</v>
      </c>
      <c r="V45" s="21" t="s">
        <v>441</v>
      </c>
      <c r="W45" s="21" t="s">
        <v>442</v>
      </c>
      <c r="X45" s="21" t="s">
        <v>443</v>
      </c>
      <c r="Y45" s="21" t="s">
        <v>606</v>
      </c>
      <c r="Z45" s="21" t="s">
        <v>444</v>
      </c>
      <c r="AA45" s="21" t="s">
        <v>445</v>
      </c>
      <c r="AB45" s="21" t="s">
        <v>446</v>
      </c>
      <c r="AC45" s="21" t="s">
        <v>447</v>
      </c>
      <c r="AD45" s="24" t="s">
        <v>448</v>
      </c>
      <c r="AE45" s="24" t="s">
        <v>449</v>
      </c>
      <c r="AF45" s="24" t="s">
        <v>450</v>
      </c>
      <c r="AG45" s="24" t="s">
        <v>429</v>
      </c>
      <c r="AH45" s="24" t="s">
        <v>452</v>
      </c>
      <c r="AI45" s="24"/>
      <c r="AJ45" s="24" t="s">
        <v>475</v>
      </c>
      <c r="AK45" s="24" t="s">
        <v>454</v>
      </c>
      <c r="AL45" s="24" t="s">
        <v>455</v>
      </c>
      <c r="AM45" s="24" t="s">
        <v>456</v>
      </c>
    </row>
    <row r="46" spans="1:39" hidden="1" x14ac:dyDescent="0.25">
      <c r="A46" s="18">
        <v>16</v>
      </c>
      <c r="B46" s="19" t="e">
        <f>HLOOKUP($K$14,LIST_NAMA,17,0)</f>
        <v>#N/A</v>
      </c>
      <c r="C46" s="20"/>
      <c r="K46" s="1" t="str">
        <f>IF(K13="HIGH", "AGUSTINUS SIAHAAN, S.Si.","WENDY HARTONO, M.Pd.")</f>
        <v>WENDY HARTONO, M.Pd.</v>
      </c>
      <c r="P46" s="2">
        <v>17</v>
      </c>
      <c r="Q46" s="21" t="s">
        <v>457</v>
      </c>
      <c r="R46" s="21" t="s">
        <v>458</v>
      </c>
      <c r="S46" s="21" t="s">
        <v>459</v>
      </c>
      <c r="T46" s="21" t="s">
        <v>460</v>
      </c>
      <c r="U46" s="21" t="s">
        <v>461</v>
      </c>
      <c r="V46" s="21" t="s">
        <v>462</v>
      </c>
      <c r="W46" s="21" t="s">
        <v>463</v>
      </c>
      <c r="X46" s="21" t="s">
        <v>464</v>
      </c>
      <c r="Y46" s="21" t="s">
        <v>465</v>
      </c>
      <c r="Z46" s="21" t="s">
        <v>466</v>
      </c>
      <c r="AA46" s="21" t="s">
        <v>467</v>
      </c>
      <c r="AB46" s="21" t="s">
        <v>468</v>
      </c>
      <c r="AC46" s="21" t="s">
        <v>469</v>
      </c>
      <c r="AD46" s="24" t="s">
        <v>470</v>
      </c>
      <c r="AE46" s="24" t="s">
        <v>471</v>
      </c>
      <c r="AF46" s="24" t="s">
        <v>472</v>
      </c>
      <c r="AG46" s="24" t="s">
        <v>451</v>
      </c>
      <c r="AH46" s="71" t="s">
        <v>474</v>
      </c>
      <c r="AI46" s="71"/>
      <c r="AJ46" s="70" t="s">
        <v>496</v>
      </c>
      <c r="AK46" s="70" t="s">
        <v>476</v>
      </c>
      <c r="AL46" s="119" t="s">
        <v>477</v>
      </c>
      <c r="AM46" s="24" t="s">
        <v>478</v>
      </c>
    </row>
    <row r="47" spans="1:39" hidden="1" x14ac:dyDescent="0.25">
      <c r="A47" s="18">
        <v>17</v>
      </c>
      <c r="B47" s="19" t="e">
        <f>HLOOKUP($K$14,LIST_NAMA,18,0)</f>
        <v>#N/A</v>
      </c>
      <c r="C47" s="20"/>
      <c r="P47" s="2">
        <v>18</v>
      </c>
      <c r="Q47" s="21" t="s">
        <v>479</v>
      </c>
      <c r="R47" s="21" t="s">
        <v>480</v>
      </c>
      <c r="S47" s="21" t="s">
        <v>481</v>
      </c>
      <c r="T47" s="21" t="s">
        <v>482</v>
      </c>
      <c r="U47" s="21" t="s">
        <v>483</v>
      </c>
      <c r="V47" s="21" t="s">
        <v>484</v>
      </c>
      <c r="W47" s="21" t="s">
        <v>485</v>
      </c>
      <c r="X47" s="21" t="s">
        <v>486</v>
      </c>
      <c r="Y47" s="21" t="s">
        <v>487</v>
      </c>
      <c r="Z47" s="21" t="s">
        <v>488</v>
      </c>
      <c r="AA47" s="21" t="s">
        <v>489</v>
      </c>
      <c r="AB47" s="21" t="s">
        <v>490</v>
      </c>
      <c r="AC47" s="21" t="s">
        <v>491</v>
      </c>
      <c r="AD47" s="24" t="s">
        <v>492</v>
      </c>
      <c r="AE47" s="24" t="s">
        <v>493</v>
      </c>
      <c r="AF47" s="24" t="s">
        <v>494</v>
      </c>
      <c r="AG47" s="70" t="s">
        <v>473</v>
      </c>
      <c r="AH47" s="71"/>
      <c r="AI47" s="71"/>
      <c r="AJ47" s="70" t="s">
        <v>517</v>
      </c>
      <c r="AK47" s="70" t="s">
        <v>497</v>
      </c>
      <c r="AL47" s="119" t="s">
        <v>498</v>
      </c>
      <c r="AM47" s="24" t="s">
        <v>499</v>
      </c>
    </row>
    <row r="48" spans="1:39" hidden="1" x14ac:dyDescent="0.25">
      <c r="A48" s="18">
        <v>18</v>
      </c>
      <c r="B48" s="19" t="e">
        <f>HLOOKUP($K$14,LIST_NAMA,19,0)</f>
        <v>#N/A</v>
      </c>
      <c r="C48" s="20"/>
      <c r="P48" s="2">
        <v>19</v>
      </c>
      <c r="Q48" s="21" t="s">
        <v>500</v>
      </c>
      <c r="R48" s="21" t="s">
        <v>501</v>
      </c>
      <c r="S48" s="21" t="s">
        <v>502</v>
      </c>
      <c r="T48" s="21" t="s">
        <v>503</v>
      </c>
      <c r="U48" s="21" t="s">
        <v>504</v>
      </c>
      <c r="V48" s="21" t="s">
        <v>505</v>
      </c>
      <c r="W48" s="21" t="s">
        <v>506</v>
      </c>
      <c r="X48" s="21" t="s">
        <v>507</v>
      </c>
      <c r="Y48" s="21" t="s">
        <v>508</v>
      </c>
      <c r="Z48" s="21" t="s">
        <v>509</v>
      </c>
      <c r="AA48" s="21" t="s">
        <v>510</v>
      </c>
      <c r="AB48" s="21" t="s">
        <v>511</v>
      </c>
      <c r="AC48" s="21" t="s">
        <v>512</v>
      </c>
      <c r="AD48" s="24" t="s">
        <v>513</v>
      </c>
      <c r="AE48" s="24" t="s">
        <v>514</v>
      </c>
      <c r="AF48" s="24" t="s">
        <v>515</v>
      </c>
      <c r="AG48" s="70" t="s">
        <v>495</v>
      </c>
      <c r="AH48" s="71"/>
      <c r="AI48" s="71"/>
      <c r="AJ48" s="70"/>
      <c r="AK48" s="70" t="s">
        <v>518</v>
      </c>
      <c r="AL48" s="119" t="s">
        <v>519</v>
      </c>
      <c r="AM48" s="24" t="s">
        <v>520</v>
      </c>
    </row>
    <row r="49" spans="1:39" hidden="1" x14ac:dyDescent="0.25">
      <c r="A49" s="18">
        <v>19</v>
      </c>
      <c r="B49" s="19" t="e">
        <f>HLOOKUP($K$14,LIST_NAMA,20,0)</f>
        <v>#N/A</v>
      </c>
      <c r="C49" s="20"/>
      <c r="P49" s="2">
        <v>20</v>
      </c>
      <c r="Q49" s="21" t="s">
        <v>521</v>
      </c>
      <c r="R49" s="21" t="s">
        <v>522</v>
      </c>
      <c r="S49" s="21" t="s">
        <v>523</v>
      </c>
      <c r="T49" s="21" t="s">
        <v>524</v>
      </c>
      <c r="U49" s="21" t="s">
        <v>525</v>
      </c>
      <c r="V49" s="21" t="s">
        <v>526</v>
      </c>
      <c r="W49" s="21" t="s">
        <v>527</v>
      </c>
      <c r="X49" s="21" t="s">
        <v>528</v>
      </c>
      <c r="Y49" s="21" t="s">
        <v>529</v>
      </c>
      <c r="Z49" s="21" t="s">
        <v>530</v>
      </c>
      <c r="AA49" s="21" t="s">
        <v>531</v>
      </c>
      <c r="AB49" s="21" t="s">
        <v>532</v>
      </c>
      <c r="AC49" s="21" t="s">
        <v>533</v>
      </c>
      <c r="AD49" s="24" t="s">
        <v>534</v>
      </c>
      <c r="AE49" s="24" t="s">
        <v>535</v>
      </c>
      <c r="AF49" s="24" t="s">
        <v>536</v>
      </c>
      <c r="AG49" s="70" t="s">
        <v>516</v>
      </c>
      <c r="AH49" s="71"/>
      <c r="AI49" s="71"/>
      <c r="AJ49" s="71"/>
      <c r="AK49" s="70" t="s">
        <v>538</v>
      </c>
      <c r="AL49" s="119" t="s">
        <v>539</v>
      </c>
      <c r="AM49" s="24" t="s">
        <v>540</v>
      </c>
    </row>
    <row r="50" spans="1:39" hidden="1" x14ac:dyDescent="0.25">
      <c r="A50" s="18">
        <v>20</v>
      </c>
      <c r="B50" s="19" t="e">
        <f>HLOOKUP($K$14,LIST_NAMA,21,0)</f>
        <v>#N/A</v>
      </c>
      <c r="C50" s="20"/>
      <c r="P50" s="2">
        <v>21</v>
      </c>
      <c r="Q50" s="21" t="s">
        <v>541</v>
      </c>
      <c r="R50" s="21" t="s">
        <v>542</v>
      </c>
      <c r="S50" s="21" t="s">
        <v>543</v>
      </c>
      <c r="T50" s="21" t="s">
        <v>544</v>
      </c>
      <c r="U50" s="21" t="s">
        <v>545</v>
      </c>
      <c r="V50" s="21" t="s">
        <v>546</v>
      </c>
      <c r="W50" s="21" t="s">
        <v>547</v>
      </c>
      <c r="X50" s="21" t="s">
        <v>548</v>
      </c>
      <c r="Y50" s="21" t="s">
        <v>549</v>
      </c>
      <c r="Z50" s="21" t="s">
        <v>550</v>
      </c>
      <c r="AA50" s="21" t="s">
        <v>551</v>
      </c>
      <c r="AB50" s="21" t="s">
        <v>552</v>
      </c>
      <c r="AC50" s="21" t="s">
        <v>553</v>
      </c>
      <c r="AD50" s="24" t="s">
        <v>554</v>
      </c>
      <c r="AE50" s="24" t="s">
        <v>555</v>
      </c>
      <c r="AF50" s="24" t="s">
        <v>556</v>
      </c>
      <c r="AG50" s="70" t="s">
        <v>537</v>
      </c>
      <c r="AH50" s="71"/>
      <c r="AI50" s="71"/>
      <c r="AJ50" s="71"/>
      <c r="AK50" s="70" t="s">
        <v>558</v>
      </c>
      <c r="AL50" s="119" t="s">
        <v>559</v>
      </c>
      <c r="AM50" s="24" t="s">
        <v>560</v>
      </c>
    </row>
    <row r="51" spans="1:39" hidden="1" x14ac:dyDescent="0.25">
      <c r="A51" s="18">
        <v>21</v>
      </c>
      <c r="B51" s="19" t="e">
        <f>HLOOKUP($K$14,LIST_NAMA,22,0)</f>
        <v>#N/A</v>
      </c>
      <c r="C51" s="20"/>
      <c r="P51" s="2">
        <v>22</v>
      </c>
      <c r="Q51" s="21" t="s">
        <v>561</v>
      </c>
      <c r="R51" s="21" t="s">
        <v>562</v>
      </c>
      <c r="S51" s="21" t="s">
        <v>563</v>
      </c>
      <c r="T51" s="21" t="s">
        <v>564</v>
      </c>
      <c r="U51" s="21" t="s">
        <v>565</v>
      </c>
      <c r="V51" s="21" t="s">
        <v>614</v>
      </c>
      <c r="W51" s="21" t="s">
        <v>566</v>
      </c>
      <c r="X51" s="21" t="s">
        <v>567</v>
      </c>
      <c r="Y51" s="21" t="s">
        <v>568</v>
      </c>
      <c r="Z51" s="21" t="s">
        <v>569</v>
      </c>
      <c r="AA51" s="21" t="s">
        <v>570</v>
      </c>
      <c r="AB51" s="21" t="s">
        <v>571</v>
      </c>
      <c r="AC51" s="21" t="s">
        <v>572</v>
      </c>
      <c r="AD51" s="24" t="s">
        <v>573</v>
      </c>
      <c r="AE51" s="24" t="s">
        <v>574</v>
      </c>
      <c r="AF51" s="24" t="s">
        <v>575</v>
      </c>
      <c r="AG51" s="70" t="s">
        <v>557</v>
      </c>
      <c r="AH51" s="71"/>
      <c r="AI51" s="71"/>
      <c r="AJ51" s="71"/>
      <c r="AK51" s="70" t="s">
        <v>577</v>
      </c>
      <c r="AL51" s="119" t="s">
        <v>578</v>
      </c>
      <c r="AM51" s="24" t="s">
        <v>579</v>
      </c>
    </row>
    <row r="52" spans="1:39" hidden="1" x14ac:dyDescent="0.25">
      <c r="A52" s="18">
        <v>22</v>
      </c>
      <c r="B52" s="19" t="e">
        <f>HLOOKUP($K$14,LIST_NAMA,23,0)</f>
        <v>#N/A</v>
      </c>
      <c r="C52" s="20"/>
      <c r="P52" s="2">
        <v>23</v>
      </c>
      <c r="Q52" s="21" t="s">
        <v>580</v>
      </c>
      <c r="R52" s="21" t="s">
        <v>581</v>
      </c>
      <c r="S52" s="21" t="s">
        <v>582</v>
      </c>
      <c r="T52" s="21" t="s">
        <v>583</v>
      </c>
      <c r="U52" s="21"/>
      <c r="V52" s="21"/>
      <c r="W52" s="21"/>
      <c r="X52" s="21"/>
      <c r="Y52" s="21"/>
      <c r="Z52" s="21" t="s">
        <v>584</v>
      </c>
      <c r="AA52" s="21" t="s">
        <v>585</v>
      </c>
      <c r="AB52" s="21" t="s">
        <v>586</v>
      </c>
      <c r="AC52" s="21"/>
      <c r="AD52" s="24"/>
      <c r="AE52" s="24" t="s">
        <v>587</v>
      </c>
      <c r="AF52" s="24" t="s">
        <v>588</v>
      </c>
      <c r="AG52" s="70" t="s">
        <v>576</v>
      </c>
      <c r="AH52" s="71"/>
      <c r="AI52" s="71"/>
      <c r="AJ52" s="71"/>
      <c r="AK52" s="70" t="s">
        <v>589</v>
      </c>
      <c r="AL52" s="119" t="s">
        <v>590</v>
      </c>
      <c r="AM52" s="24" t="s">
        <v>591</v>
      </c>
    </row>
    <row r="53" spans="1:39" hidden="1" x14ac:dyDescent="0.25">
      <c r="A53" s="18">
        <v>23</v>
      </c>
      <c r="B53" s="19" t="e">
        <f>HLOOKUP($K$14,LIST_NAMA,24,0)</f>
        <v>#N/A</v>
      </c>
      <c r="C53" s="20"/>
      <c r="P53" s="2">
        <v>24</v>
      </c>
      <c r="Q53" s="21" t="s">
        <v>592</v>
      </c>
      <c r="R53" s="21" t="s">
        <v>593</v>
      </c>
      <c r="S53" s="21" t="s">
        <v>594</v>
      </c>
      <c r="T53" s="21" t="s">
        <v>595</v>
      </c>
      <c r="U53" s="21"/>
      <c r="V53" s="21"/>
      <c r="W53" s="21"/>
      <c r="X53" s="21"/>
      <c r="Y53" s="21"/>
      <c r="Z53" s="21" t="s">
        <v>596</v>
      </c>
      <c r="AA53" s="21"/>
      <c r="AB53" s="21" t="s">
        <v>597</v>
      </c>
      <c r="AC53" s="71"/>
      <c r="AD53" s="71"/>
      <c r="AE53" s="71"/>
      <c r="AF53" s="71"/>
      <c r="AG53" s="71" t="s">
        <v>615</v>
      </c>
      <c r="AH53" s="71"/>
      <c r="AI53" s="71"/>
      <c r="AJ53" s="71"/>
      <c r="AK53" s="70" t="s">
        <v>598</v>
      </c>
      <c r="AL53" s="119" t="s">
        <v>599</v>
      </c>
      <c r="AM53" s="24" t="s">
        <v>600</v>
      </c>
    </row>
    <row r="54" spans="1:39" hidden="1" x14ac:dyDescent="0.25">
      <c r="A54" s="18">
        <v>24</v>
      </c>
      <c r="B54" s="19" t="e">
        <f>HLOOKUP($K$14,LIST_NAMA,25,0)</f>
        <v>#N/A</v>
      </c>
      <c r="C54" s="20"/>
      <c r="P54" s="2">
        <v>25</v>
      </c>
      <c r="Q54" s="21" t="s">
        <v>601</v>
      </c>
      <c r="R54" s="21" t="s">
        <v>602</v>
      </c>
      <c r="S54" s="21" t="s">
        <v>603</v>
      </c>
      <c r="T54" s="21" t="s">
        <v>604</v>
      </c>
      <c r="U54" s="21"/>
      <c r="V54" s="21"/>
      <c r="W54" s="21"/>
      <c r="X54" s="21"/>
      <c r="Y54" s="21"/>
      <c r="Z54" s="21"/>
      <c r="AA54" s="21"/>
      <c r="AB54" s="2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</row>
    <row r="55" spans="1:39" hidden="1" x14ac:dyDescent="0.25">
      <c r="A55" s="18">
        <v>25</v>
      </c>
      <c r="B55" s="19" t="e">
        <f>HLOOKUP($K$14,LIST_NAMA,26,0)</f>
        <v>#N/A</v>
      </c>
      <c r="C55" s="20"/>
      <c r="P55" s="2">
        <v>26</v>
      </c>
      <c r="Q55" s="71"/>
      <c r="R55" s="71"/>
      <c r="S55" s="71"/>
      <c r="T55" s="71" t="s">
        <v>605</v>
      </c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</row>
    <row r="56" spans="1:39" hidden="1" x14ac:dyDescent="0.25">
      <c r="C56" s="22"/>
    </row>
    <row r="59" spans="1:39" x14ac:dyDescent="0.25">
      <c r="AF59" s="1" t="s">
        <v>35</v>
      </c>
    </row>
  </sheetData>
  <sheetProtection password="C71F" sheet="1" objects="1" scenarios="1" formatRows="0"/>
  <mergeCells count="11">
    <mergeCell ref="K17:M17"/>
    <mergeCell ref="D15:E15"/>
    <mergeCell ref="D17:E17"/>
    <mergeCell ref="K15:M15"/>
    <mergeCell ref="B1:N1"/>
    <mergeCell ref="B2:N2"/>
    <mergeCell ref="D13:H13"/>
    <mergeCell ref="K13:L13"/>
    <mergeCell ref="D14:H14"/>
    <mergeCell ref="K14:L14"/>
    <mergeCell ref="K16:M16"/>
  </mergeCells>
  <dataValidations count="3">
    <dataValidation type="list" allowBlank="1" showInputMessage="1" showErrorMessage="1" sqref="K13:L13">
      <formula1>$K$30:$K$31</formula1>
    </dataValidation>
    <dataValidation type="list" allowBlank="1" showInputMessage="1" showErrorMessage="1" sqref="K14:L14">
      <formula1>$O$30:$O$32</formula1>
    </dataValidation>
    <dataValidation type="list" allowBlank="1" showInputMessage="1" showErrorMessage="1" sqref="D15:E15">
      <formula1>$L$30:$L$31</formula1>
    </dataValidation>
  </dataValidations>
  <pageMargins left="0.7" right="0.7" top="0.75" bottom="0.75" header="0.3" footer="0.3"/>
  <pageSetup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2"/>
  <sheetViews>
    <sheetView workbookViewId="0">
      <selection activeCell="L8" sqref="L8:L10"/>
    </sheetView>
  </sheetViews>
  <sheetFormatPr defaultRowHeight="15" x14ac:dyDescent="0.25"/>
  <cols>
    <col min="2" max="2" width="19" bestFit="1" customWidth="1"/>
    <col min="3" max="3" width="9.85546875" customWidth="1"/>
    <col min="4" max="4" width="9" customWidth="1"/>
    <col min="5" max="10" width="8.42578125" customWidth="1"/>
    <col min="11" max="11" width="14" customWidth="1"/>
    <col min="12" max="12" width="19" bestFit="1" customWidth="1"/>
  </cols>
  <sheetData>
    <row r="1" spans="1:12" x14ac:dyDescent="0.25">
      <c r="A1" s="88" t="s">
        <v>13</v>
      </c>
    </row>
    <row r="3" spans="1:12" x14ac:dyDescent="0.25">
      <c r="A3" t="s">
        <v>95</v>
      </c>
      <c r="B3" t="str">
        <f>": "&amp;INPUT!K15</f>
        <v xml:space="preserve">: </v>
      </c>
    </row>
    <row r="4" spans="1:12" x14ac:dyDescent="0.25">
      <c r="A4" t="s">
        <v>50</v>
      </c>
      <c r="B4" s="143" t="str">
        <f>": "&amp;INPUT!K16</f>
        <v xml:space="preserve">: </v>
      </c>
      <c r="C4" s="143"/>
      <c r="D4" s="143"/>
      <c r="E4" s="78"/>
      <c r="F4" s="78"/>
      <c r="G4" s="78"/>
      <c r="H4" s="78"/>
      <c r="I4" s="78"/>
      <c r="K4" s="78"/>
    </row>
    <row r="5" spans="1:12" x14ac:dyDescent="0.25">
      <c r="A5" s="137" t="s">
        <v>78</v>
      </c>
      <c r="B5" s="137" t="s">
        <v>98</v>
      </c>
      <c r="C5" s="140" t="s">
        <v>100</v>
      </c>
      <c r="D5" s="144" t="s">
        <v>96</v>
      </c>
      <c r="E5" s="144"/>
      <c r="F5" s="144"/>
      <c r="G5" s="144"/>
      <c r="H5" s="144"/>
      <c r="I5" s="144"/>
      <c r="J5" s="144"/>
      <c r="K5" s="140" t="s">
        <v>107</v>
      </c>
      <c r="L5" s="137" t="s">
        <v>106</v>
      </c>
    </row>
    <row r="6" spans="1:12" ht="15" customHeight="1" x14ac:dyDescent="0.25">
      <c r="A6" s="138"/>
      <c r="B6" s="138"/>
      <c r="C6" s="141"/>
      <c r="D6" s="140" t="s">
        <v>97</v>
      </c>
      <c r="E6" s="144" t="s">
        <v>101</v>
      </c>
      <c r="F6" s="144"/>
      <c r="G6" s="145" t="s">
        <v>105</v>
      </c>
      <c r="H6" s="144"/>
      <c r="I6" s="144" t="s">
        <v>102</v>
      </c>
      <c r="J6" s="144"/>
      <c r="K6" s="141"/>
      <c r="L6" s="138"/>
    </row>
    <row r="7" spans="1:12" x14ac:dyDescent="0.25">
      <c r="A7" s="139"/>
      <c r="B7" s="139"/>
      <c r="C7" s="142"/>
      <c r="D7" s="142"/>
      <c r="E7" s="84" t="s">
        <v>104</v>
      </c>
      <c r="F7" s="84" t="s">
        <v>103</v>
      </c>
      <c r="G7" s="84" t="s">
        <v>104</v>
      </c>
      <c r="H7" s="84" t="s">
        <v>103</v>
      </c>
      <c r="I7" s="84" t="s">
        <v>104</v>
      </c>
      <c r="J7" s="84" t="s">
        <v>103</v>
      </c>
      <c r="K7" s="142"/>
      <c r="L7" s="139"/>
    </row>
    <row r="8" spans="1:12" x14ac:dyDescent="0.25">
      <c r="A8" s="112"/>
      <c r="B8" s="38"/>
      <c r="C8" s="32" t="str">
        <f>IF(A8="","",Score!AB36)</f>
        <v/>
      </c>
      <c r="D8" s="85" t="str">
        <f>IF(A8="","",ROUND(Score!C41,1))</f>
        <v/>
      </c>
      <c r="E8" s="32" t="str">
        <f>IF(A8="","",Score!AB37)</f>
        <v/>
      </c>
      <c r="F8" s="32" t="str">
        <f>IFERROR(ROUND(E8/C8*100,),"")</f>
        <v/>
      </c>
      <c r="G8" s="32" t="str">
        <f>IF(A8="","",Score!AB38)</f>
        <v/>
      </c>
      <c r="H8" s="32" t="str">
        <f>IFERROR(ROUND(G8/C8*100,0),"")</f>
        <v/>
      </c>
      <c r="I8" s="32" t="str">
        <f>IF(A8="","",Score!AB39)</f>
        <v/>
      </c>
      <c r="J8" s="32" t="str">
        <f>IFERROR(ROUND(I8/C8*100,0),"")</f>
        <v/>
      </c>
      <c r="K8" s="32" t="str">
        <f>IFERROR(J8+H8,"")</f>
        <v/>
      </c>
      <c r="L8" s="38"/>
    </row>
    <row r="9" spans="1:12" x14ac:dyDescent="0.25">
      <c r="A9" s="112"/>
      <c r="B9" s="38"/>
      <c r="C9" s="32" t="str">
        <f>IF(A9="","",Score!AB84)</f>
        <v/>
      </c>
      <c r="D9" s="86" t="str">
        <f>IF(A9="","",ROUND(Score!C89,1))</f>
        <v/>
      </c>
      <c r="E9" s="32" t="str">
        <f>IF(A9="","",Score!AB85)</f>
        <v/>
      </c>
      <c r="F9" s="32" t="str">
        <f t="shared" ref="F9:F12" si="0">IFERROR(ROUND(E9/C9*100,),"")</f>
        <v/>
      </c>
      <c r="G9" s="32" t="str">
        <f>IF(A9="","",Score!AB86)</f>
        <v/>
      </c>
      <c r="H9" s="32" t="str">
        <f t="shared" ref="H9:H12" si="1">IFERROR(ROUND(G9/C9*100,0),"")</f>
        <v/>
      </c>
      <c r="I9" s="32" t="str">
        <f>IF(A9="","",Score!AB87)</f>
        <v/>
      </c>
      <c r="J9" s="32" t="str">
        <f t="shared" ref="J9:J12" si="2">IFERROR(ROUND(I9/C9*100,0),"")</f>
        <v/>
      </c>
      <c r="K9" s="32" t="str">
        <f t="shared" ref="K9:K12" si="3">IFERROR(J9+H9,"")</f>
        <v/>
      </c>
      <c r="L9" s="38"/>
    </row>
    <row r="10" spans="1:12" x14ac:dyDescent="0.25">
      <c r="A10" s="112"/>
      <c r="B10" s="38"/>
      <c r="C10" s="32" t="str">
        <f>IF(A10="","",Score!AB132)</f>
        <v/>
      </c>
      <c r="D10" s="85" t="str">
        <f>IF(A10="","",ROUND(Score!C137,1))</f>
        <v/>
      </c>
      <c r="E10" s="32" t="str">
        <f>IF(A10="","",Score!AB133)</f>
        <v/>
      </c>
      <c r="F10" s="32" t="str">
        <f t="shared" si="0"/>
        <v/>
      </c>
      <c r="G10" s="32" t="str">
        <f>IF(A10="","",Score!AB134)</f>
        <v/>
      </c>
      <c r="H10" s="32" t="str">
        <f t="shared" si="1"/>
        <v/>
      </c>
      <c r="I10" s="32" t="str">
        <f>IF(A10="","",Score!AB135)</f>
        <v/>
      </c>
      <c r="J10" s="32" t="str">
        <f t="shared" si="2"/>
        <v/>
      </c>
      <c r="K10" s="32" t="str">
        <f t="shared" si="3"/>
        <v/>
      </c>
      <c r="L10" s="38"/>
    </row>
    <row r="11" spans="1:12" x14ac:dyDescent="0.25">
      <c r="A11" s="112"/>
      <c r="B11" s="38"/>
      <c r="C11" s="32" t="str">
        <f>IF(A11="","",Score!AB180)</f>
        <v/>
      </c>
      <c r="D11" s="85" t="str">
        <f>IF(A11="","",ROUND(Score!C185,1))</f>
        <v/>
      </c>
      <c r="E11" s="32" t="str">
        <f>IF(A11="","",Score!AB181)</f>
        <v/>
      </c>
      <c r="F11" s="32" t="str">
        <f t="shared" si="0"/>
        <v/>
      </c>
      <c r="G11" s="32" t="str">
        <f>IF(A11="","",Score!AB182)</f>
        <v/>
      </c>
      <c r="H11" s="32" t="str">
        <f t="shared" si="1"/>
        <v/>
      </c>
      <c r="I11" s="32" t="str">
        <f>IF(A11="","",Score!AB183)</f>
        <v/>
      </c>
      <c r="J11" s="32" t="str">
        <f t="shared" si="2"/>
        <v/>
      </c>
      <c r="K11" s="32" t="str">
        <f t="shared" si="3"/>
        <v/>
      </c>
      <c r="L11" s="38"/>
    </row>
    <row r="12" spans="1:12" x14ac:dyDescent="0.25">
      <c r="A12" s="112" t="s">
        <v>99</v>
      </c>
      <c r="B12" s="38"/>
      <c r="C12" s="32" t="str">
        <f>IF(A12="","",Score!AB228)</f>
        <v/>
      </c>
      <c r="D12" s="87" t="str">
        <f>IF(A12="","",ROUND(Score!C233,1))</f>
        <v/>
      </c>
      <c r="E12" s="32" t="str">
        <f>IF(A12="","",Score!AB229)</f>
        <v/>
      </c>
      <c r="F12" s="32" t="str">
        <f t="shared" si="0"/>
        <v/>
      </c>
      <c r="G12" s="32" t="str">
        <f>IF(A12="","",Score!AB230)</f>
        <v/>
      </c>
      <c r="H12" s="32" t="str">
        <f t="shared" si="1"/>
        <v/>
      </c>
      <c r="I12" s="32" t="str">
        <f>IF(A12="","",Score!AB231)</f>
        <v/>
      </c>
      <c r="J12" s="32" t="str">
        <f t="shared" si="2"/>
        <v/>
      </c>
      <c r="K12" s="32" t="str">
        <f t="shared" si="3"/>
        <v/>
      </c>
      <c r="L12" s="38"/>
    </row>
  </sheetData>
  <sheetProtection password="C71F" sheet="1" objects="1" scenarios="1"/>
  <mergeCells count="11">
    <mergeCell ref="A5:A7"/>
    <mergeCell ref="B5:B7"/>
    <mergeCell ref="L5:L7"/>
    <mergeCell ref="K5:K7"/>
    <mergeCell ref="B4:D4"/>
    <mergeCell ref="D5:J5"/>
    <mergeCell ref="E6:F6"/>
    <mergeCell ref="G6:H6"/>
    <mergeCell ref="I6:J6"/>
    <mergeCell ref="D6:D7"/>
    <mergeCell ref="C5:C7"/>
  </mergeCell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INPUT!$O$34:$O$38</xm:f>
          </x14:formula1>
          <xm:sqref>A8:A12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G1" sqref="G1"/>
    </sheetView>
  </sheetViews>
  <sheetFormatPr defaultRowHeight="15" x14ac:dyDescent="0.25"/>
  <cols>
    <col min="1" max="1" width="9.85546875" customWidth="1"/>
    <col min="2" max="2" width="40.28515625" customWidth="1"/>
    <col min="3" max="3" width="17.28515625" customWidth="1"/>
    <col min="4" max="4" width="21" customWidth="1"/>
    <col min="6" max="6" width="13.5703125" bestFit="1" customWidth="1"/>
  </cols>
  <sheetData>
    <row r="1" spans="1:7" ht="23.25" x14ac:dyDescent="0.35">
      <c r="A1" s="146" t="s">
        <v>44</v>
      </c>
      <c r="B1" s="146"/>
      <c r="C1" s="146"/>
      <c r="D1" s="146"/>
      <c r="F1" s="76" t="s">
        <v>92</v>
      </c>
      <c r="G1" s="121">
        <v>10.1</v>
      </c>
    </row>
    <row r="2" spans="1:7" ht="23.25" x14ac:dyDescent="0.35">
      <c r="A2" s="27"/>
      <c r="B2" s="27"/>
      <c r="C2" s="27"/>
      <c r="D2" s="27"/>
    </row>
    <row r="3" spans="1:7" x14ac:dyDescent="0.25">
      <c r="A3" s="28"/>
      <c r="B3" s="28"/>
      <c r="C3" s="28"/>
      <c r="D3" s="28"/>
    </row>
    <row r="4" spans="1:7" x14ac:dyDescent="0.25">
      <c r="A4" s="28" t="s">
        <v>78</v>
      </c>
      <c r="B4" s="34">
        <f>G1</f>
        <v>10.1</v>
      </c>
      <c r="C4" s="28" t="s">
        <v>93</v>
      </c>
      <c r="D4" s="77">
        <f>INPUT!K15</f>
        <v>0</v>
      </c>
    </row>
    <row r="5" spans="1:7" x14ac:dyDescent="0.25">
      <c r="A5" s="28" t="s">
        <v>50</v>
      </c>
      <c r="B5" s="79">
        <f>INPUT!K16</f>
        <v>0</v>
      </c>
      <c r="C5" s="28" t="s">
        <v>94</v>
      </c>
      <c r="D5" s="80" t="e">
        <f>VLOOKUP(G1,REKAP!A8:B12,2,FALSE)</f>
        <v>#N/A</v>
      </c>
    </row>
    <row r="6" spans="1:7" x14ac:dyDescent="0.25">
      <c r="A6" s="28"/>
      <c r="B6" s="28"/>
      <c r="C6" s="28"/>
      <c r="D6" s="28"/>
    </row>
    <row r="7" spans="1:7" ht="18.75" customHeight="1" thickBot="1" x14ac:dyDescent="0.3">
      <c r="A7" s="29" t="s">
        <v>5</v>
      </c>
      <c r="B7" s="29" t="s">
        <v>51</v>
      </c>
      <c r="C7" s="29" t="s">
        <v>52</v>
      </c>
      <c r="D7" s="29" t="s">
        <v>53</v>
      </c>
    </row>
    <row r="8" spans="1:7" ht="18.75" customHeight="1" thickTop="1" x14ac:dyDescent="0.25">
      <c r="A8" s="30">
        <v>1</v>
      </c>
      <c r="B8" s="31" t="str">
        <f t="shared" ref="B8:B32" si="0">IF(HLOOKUP(B$4,LIST_NAMA,A8+1,FALSE)="","",HLOOKUP(B$4,LIST_NAMA,A8+1,FALSE))</f>
        <v>ADELYNN CHRISTY</v>
      </c>
      <c r="C8" s="31"/>
      <c r="D8" s="37"/>
    </row>
    <row r="9" spans="1:7" ht="18.75" customHeight="1" x14ac:dyDescent="0.25">
      <c r="A9" s="32">
        <v>2</v>
      </c>
      <c r="B9" s="31" t="str">
        <f t="shared" si="0"/>
        <v>ADRIAN REYNARD SUTANTO</v>
      </c>
      <c r="C9" s="33"/>
      <c r="D9" s="38"/>
    </row>
    <row r="10" spans="1:7" ht="18.75" customHeight="1" x14ac:dyDescent="0.25">
      <c r="A10" s="32">
        <v>3</v>
      </c>
      <c r="B10" s="31" t="str">
        <f t="shared" si="0"/>
        <v>ALVIN MATTHEW</v>
      </c>
      <c r="C10" s="33"/>
      <c r="D10" s="38"/>
    </row>
    <row r="11" spans="1:7" ht="18.75" customHeight="1" x14ac:dyDescent="0.25">
      <c r="A11" s="32">
        <v>4</v>
      </c>
      <c r="B11" s="31" t="str">
        <f t="shared" si="0"/>
        <v>ALVYN</v>
      </c>
      <c r="C11" s="33"/>
      <c r="D11" s="38"/>
    </row>
    <row r="12" spans="1:7" ht="18.75" customHeight="1" x14ac:dyDescent="0.25">
      <c r="A12" s="32">
        <v>5</v>
      </c>
      <c r="B12" s="31" t="str">
        <f t="shared" si="0"/>
        <v>AMADEO GILRANDY PRATAMA</v>
      </c>
      <c r="C12" s="33"/>
      <c r="D12" s="38"/>
    </row>
    <row r="13" spans="1:7" ht="18.75" customHeight="1" x14ac:dyDescent="0.25">
      <c r="A13" s="32">
        <v>6</v>
      </c>
      <c r="B13" s="31" t="str">
        <f t="shared" si="0"/>
        <v>ANASTASIA</v>
      </c>
      <c r="C13" s="33"/>
      <c r="D13" s="38"/>
    </row>
    <row r="14" spans="1:7" ht="18.75" customHeight="1" x14ac:dyDescent="0.25">
      <c r="A14" s="32">
        <v>7</v>
      </c>
      <c r="B14" s="31" t="str">
        <f t="shared" si="0"/>
        <v>BIANCA BENECIA BONGGO</v>
      </c>
      <c r="C14" s="33"/>
      <c r="D14" s="38"/>
    </row>
    <row r="15" spans="1:7" ht="18.75" customHeight="1" x14ac:dyDescent="0.25">
      <c r="A15" s="32">
        <v>8</v>
      </c>
      <c r="B15" s="31" t="str">
        <f t="shared" si="0"/>
        <v>GEARY</v>
      </c>
      <c r="C15" s="33"/>
      <c r="D15" s="38"/>
    </row>
    <row r="16" spans="1:7" ht="18.75" customHeight="1" x14ac:dyDescent="0.25">
      <c r="A16" s="32">
        <v>9</v>
      </c>
      <c r="B16" s="31" t="str">
        <f t="shared" si="0"/>
        <v>GRACEILLA  ANDREA</v>
      </c>
      <c r="C16" s="33"/>
      <c r="D16" s="38"/>
    </row>
    <row r="17" spans="1:4" ht="18.75" customHeight="1" x14ac:dyDescent="0.25">
      <c r="A17" s="32">
        <v>10</v>
      </c>
      <c r="B17" s="31" t="str">
        <f t="shared" si="0"/>
        <v>JEREMY HARIMAUWAN</v>
      </c>
      <c r="C17" s="33"/>
      <c r="D17" s="38"/>
    </row>
    <row r="18" spans="1:4" ht="18.75" customHeight="1" x14ac:dyDescent="0.25">
      <c r="A18" s="32">
        <v>11</v>
      </c>
      <c r="B18" s="31" t="str">
        <f t="shared" si="0"/>
        <v>JONATHAN RUSSEL</v>
      </c>
      <c r="C18" s="33"/>
      <c r="D18" s="38"/>
    </row>
    <row r="19" spans="1:4" ht="18.75" customHeight="1" x14ac:dyDescent="0.25">
      <c r="A19" s="32">
        <v>12</v>
      </c>
      <c r="B19" s="31" t="str">
        <f t="shared" si="0"/>
        <v>JUAN NATANIEL FERDIAN</v>
      </c>
      <c r="C19" s="33"/>
      <c r="D19" s="38"/>
    </row>
    <row r="20" spans="1:4" ht="18.75" customHeight="1" x14ac:dyDescent="0.25">
      <c r="A20" s="32">
        <v>13</v>
      </c>
      <c r="B20" s="31" t="str">
        <f t="shared" si="0"/>
        <v>KARENINA</v>
      </c>
      <c r="C20" s="33"/>
      <c r="D20" s="38"/>
    </row>
    <row r="21" spans="1:4" ht="18.75" customHeight="1" x14ac:dyDescent="0.25">
      <c r="A21" s="32">
        <v>14</v>
      </c>
      <c r="B21" s="31" t="str">
        <f t="shared" si="0"/>
        <v>LEMUEL OWEN HADIKUSUMA</v>
      </c>
      <c r="C21" s="33"/>
      <c r="D21" s="38"/>
    </row>
    <row r="22" spans="1:4" ht="18.75" customHeight="1" x14ac:dyDescent="0.25">
      <c r="A22" s="32">
        <v>15</v>
      </c>
      <c r="B22" s="31" t="str">
        <f t="shared" si="0"/>
        <v>MATTHEW WIDJAYA</v>
      </c>
      <c r="C22" s="33"/>
      <c r="D22" s="38"/>
    </row>
    <row r="23" spans="1:4" ht="18.75" customHeight="1" x14ac:dyDescent="0.25">
      <c r="A23" s="32">
        <v>16</v>
      </c>
      <c r="B23" s="31" t="str">
        <f t="shared" si="0"/>
        <v>MAXWELL JACOB LIM</v>
      </c>
      <c r="C23" s="33"/>
      <c r="D23" s="38"/>
    </row>
    <row r="24" spans="1:4" ht="18.75" customHeight="1" x14ac:dyDescent="0.25">
      <c r="A24" s="32">
        <v>17</v>
      </c>
      <c r="B24" s="31" t="str">
        <f t="shared" si="0"/>
        <v>RYAN GANI</v>
      </c>
      <c r="C24" s="33"/>
      <c r="D24" s="38"/>
    </row>
    <row r="25" spans="1:4" ht="18.75" customHeight="1" x14ac:dyDescent="0.25">
      <c r="A25" s="32">
        <v>18</v>
      </c>
      <c r="B25" s="31" t="str">
        <f t="shared" si="0"/>
        <v>SABRIANNE PRAMESWARI</v>
      </c>
      <c r="C25" s="33"/>
      <c r="D25" s="38"/>
    </row>
    <row r="26" spans="1:4" ht="18.75" customHeight="1" x14ac:dyDescent="0.25">
      <c r="A26" s="32">
        <v>19</v>
      </c>
      <c r="B26" s="31" t="str">
        <f t="shared" si="0"/>
        <v>SHELLANITHA CLARISSA</v>
      </c>
      <c r="C26" s="33"/>
      <c r="D26" s="38"/>
    </row>
    <row r="27" spans="1:4" ht="18.75" customHeight="1" x14ac:dyDescent="0.25">
      <c r="A27" s="32">
        <v>20</v>
      </c>
      <c r="B27" s="31" t="str">
        <f t="shared" si="0"/>
        <v>TANNIA NATALIA</v>
      </c>
      <c r="C27" s="33"/>
      <c r="D27" s="38"/>
    </row>
    <row r="28" spans="1:4" ht="18.75" customHeight="1" x14ac:dyDescent="0.25">
      <c r="A28" s="32">
        <v>21</v>
      </c>
      <c r="B28" s="31" t="str">
        <f t="shared" si="0"/>
        <v>VIANE MILKHA</v>
      </c>
      <c r="C28" s="33"/>
      <c r="D28" s="38"/>
    </row>
    <row r="29" spans="1:4" ht="18.75" customHeight="1" x14ac:dyDescent="0.25">
      <c r="A29" s="32">
        <v>22</v>
      </c>
      <c r="B29" s="31" t="str">
        <f t="shared" si="0"/>
        <v/>
      </c>
      <c r="C29" s="33"/>
      <c r="D29" s="38"/>
    </row>
    <row r="30" spans="1:4" ht="18.75" customHeight="1" x14ac:dyDescent="0.25">
      <c r="A30" s="32">
        <v>23</v>
      </c>
      <c r="B30" s="31" t="str">
        <f t="shared" si="0"/>
        <v/>
      </c>
      <c r="C30" s="33"/>
      <c r="D30" s="38"/>
    </row>
    <row r="31" spans="1:4" ht="18.75" customHeight="1" x14ac:dyDescent="0.25">
      <c r="A31" s="32">
        <v>24</v>
      </c>
      <c r="B31" s="31" t="str">
        <f t="shared" si="0"/>
        <v/>
      </c>
      <c r="C31" s="33"/>
      <c r="D31" s="38"/>
    </row>
    <row r="32" spans="1:4" ht="18.75" customHeight="1" x14ac:dyDescent="0.25">
      <c r="A32" s="32">
        <v>25</v>
      </c>
      <c r="B32" s="31" t="str">
        <f t="shared" si="0"/>
        <v/>
      </c>
      <c r="C32" s="33"/>
      <c r="D32" s="38"/>
    </row>
    <row r="33" spans="1:4" x14ac:dyDescent="0.25">
      <c r="A33" s="28"/>
      <c r="B33" s="28"/>
      <c r="C33" s="28"/>
      <c r="D33" s="28"/>
    </row>
    <row r="34" spans="1:4" x14ac:dyDescent="0.25">
      <c r="A34" s="34" t="s">
        <v>54</v>
      </c>
      <c r="B34" s="28"/>
      <c r="C34" s="35" t="s">
        <v>83</v>
      </c>
      <c r="D34" s="120"/>
    </row>
    <row r="35" spans="1:4" x14ac:dyDescent="0.25">
      <c r="A35" s="34" t="str">
        <f>IF(INPUT!K13="HIGH","Kepala SMA Bukit Sion","Kepala SMP Bukit Sion")</f>
        <v>Kepala SMP Bukit Sion</v>
      </c>
      <c r="B35" s="28"/>
      <c r="C35" s="28"/>
      <c r="D35" s="36" t="s">
        <v>55</v>
      </c>
    </row>
    <row r="36" spans="1:4" x14ac:dyDescent="0.25">
      <c r="A36" s="28"/>
      <c r="B36" s="28"/>
      <c r="C36" s="36"/>
      <c r="D36" s="28"/>
    </row>
    <row r="37" spans="1:4" x14ac:dyDescent="0.25">
      <c r="A37" s="28"/>
      <c r="B37" s="28"/>
      <c r="C37" s="36"/>
      <c r="D37" s="28"/>
    </row>
    <row r="38" spans="1:4" x14ac:dyDescent="0.25">
      <c r="A38" s="28"/>
      <c r="B38" s="28"/>
      <c r="C38" s="36"/>
      <c r="D38" s="28"/>
    </row>
    <row r="39" spans="1:4" x14ac:dyDescent="0.25">
      <c r="A39" s="28"/>
      <c r="B39" s="28"/>
      <c r="C39" s="36"/>
      <c r="D39" s="28"/>
    </row>
    <row r="40" spans="1:4" x14ac:dyDescent="0.25">
      <c r="A40" s="28" t="str">
        <f>INPUT!K$46</f>
        <v>WENDY HARTONO, M.Pd.</v>
      </c>
      <c r="B40" s="28"/>
      <c r="C40" s="28"/>
      <c r="D40" s="36">
        <f>INPUT!D$13</f>
        <v>0</v>
      </c>
    </row>
  </sheetData>
  <sheetProtection password="C71F" sheet="1" objects="1" scenarios="1"/>
  <mergeCells count="1">
    <mergeCell ref="A1:D1"/>
  </mergeCells>
  <printOptions horizontalCentered="1"/>
  <pageMargins left="0.45" right="0.45" top="1" bottom="0.75" header="0.3" footer="0.3"/>
  <pageSetup paperSize="9" orientation="portrait" verticalDpi="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INPUT!$O$34:$O$38</xm:f>
          </x14:formula1>
          <xm:sqref>G1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40"/>
  <sheetViews>
    <sheetView topLeftCell="A203" workbookViewId="0">
      <pane xSplit="2" topLeftCell="C1" activePane="topRight" state="frozen"/>
      <selection activeCell="A145" sqref="A145:XFD240"/>
      <selection pane="topRight" activeCell="A144" sqref="A144:XFD241"/>
    </sheetView>
  </sheetViews>
  <sheetFormatPr defaultRowHeight="11.25" x14ac:dyDescent="0.2"/>
  <cols>
    <col min="1" max="1" width="6.42578125" style="39" customWidth="1"/>
    <col min="2" max="2" width="24.85546875" style="39" customWidth="1"/>
    <col min="3" max="8" width="3.5703125" style="42" customWidth="1"/>
    <col min="9" max="11" width="4.28515625" style="42" bestFit="1" customWidth="1"/>
    <col min="12" max="12" width="4.28515625" style="42" customWidth="1"/>
    <col min="13" max="22" width="3.7109375" style="42" customWidth="1"/>
    <col min="23" max="23" width="4.5703125" style="42" customWidth="1"/>
    <col min="24" max="24" width="9.140625" style="39" customWidth="1"/>
    <col min="25" max="26" width="9" style="39" customWidth="1"/>
    <col min="27" max="29" width="4.5703125" style="39" hidden="1" customWidth="1"/>
    <col min="30" max="30" width="22.85546875" style="39" hidden="1" customWidth="1"/>
    <col min="31" max="32" width="8" style="39" hidden="1" customWidth="1"/>
    <col min="33" max="34" width="8" style="39" customWidth="1"/>
    <col min="35" max="16384" width="9.140625" style="39"/>
  </cols>
  <sheetData>
    <row r="1" spans="1:33" x14ac:dyDescent="0.2">
      <c r="A1" s="150" t="s">
        <v>13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</row>
    <row r="2" spans="1:33" x14ac:dyDescent="0.2">
      <c r="A2" s="150" t="s">
        <v>37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40"/>
    </row>
    <row r="3" spans="1:33" x14ac:dyDescent="0.2">
      <c r="A3" s="150" t="str">
        <f>"ACADEMIC YEAR "&amp;INPUT!D$17</f>
        <v>ACADEMIC YEAR 2015-2016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</row>
    <row r="4" spans="1:33" x14ac:dyDescent="0.2">
      <c r="A4" s="41" t="s">
        <v>10</v>
      </c>
      <c r="B4" s="41" t="str">
        <f>IF(INPUT!K$13="MIDDLE","MIDDLE SCHOOL",IF(INPUT!K$13="HIGH","HIGH SCHOOL"," "))</f>
        <v xml:space="preserve"> </v>
      </c>
      <c r="X4" s="43" t="s">
        <v>17</v>
      </c>
      <c r="Y4" s="41" t="str">
        <f>": "&amp;INPUT!D$14</f>
        <v xml:space="preserve">: </v>
      </c>
    </row>
    <row r="5" spans="1:33" x14ac:dyDescent="0.2">
      <c r="A5" s="41" t="s">
        <v>22</v>
      </c>
      <c r="B5" s="44">
        <f>REKAP!A8</f>
        <v>0</v>
      </c>
      <c r="H5" s="45"/>
      <c r="Q5" s="45"/>
      <c r="X5" s="43" t="s">
        <v>608</v>
      </c>
      <c r="Y5" s="159" t="str">
        <f>": "&amp;INPUT!K$16</f>
        <v xml:space="preserve">: </v>
      </c>
      <c r="Z5" s="159"/>
    </row>
    <row r="6" spans="1:33" x14ac:dyDescent="0.2">
      <c r="A6" s="41" t="s">
        <v>11</v>
      </c>
      <c r="B6" s="44">
        <f>REKAP!B8</f>
        <v>0</v>
      </c>
      <c r="H6" s="45"/>
      <c r="Q6" s="45"/>
      <c r="X6" s="43" t="s">
        <v>12</v>
      </c>
      <c r="Y6" s="44" t="str">
        <f>": "&amp;INPUT!D$15</f>
        <v>: 2 (two)</v>
      </c>
    </row>
    <row r="7" spans="1:33" x14ac:dyDescent="0.2">
      <c r="Y7" s="44"/>
    </row>
    <row r="8" spans="1:33" x14ac:dyDescent="0.2">
      <c r="A8" s="160" t="s">
        <v>5</v>
      </c>
      <c r="B8" s="151" t="s">
        <v>0</v>
      </c>
      <c r="C8" s="153" t="s">
        <v>6</v>
      </c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8" t="s">
        <v>607</v>
      </c>
      <c r="X8" s="156" t="s">
        <v>1</v>
      </c>
      <c r="Y8" s="151" t="s">
        <v>9</v>
      </c>
      <c r="Z8" s="151" t="s">
        <v>90</v>
      </c>
      <c r="AA8" s="46"/>
    </row>
    <row r="9" spans="1:33" x14ac:dyDescent="0.2">
      <c r="A9" s="161"/>
      <c r="B9" s="152"/>
      <c r="C9" s="47">
        <v>1</v>
      </c>
      <c r="D9" s="47">
        <v>2</v>
      </c>
      <c r="E9" s="47">
        <v>3</v>
      </c>
      <c r="F9" s="47">
        <v>4</v>
      </c>
      <c r="G9" s="47">
        <v>5</v>
      </c>
      <c r="H9" s="47">
        <v>6</v>
      </c>
      <c r="I9" s="47">
        <v>7</v>
      </c>
      <c r="J9" s="47">
        <v>8</v>
      </c>
      <c r="K9" s="47">
        <v>9</v>
      </c>
      <c r="L9" s="47">
        <v>10</v>
      </c>
      <c r="M9" s="47">
        <v>11</v>
      </c>
      <c r="N9" s="47">
        <v>12</v>
      </c>
      <c r="O9" s="47">
        <v>13</v>
      </c>
      <c r="P9" s="47">
        <v>14</v>
      </c>
      <c r="Q9" s="47">
        <v>15</v>
      </c>
      <c r="R9" s="47">
        <v>16</v>
      </c>
      <c r="S9" s="47">
        <v>17</v>
      </c>
      <c r="T9" s="47">
        <v>18</v>
      </c>
      <c r="U9" s="47">
        <v>19</v>
      </c>
      <c r="V9" s="128">
        <v>20</v>
      </c>
      <c r="W9" s="158"/>
      <c r="X9" s="157"/>
      <c r="Y9" s="152"/>
      <c r="Z9" s="152"/>
      <c r="AA9" s="46"/>
    </row>
    <row r="10" spans="1:33" x14ac:dyDescent="0.2">
      <c r="A10" s="48">
        <v>1</v>
      </c>
      <c r="B10" s="72" t="e">
        <f t="shared" ref="B10:B34" si="0">IF(HLOOKUP(B$5,LIST_NAMA,A10+1,FALSE)="","",HLOOKUP(B$5,LIST_NAMA,A10+1,FALSE))</f>
        <v>#N/A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50"/>
      <c r="W10" s="129" t="e">
        <f>IF(B10="","",SUM(C10:V10))</f>
        <v>#N/A</v>
      </c>
      <c r="X10" s="51" t="e">
        <f>IF(B10="","",ROUND(W10/W$35*100,0))</f>
        <v>#N/A</v>
      </c>
      <c r="Y10" s="23" t="e">
        <f>IF(X10="","",IF(X10&gt;INPUT!$D$16,"Above KKM",IF(X10=INPUT!$D$16,"KKM",IF(X10&lt;INPUT!$D$16,"Below KKM",""))))</f>
        <v>#N/A</v>
      </c>
      <c r="Z10" s="122"/>
      <c r="AA10" s="52"/>
      <c r="AB10" s="52"/>
      <c r="AC10" s="52">
        <v>1</v>
      </c>
      <c r="AD10" s="82" t="e">
        <f>B10</f>
        <v>#N/A</v>
      </c>
      <c r="AE10" s="61" t="e">
        <f>X10</f>
        <v>#N/A</v>
      </c>
      <c r="AF10" s="53" t="str">
        <f>IF(Z10="","",Z10)</f>
        <v/>
      </c>
    </row>
    <row r="11" spans="1:33" x14ac:dyDescent="0.2">
      <c r="A11" s="48">
        <v>2</v>
      </c>
      <c r="B11" s="72" t="e">
        <f t="shared" si="0"/>
        <v>#N/A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50"/>
      <c r="W11" s="129" t="e">
        <f t="shared" ref="W11:W34" si="1">IF(B11="","",SUM(C11:V11))</f>
        <v>#N/A</v>
      </c>
      <c r="X11" s="51" t="e">
        <f t="shared" ref="X11:X34" si="2">IF(B11="","",ROUND(W11/W$35*100,0))</f>
        <v>#N/A</v>
      </c>
      <c r="Y11" s="23" t="e">
        <f>IF(X11="","",IF(X11&gt;INPUT!$D$16,"Above KKM",IF(X11=INPUT!$D$16,"KKM",IF(X11&lt;INPUT!$D$16,"Below KKM",""))))</f>
        <v>#N/A</v>
      </c>
      <c r="Z11" s="122"/>
      <c r="AA11" s="52"/>
      <c r="AB11" s="52"/>
      <c r="AC11" s="52">
        <v>2</v>
      </c>
      <c r="AD11" s="82" t="e">
        <f t="shared" ref="AD11:AD34" si="3">B11</f>
        <v>#N/A</v>
      </c>
      <c r="AE11" s="61" t="e">
        <f t="shared" ref="AE11:AE31" si="4">X11</f>
        <v>#N/A</v>
      </c>
      <c r="AF11" s="53" t="str">
        <f t="shared" ref="AF11:AF34" si="5">IF(Z11="","",Z11)</f>
        <v/>
      </c>
    </row>
    <row r="12" spans="1:33" x14ac:dyDescent="0.2">
      <c r="A12" s="48">
        <v>3</v>
      </c>
      <c r="B12" s="72" t="e">
        <f t="shared" si="0"/>
        <v>#N/A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50"/>
      <c r="W12" s="129" t="e">
        <f t="shared" si="1"/>
        <v>#N/A</v>
      </c>
      <c r="X12" s="51" t="e">
        <f t="shared" si="2"/>
        <v>#N/A</v>
      </c>
      <c r="Y12" s="23" t="e">
        <f>IF(X12="","",IF(X12&gt;INPUT!$D$16,"Above KKM",IF(X12=INPUT!$D$16,"KKM",IF(X12&lt;INPUT!$D$16,"Below KKM",""))))</f>
        <v>#N/A</v>
      </c>
      <c r="Z12" s="122"/>
      <c r="AA12" s="52"/>
      <c r="AB12" s="52"/>
      <c r="AC12" s="52">
        <v>3</v>
      </c>
      <c r="AD12" s="82" t="e">
        <f t="shared" si="3"/>
        <v>#N/A</v>
      </c>
      <c r="AE12" s="61" t="e">
        <f t="shared" si="4"/>
        <v>#N/A</v>
      </c>
      <c r="AF12" s="53" t="str">
        <f t="shared" si="5"/>
        <v/>
      </c>
    </row>
    <row r="13" spans="1:33" x14ac:dyDescent="0.2">
      <c r="A13" s="48">
        <v>4</v>
      </c>
      <c r="B13" s="72" t="e">
        <f t="shared" si="0"/>
        <v>#N/A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50"/>
      <c r="W13" s="129" t="e">
        <f t="shared" si="1"/>
        <v>#N/A</v>
      </c>
      <c r="X13" s="51" t="e">
        <f t="shared" si="2"/>
        <v>#N/A</v>
      </c>
      <c r="Y13" s="23" t="e">
        <f>IF(X13="","",IF(X13&gt;INPUT!$D$16,"Above KKM",IF(X13=INPUT!$D$16,"KKM",IF(X13&lt;INPUT!$D$16,"Below KKM",""))))</f>
        <v>#N/A</v>
      </c>
      <c r="Z13" s="122"/>
      <c r="AA13" s="52"/>
      <c r="AB13" s="52"/>
      <c r="AC13" s="52">
        <v>4</v>
      </c>
      <c r="AD13" s="82" t="e">
        <f t="shared" si="3"/>
        <v>#N/A</v>
      </c>
      <c r="AE13" s="61" t="e">
        <f t="shared" si="4"/>
        <v>#N/A</v>
      </c>
      <c r="AF13" s="53" t="str">
        <f t="shared" si="5"/>
        <v/>
      </c>
    </row>
    <row r="14" spans="1:33" x14ac:dyDescent="0.2">
      <c r="A14" s="48">
        <v>5</v>
      </c>
      <c r="B14" s="72" t="e">
        <f t="shared" si="0"/>
        <v>#N/A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50"/>
      <c r="W14" s="129" t="e">
        <f t="shared" si="1"/>
        <v>#N/A</v>
      </c>
      <c r="X14" s="51" t="e">
        <f t="shared" si="2"/>
        <v>#N/A</v>
      </c>
      <c r="Y14" s="23" t="e">
        <f>IF(X14="","",IF(X14&gt;INPUT!$D$16,"Above KKM",IF(X14=INPUT!$D$16,"KKM",IF(X14&lt;INPUT!$D$16,"Below KKM",""))))</f>
        <v>#N/A</v>
      </c>
      <c r="Z14" s="122"/>
      <c r="AA14" s="52"/>
      <c r="AB14" s="52"/>
      <c r="AC14" s="52">
        <v>5</v>
      </c>
      <c r="AD14" s="82" t="e">
        <f t="shared" si="3"/>
        <v>#N/A</v>
      </c>
      <c r="AE14" s="61" t="e">
        <f t="shared" si="4"/>
        <v>#N/A</v>
      </c>
      <c r="AF14" s="53" t="str">
        <f t="shared" si="5"/>
        <v/>
      </c>
    </row>
    <row r="15" spans="1:33" x14ac:dyDescent="0.2">
      <c r="A15" s="48">
        <v>6</v>
      </c>
      <c r="B15" s="72" t="e">
        <f t="shared" si="0"/>
        <v>#N/A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50"/>
      <c r="W15" s="129" t="e">
        <f t="shared" si="1"/>
        <v>#N/A</v>
      </c>
      <c r="X15" s="51" t="e">
        <f t="shared" si="2"/>
        <v>#N/A</v>
      </c>
      <c r="Y15" s="23" t="e">
        <f>IF(X15="","",IF(X15&gt;INPUT!$D$16,"Above KKM",IF(X15=INPUT!$D$16,"KKM",IF(X15&lt;INPUT!$D$16,"Below KKM",""))))</f>
        <v>#N/A</v>
      </c>
      <c r="Z15" s="122"/>
      <c r="AA15" s="52"/>
      <c r="AB15" s="52"/>
      <c r="AC15" s="52">
        <v>6</v>
      </c>
      <c r="AD15" s="82" t="e">
        <f t="shared" si="3"/>
        <v>#N/A</v>
      </c>
      <c r="AE15" s="61" t="e">
        <f t="shared" si="4"/>
        <v>#N/A</v>
      </c>
      <c r="AF15" s="53" t="str">
        <f t="shared" si="5"/>
        <v/>
      </c>
    </row>
    <row r="16" spans="1:33" s="57" customFormat="1" x14ac:dyDescent="0.2">
      <c r="A16" s="48">
        <v>7</v>
      </c>
      <c r="B16" s="72" t="e">
        <f t="shared" si="0"/>
        <v>#N/A</v>
      </c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5"/>
      <c r="W16" s="129" t="e">
        <f t="shared" si="1"/>
        <v>#N/A</v>
      </c>
      <c r="X16" s="51" t="e">
        <f t="shared" si="2"/>
        <v>#N/A</v>
      </c>
      <c r="Y16" s="23" t="e">
        <f>IF(X16="","",IF(X16&gt;INPUT!$D$16,"Above KKM",IF(X16=INPUT!$D$16,"KKM",IF(X16&lt;INPUT!$D$16,"Below KKM",""))))</f>
        <v>#N/A</v>
      </c>
      <c r="Z16" s="122"/>
      <c r="AA16" s="56"/>
      <c r="AB16" s="52"/>
      <c r="AC16" s="52">
        <v>7</v>
      </c>
      <c r="AD16" s="82" t="e">
        <f t="shared" si="3"/>
        <v>#N/A</v>
      </c>
      <c r="AE16" s="61" t="e">
        <f t="shared" si="4"/>
        <v>#N/A</v>
      </c>
      <c r="AF16" s="53" t="str">
        <f t="shared" si="5"/>
        <v/>
      </c>
      <c r="AG16" s="39"/>
    </row>
    <row r="17" spans="1:33" x14ac:dyDescent="0.2">
      <c r="A17" s="48">
        <v>8</v>
      </c>
      <c r="B17" s="72" t="e">
        <f t="shared" si="0"/>
        <v>#N/A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50"/>
      <c r="W17" s="129" t="e">
        <f t="shared" si="1"/>
        <v>#N/A</v>
      </c>
      <c r="X17" s="51" t="e">
        <f t="shared" si="2"/>
        <v>#N/A</v>
      </c>
      <c r="Y17" s="23" t="e">
        <f>IF(X17="","",IF(X17&gt;INPUT!$D$16,"Above KKM",IF(X17=INPUT!$D$16,"KKM",IF(X17&lt;INPUT!$D$16,"Below KKM",""))))</f>
        <v>#N/A</v>
      </c>
      <c r="Z17" s="122"/>
      <c r="AA17" s="52"/>
      <c r="AB17" s="52"/>
      <c r="AC17" s="52">
        <v>8</v>
      </c>
      <c r="AD17" s="82" t="e">
        <f t="shared" si="3"/>
        <v>#N/A</v>
      </c>
      <c r="AE17" s="61" t="e">
        <f t="shared" si="4"/>
        <v>#N/A</v>
      </c>
      <c r="AF17" s="53" t="str">
        <f t="shared" si="5"/>
        <v/>
      </c>
    </row>
    <row r="18" spans="1:33" x14ac:dyDescent="0.2">
      <c r="A18" s="48">
        <v>9</v>
      </c>
      <c r="B18" s="72" t="e">
        <f t="shared" si="0"/>
        <v>#N/A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50"/>
      <c r="W18" s="129" t="e">
        <f t="shared" si="1"/>
        <v>#N/A</v>
      </c>
      <c r="X18" s="51" t="e">
        <f t="shared" si="2"/>
        <v>#N/A</v>
      </c>
      <c r="Y18" s="23" t="e">
        <f>IF(X18="","",IF(X18&gt;INPUT!$D$16,"Above KKM",IF(X18=INPUT!$D$16,"KKM",IF(X18&lt;INPUT!$D$16,"Below KKM",""))))</f>
        <v>#N/A</v>
      </c>
      <c r="Z18" s="122"/>
      <c r="AA18" s="52"/>
      <c r="AB18" s="52"/>
      <c r="AC18" s="52">
        <v>9</v>
      </c>
      <c r="AD18" s="82" t="e">
        <f t="shared" si="3"/>
        <v>#N/A</v>
      </c>
      <c r="AE18" s="61" t="e">
        <f t="shared" si="4"/>
        <v>#N/A</v>
      </c>
      <c r="AF18" s="53" t="str">
        <f t="shared" si="5"/>
        <v/>
      </c>
    </row>
    <row r="19" spans="1:33" x14ac:dyDescent="0.2">
      <c r="A19" s="48">
        <v>10</v>
      </c>
      <c r="B19" s="72" t="e">
        <f t="shared" si="0"/>
        <v>#N/A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50"/>
      <c r="W19" s="129" t="e">
        <f t="shared" si="1"/>
        <v>#N/A</v>
      </c>
      <c r="X19" s="51" t="e">
        <f t="shared" si="2"/>
        <v>#N/A</v>
      </c>
      <c r="Y19" s="23" t="e">
        <f>IF(X19="","",IF(X19&gt;INPUT!$D$16,"Above KKM",IF(X19=INPUT!$D$16,"KKM",IF(X19&lt;INPUT!$D$16,"Below KKM",""))))</f>
        <v>#N/A</v>
      </c>
      <c r="Z19" s="122"/>
      <c r="AA19" s="52"/>
      <c r="AB19" s="52"/>
      <c r="AC19" s="52">
        <v>10</v>
      </c>
      <c r="AD19" s="82" t="e">
        <f t="shared" si="3"/>
        <v>#N/A</v>
      </c>
      <c r="AE19" s="61" t="e">
        <f t="shared" si="4"/>
        <v>#N/A</v>
      </c>
      <c r="AF19" s="53" t="str">
        <f t="shared" si="5"/>
        <v/>
      </c>
    </row>
    <row r="20" spans="1:33" x14ac:dyDescent="0.2">
      <c r="A20" s="48">
        <v>11</v>
      </c>
      <c r="B20" s="72" t="e">
        <f t="shared" si="0"/>
        <v>#N/A</v>
      </c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50"/>
      <c r="W20" s="129" t="e">
        <f t="shared" si="1"/>
        <v>#N/A</v>
      </c>
      <c r="X20" s="51" t="e">
        <f t="shared" si="2"/>
        <v>#N/A</v>
      </c>
      <c r="Y20" s="23" t="e">
        <f>IF(X20="","",IF(X20&gt;INPUT!$D$16,"Above KKM",IF(X20=INPUT!$D$16,"KKM",IF(X20&lt;INPUT!$D$16,"Below KKM",""))))</f>
        <v>#N/A</v>
      </c>
      <c r="Z20" s="122"/>
      <c r="AA20" s="52"/>
      <c r="AB20" s="52"/>
      <c r="AC20" s="52">
        <v>11</v>
      </c>
      <c r="AD20" s="82" t="e">
        <f t="shared" si="3"/>
        <v>#N/A</v>
      </c>
      <c r="AE20" s="61" t="e">
        <f t="shared" si="4"/>
        <v>#N/A</v>
      </c>
      <c r="AF20" s="53" t="str">
        <f t="shared" si="5"/>
        <v/>
      </c>
    </row>
    <row r="21" spans="1:33" x14ac:dyDescent="0.2">
      <c r="A21" s="48">
        <v>12</v>
      </c>
      <c r="B21" s="72" t="e">
        <f t="shared" si="0"/>
        <v>#N/A</v>
      </c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50"/>
      <c r="W21" s="129" t="e">
        <f t="shared" si="1"/>
        <v>#N/A</v>
      </c>
      <c r="X21" s="51" t="e">
        <f t="shared" si="2"/>
        <v>#N/A</v>
      </c>
      <c r="Y21" s="23" t="e">
        <f>IF(X21="","",IF(X21&gt;INPUT!$D$16,"Above KKM",IF(X21=INPUT!$D$16,"KKM",IF(X21&lt;INPUT!$D$16,"Below KKM",""))))</f>
        <v>#N/A</v>
      </c>
      <c r="Z21" s="122"/>
      <c r="AA21" s="52"/>
      <c r="AB21" s="52"/>
      <c r="AC21" s="52">
        <v>12</v>
      </c>
      <c r="AD21" s="82" t="e">
        <f t="shared" si="3"/>
        <v>#N/A</v>
      </c>
      <c r="AE21" s="61" t="e">
        <f t="shared" si="4"/>
        <v>#N/A</v>
      </c>
      <c r="AF21" s="53" t="str">
        <f t="shared" si="5"/>
        <v/>
      </c>
    </row>
    <row r="22" spans="1:33" x14ac:dyDescent="0.2">
      <c r="A22" s="48">
        <v>13</v>
      </c>
      <c r="B22" s="72" t="e">
        <f t="shared" si="0"/>
        <v>#N/A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50"/>
      <c r="W22" s="129" t="e">
        <f t="shared" si="1"/>
        <v>#N/A</v>
      </c>
      <c r="X22" s="51" t="e">
        <f t="shared" si="2"/>
        <v>#N/A</v>
      </c>
      <c r="Y22" s="23" t="e">
        <f>IF(X22="","",IF(X22&gt;INPUT!$D$16,"Above KKM",IF(X22=INPUT!$D$16,"KKM",IF(X22&lt;INPUT!$D$16,"Below KKM",""))))</f>
        <v>#N/A</v>
      </c>
      <c r="Z22" s="122"/>
      <c r="AA22" s="52"/>
      <c r="AB22" s="52"/>
      <c r="AC22" s="52">
        <v>13</v>
      </c>
      <c r="AD22" s="82" t="e">
        <f t="shared" si="3"/>
        <v>#N/A</v>
      </c>
      <c r="AE22" s="61" t="e">
        <f t="shared" si="4"/>
        <v>#N/A</v>
      </c>
      <c r="AF22" s="53" t="str">
        <f t="shared" si="5"/>
        <v/>
      </c>
    </row>
    <row r="23" spans="1:33" x14ac:dyDescent="0.2">
      <c r="A23" s="48">
        <v>14</v>
      </c>
      <c r="B23" s="72" t="e">
        <f t="shared" si="0"/>
        <v>#N/A</v>
      </c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50"/>
      <c r="W23" s="129" t="e">
        <f t="shared" si="1"/>
        <v>#N/A</v>
      </c>
      <c r="X23" s="51" t="e">
        <f t="shared" si="2"/>
        <v>#N/A</v>
      </c>
      <c r="Y23" s="23" t="e">
        <f>IF(X23="","",IF(X23&gt;INPUT!$D$16,"Above KKM",IF(X23=INPUT!$D$16,"KKM",IF(X23&lt;INPUT!$D$16,"Below KKM",""))))</f>
        <v>#N/A</v>
      </c>
      <c r="Z23" s="122"/>
      <c r="AA23" s="52"/>
      <c r="AB23" s="52"/>
      <c r="AC23" s="52">
        <v>14</v>
      </c>
      <c r="AD23" s="82" t="e">
        <f t="shared" si="3"/>
        <v>#N/A</v>
      </c>
      <c r="AE23" s="61" t="e">
        <f t="shared" si="4"/>
        <v>#N/A</v>
      </c>
      <c r="AF23" s="53" t="str">
        <f t="shared" si="5"/>
        <v/>
      </c>
    </row>
    <row r="24" spans="1:33" x14ac:dyDescent="0.2">
      <c r="A24" s="48">
        <v>15</v>
      </c>
      <c r="B24" s="72" t="e">
        <f t="shared" si="0"/>
        <v>#N/A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50"/>
      <c r="W24" s="129" t="e">
        <f t="shared" si="1"/>
        <v>#N/A</v>
      </c>
      <c r="X24" s="51" t="e">
        <f t="shared" si="2"/>
        <v>#N/A</v>
      </c>
      <c r="Y24" s="23" t="e">
        <f>IF(X24="","",IF(X24&gt;INPUT!$D$16,"Above KKM",IF(X24=INPUT!$D$16,"KKM",IF(X24&lt;INPUT!$D$16,"Below KKM",""))))</f>
        <v>#N/A</v>
      </c>
      <c r="Z24" s="122"/>
      <c r="AA24" s="52"/>
      <c r="AB24" s="52"/>
      <c r="AC24" s="52">
        <v>15</v>
      </c>
      <c r="AD24" s="82" t="e">
        <f t="shared" si="3"/>
        <v>#N/A</v>
      </c>
      <c r="AE24" s="61" t="e">
        <f t="shared" si="4"/>
        <v>#N/A</v>
      </c>
      <c r="AF24" s="53" t="str">
        <f t="shared" si="5"/>
        <v/>
      </c>
    </row>
    <row r="25" spans="1:33" x14ac:dyDescent="0.2">
      <c r="A25" s="48">
        <v>16</v>
      </c>
      <c r="B25" s="72" t="e">
        <f t="shared" si="0"/>
        <v>#N/A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50"/>
      <c r="W25" s="129" t="e">
        <f t="shared" si="1"/>
        <v>#N/A</v>
      </c>
      <c r="X25" s="51" t="e">
        <f t="shared" si="2"/>
        <v>#N/A</v>
      </c>
      <c r="Y25" s="23" t="e">
        <f>IF(X25="","",IF(X25&gt;INPUT!$D$16,"Above KKM",IF(X25=INPUT!$D$16,"KKM",IF(X25&lt;INPUT!$D$16,"Below KKM",""))))</f>
        <v>#N/A</v>
      </c>
      <c r="Z25" s="122"/>
      <c r="AA25" s="52"/>
      <c r="AB25" s="52"/>
      <c r="AC25" s="52">
        <v>16</v>
      </c>
      <c r="AD25" s="82" t="e">
        <f t="shared" si="3"/>
        <v>#N/A</v>
      </c>
      <c r="AE25" s="61" t="e">
        <f t="shared" si="4"/>
        <v>#N/A</v>
      </c>
      <c r="AF25" s="53" t="str">
        <f t="shared" si="5"/>
        <v/>
      </c>
    </row>
    <row r="26" spans="1:33" x14ac:dyDescent="0.2">
      <c r="A26" s="48">
        <v>17</v>
      </c>
      <c r="B26" s="72" t="e">
        <f t="shared" si="0"/>
        <v>#N/A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50"/>
      <c r="W26" s="129" t="e">
        <f t="shared" si="1"/>
        <v>#N/A</v>
      </c>
      <c r="X26" s="51" t="e">
        <f t="shared" si="2"/>
        <v>#N/A</v>
      </c>
      <c r="Y26" s="23" t="e">
        <f>IF(X26="","",IF(X26&gt;INPUT!$D$16,"Above KKM",IF(X26=INPUT!$D$16,"KKM",IF(X26&lt;INPUT!$D$16,"Below KKM",""))))</f>
        <v>#N/A</v>
      </c>
      <c r="Z26" s="122"/>
      <c r="AA26" s="52"/>
      <c r="AB26" s="52"/>
      <c r="AC26" s="52">
        <v>17</v>
      </c>
      <c r="AD26" s="82" t="e">
        <f t="shared" si="3"/>
        <v>#N/A</v>
      </c>
      <c r="AE26" s="61" t="e">
        <f t="shared" si="4"/>
        <v>#N/A</v>
      </c>
      <c r="AF26" s="53" t="str">
        <f t="shared" si="5"/>
        <v/>
      </c>
    </row>
    <row r="27" spans="1:33" x14ac:dyDescent="0.2">
      <c r="A27" s="48">
        <v>18</v>
      </c>
      <c r="B27" s="72" t="e">
        <f t="shared" si="0"/>
        <v>#N/A</v>
      </c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50"/>
      <c r="W27" s="129" t="e">
        <f t="shared" si="1"/>
        <v>#N/A</v>
      </c>
      <c r="X27" s="51" t="e">
        <f t="shared" si="2"/>
        <v>#N/A</v>
      </c>
      <c r="Y27" s="23" t="e">
        <f>IF(X27="","",IF(X27&gt;INPUT!$D$16,"Above KKM",IF(X27=INPUT!$D$16,"KKM",IF(X27&lt;INPUT!$D$16,"Below KKM",""))))</f>
        <v>#N/A</v>
      </c>
      <c r="Z27" s="122"/>
      <c r="AA27" s="52"/>
      <c r="AB27" s="52"/>
      <c r="AC27" s="52">
        <v>18</v>
      </c>
      <c r="AD27" s="82" t="e">
        <f t="shared" si="3"/>
        <v>#N/A</v>
      </c>
      <c r="AE27" s="61" t="e">
        <f t="shared" si="4"/>
        <v>#N/A</v>
      </c>
      <c r="AF27" s="53" t="str">
        <f t="shared" si="5"/>
        <v/>
      </c>
    </row>
    <row r="28" spans="1:33" x14ac:dyDescent="0.2">
      <c r="A28" s="48">
        <v>19</v>
      </c>
      <c r="B28" s="72" t="e">
        <f t="shared" si="0"/>
        <v>#N/A</v>
      </c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50"/>
      <c r="W28" s="129" t="e">
        <f t="shared" si="1"/>
        <v>#N/A</v>
      </c>
      <c r="X28" s="51" t="e">
        <f t="shared" si="2"/>
        <v>#N/A</v>
      </c>
      <c r="Y28" s="23" t="e">
        <f>IF(X28="","",IF(X28&gt;INPUT!$D$16,"Above KKM",IF(X28=INPUT!$D$16,"KKM",IF(X28&lt;INPUT!$D$16,"Below KKM",""))))</f>
        <v>#N/A</v>
      </c>
      <c r="Z28" s="122"/>
      <c r="AA28" s="52"/>
      <c r="AB28" s="52"/>
      <c r="AC28" s="52">
        <v>19</v>
      </c>
      <c r="AD28" s="82" t="e">
        <f t="shared" si="3"/>
        <v>#N/A</v>
      </c>
      <c r="AE28" s="61" t="e">
        <f t="shared" si="4"/>
        <v>#N/A</v>
      </c>
      <c r="AF28" s="53" t="str">
        <f t="shared" si="5"/>
        <v/>
      </c>
    </row>
    <row r="29" spans="1:33" x14ac:dyDescent="0.2">
      <c r="A29" s="48">
        <v>20</v>
      </c>
      <c r="B29" s="72" t="e">
        <f t="shared" si="0"/>
        <v>#N/A</v>
      </c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50"/>
      <c r="W29" s="129" t="e">
        <f t="shared" si="1"/>
        <v>#N/A</v>
      </c>
      <c r="X29" s="51" t="e">
        <f t="shared" si="2"/>
        <v>#N/A</v>
      </c>
      <c r="Y29" s="23" t="e">
        <f>IF(X29="","",IF(X29&gt;INPUT!$D$16,"Above KKM",IF(X29=INPUT!$D$16,"KKM",IF(X29&lt;INPUT!$D$16,"Below KKM",""))))</f>
        <v>#N/A</v>
      </c>
      <c r="Z29" s="122"/>
      <c r="AA29" s="52"/>
      <c r="AB29" s="52"/>
      <c r="AC29" s="52">
        <v>20</v>
      </c>
      <c r="AD29" s="82" t="e">
        <f t="shared" si="3"/>
        <v>#N/A</v>
      </c>
      <c r="AE29" s="61" t="e">
        <f t="shared" si="4"/>
        <v>#N/A</v>
      </c>
      <c r="AF29" s="53" t="str">
        <f t="shared" si="5"/>
        <v/>
      </c>
    </row>
    <row r="30" spans="1:33" x14ac:dyDescent="0.2">
      <c r="A30" s="48">
        <v>21</v>
      </c>
      <c r="B30" s="72" t="e">
        <f t="shared" si="0"/>
        <v>#N/A</v>
      </c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50"/>
      <c r="W30" s="129" t="e">
        <f t="shared" si="1"/>
        <v>#N/A</v>
      </c>
      <c r="X30" s="51" t="e">
        <f t="shared" si="2"/>
        <v>#N/A</v>
      </c>
      <c r="Y30" s="23" t="e">
        <f>IF(X30="","",IF(X30&gt;INPUT!$D$16,"Above KKM",IF(X30=INPUT!$D$16,"KKM",IF(X30&lt;INPUT!$D$16,"Below KKM",""))))</f>
        <v>#N/A</v>
      </c>
      <c r="Z30" s="122"/>
      <c r="AA30" s="52"/>
      <c r="AB30" s="52"/>
      <c r="AC30" s="52">
        <v>21</v>
      </c>
      <c r="AD30" s="82" t="e">
        <f t="shared" si="3"/>
        <v>#N/A</v>
      </c>
      <c r="AE30" s="61" t="e">
        <f t="shared" si="4"/>
        <v>#N/A</v>
      </c>
      <c r="AF30" s="53" t="str">
        <f t="shared" si="5"/>
        <v/>
      </c>
    </row>
    <row r="31" spans="1:33" x14ac:dyDescent="0.2">
      <c r="A31" s="48">
        <v>22</v>
      </c>
      <c r="B31" s="72" t="e">
        <f t="shared" si="0"/>
        <v>#N/A</v>
      </c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50"/>
      <c r="W31" s="129" t="e">
        <f t="shared" si="1"/>
        <v>#N/A</v>
      </c>
      <c r="X31" s="51" t="e">
        <f t="shared" si="2"/>
        <v>#N/A</v>
      </c>
      <c r="Y31" s="23" t="e">
        <f>IF(X31="","",IF(X31&gt;INPUT!$D$16,"Above KKM",IF(X31=INPUT!$D$16,"KKM",IF(X31&lt;INPUT!$D$16,"Below KKM",""))))</f>
        <v>#N/A</v>
      </c>
      <c r="Z31" s="122"/>
      <c r="AA31" s="52"/>
      <c r="AB31" s="52"/>
      <c r="AC31" s="52">
        <v>22</v>
      </c>
      <c r="AD31" s="82" t="e">
        <f t="shared" si="3"/>
        <v>#N/A</v>
      </c>
      <c r="AE31" s="61" t="e">
        <f t="shared" si="4"/>
        <v>#N/A</v>
      </c>
      <c r="AF31" s="53" t="str">
        <f t="shared" si="5"/>
        <v/>
      </c>
      <c r="AG31" s="57"/>
    </row>
    <row r="32" spans="1:33" x14ac:dyDescent="0.2">
      <c r="A32" s="48">
        <v>23</v>
      </c>
      <c r="B32" s="72" t="e">
        <f t="shared" si="0"/>
        <v>#N/A</v>
      </c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50"/>
      <c r="W32" s="129" t="e">
        <f t="shared" si="1"/>
        <v>#N/A</v>
      </c>
      <c r="X32" s="51" t="e">
        <f t="shared" si="2"/>
        <v>#N/A</v>
      </c>
      <c r="Y32" s="23" t="e">
        <f>IF(X32="","",IF(X32&gt;INPUT!$D$16,"Above KKM",IF(X32=INPUT!$D$16,"KKM",IF(X32&lt;INPUT!$D$16,"Below KKM",""))))</f>
        <v>#N/A</v>
      </c>
      <c r="Z32" s="122"/>
      <c r="AA32" s="52"/>
      <c r="AB32" s="52"/>
      <c r="AC32" s="52">
        <v>23</v>
      </c>
      <c r="AD32" s="82" t="e">
        <f t="shared" si="3"/>
        <v>#N/A</v>
      </c>
      <c r="AE32" s="61" t="e">
        <f t="shared" ref="AE32:AE34" si="6">X32</f>
        <v>#N/A</v>
      </c>
      <c r="AF32" s="53" t="str">
        <f t="shared" si="5"/>
        <v/>
      </c>
      <c r="AG32" s="57"/>
    </row>
    <row r="33" spans="1:33" x14ac:dyDescent="0.2">
      <c r="A33" s="48">
        <v>24</v>
      </c>
      <c r="B33" s="72" t="e">
        <f t="shared" si="0"/>
        <v>#N/A</v>
      </c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50"/>
      <c r="W33" s="129" t="e">
        <f t="shared" si="1"/>
        <v>#N/A</v>
      </c>
      <c r="X33" s="51" t="e">
        <f t="shared" si="2"/>
        <v>#N/A</v>
      </c>
      <c r="Y33" s="23" t="e">
        <f>IF(X33="","",IF(X33&gt;INPUT!$D$16,"Above KKM",IF(X33=INPUT!$D$16,"KKM",IF(X33&lt;INPUT!$D$16,"Below KKM",""))))</f>
        <v>#N/A</v>
      </c>
      <c r="Z33" s="122"/>
      <c r="AA33" s="52"/>
      <c r="AB33" s="52"/>
      <c r="AC33" s="52">
        <v>24</v>
      </c>
      <c r="AD33" s="82" t="e">
        <f t="shared" si="3"/>
        <v>#N/A</v>
      </c>
      <c r="AE33" s="61" t="e">
        <f t="shared" si="6"/>
        <v>#N/A</v>
      </c>
      <c r="AF33" s="53" t="str">
        <f t="shared" si="5"/>
        <v/>
      </c>
      <c r="AG33" s="57"/>
    </row>
    <row r="34" spans="1:33" x14ac:dyDescent="0.2">
      <c r="A34" s="48">
        <v>25</v>
      </c>
      <c r="B34" s="72" t="e">
        <f t="shared" si="0"/>
        <v>#N/A</v>
      </c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50"/>
      <c r="W34" s="129" t="e">
        <f t="shared" si="1"/>
        <v>#N/A</v>
      </c>
      <c r="X34" s="51" t="e">
        <f t="shared" si="2"/>
        <v>#N/A</v>
      </c>
      <c r="Y34" s="23" t="e">
        <f>IF(X34="","",IF(X34&gt;INPUT!$D$16,"Above KKM",IF(X34=INPUT!$D$16,"KKM",IF(X34&lt;INPUT!$D$16,"Below KKM",""))))</f>
        <v>#N/A</v>
      </c>
      <c r="Z34" s="122"/>
      <c r="AA34" s="52"/>
      <c r="AB34" s="52"/>
      <c r="AC34" s="52">
        <v>25</v>
      </c>
      <c r="AD34" s="82" t="e">
        <f t="shared" si="3"/>
        <v>#N/A</v>
      </c>
      <c r="AE34" s="61" t="e">
        <f t="shared" si="6"/>
        <v>#N/A</v>
      </c>
      <c r="AF34" s="53" t="str">
        <f t="shared" si="5"/>
        <v/>
      </c>
      <c r="AG34" s="57"/>
    </row>
    <row r="35" spans="1:33" x14ac:dyDescent="0.2">
      <c r="A35" s="147" t="s">
        <v>2</v>
      </c>
      <c r="B35" s="14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23">
        <f>SUM(C35:V35)</f>
        <v>0</v>
      </c>
      <c r="X35" s="51" t="str">
        <f>IF(W35=0,"",ROUND(W35/W$35*100,0))</f>
        <v/>
      </c>
      <c r="Y35" s="59"/>
      <c r="Z35" s="59"/>
      <c r="AA35" s="60"/>
      <c r="AB35" s="61"/>
      <c r="AC35" s="61"/>
    </row>
    <row r="36" spans="1:33" x14ac:dyDescent="0.2">
      <c r="AA36" s="39" t="s">
        <v>84</v>
      </c>
      <c r="AB36" s="39">
        <f>25-COUNTBLANK(B10:B34)</f>
        <v>25</v>
      </c>
    </row>
    <row r="37" spans="1:33" x14ac:dyDescent="0.2">
      <c r="B37" s="62" t="str">
        <f>"Percentage (%) "&amp;B5</f>
        <v>Percentage (%) 0</v>
      </c>
      <c r="C37" s="63" t="e">
        <f>(AVERAGE(C10:C34)/C35)</f>
        <v>#DIV/0!</v>
      </c>
      <c r="D37" s="63" t="e">
        <f t="shared" ref="D37:V37" si="7">(AVERAGE(D10:D34)/D35)</f>
        <v>#DIV/0!</v>
      </c>
      <c r="E37" s="63" t="e">
        <f t="shared" si="7"/>
        <v>#DIV/0!</v>
      </c>
      <c r="F37" s="63" t="e">
        <f t="shared" si="7"/>
        <v>#DIV/0!</v>
      </c>
      <c r="G37" s="63" t="e">
        <f t="shared" si="7"/>
        <v>#DIV/0!</v>
      </c>
      <c r="H37" s="63" t="e">
        <f t="shared" si="7"/>
        <v>#DIV/0!</v>
      </c>
      <c r="I37" s="63" t="e">
        <f t="shared" si="7"/>
        <v>#DIV/0!</v>
      </c>
      <c r="J37" s="63" t="e">
        <f t="shared" si="7"/>
        <v>#DIV/0!</v>
      </c>
      <c r="K37" s="63" t="e">
        <f t="shared" si="7"/>
        <v>#DIV/0!</v>
      </c>
      <c r="L37" s="63" t="e">
        <f t="shared" si="7"/>
        <v>#DIV/0!</v>
      </c>
      <c r="M37" s="63" t="e">
        <f t="shared" si="7"/>
        <v>#DIV/0!</v>
      </c>
      <c r="N37" s="63" t="e">
        <f t="shared" si="7"/>
        <v>#DIV/0!</v>
      </c>
      <c r="O37" s="63" t="e">
        <f t="shared" si="7"/>
        <v>#DIV/0!</v>
      </c>
      <c r="P37" s="63" t="e">
        <f t="shared" si="7"/>
        <v>#DIV/0!</v>
      </c>
      <c r="Q37" s="63" t="e">
        <f t="shared" si="7"/>
        <v>#DIV/0!</v>
      </c>
      <c r="R37" s="63" t="e">
        <f t="shared" si="7"/>
        <v>#DIV/0!</v>
      </c>
      <c r="S37" s="63" t="e">
        <f t="shared" si="7"/>
        <v>#DIV/0!</v>
      </c>
      <c r="T37" s="63" t="e">
        <f t="shared" si="7"/>
        <v>#DIV/0!</v>
      </c>
      <c r="U37" s="63" t="e">
        <f t="shared" si="7"/>
        <v>#DIV/0!</v>
      </c>
      <c r="V37" s="63" t="e">
        <f t="shared" si="7"/>
        <v>#DIV/0!</v>
      </c>
      <c r="W37" s="63" t="e">
        <f>(AVERAGE(X10:X34)/X35)</f>
        <v>#N/A</v>
      </c>
      <c r="AA37" s="39" t="s">
        <v>86</v>
      </c>
      <c r="AB37" s="39">
        <f>COUNTIF(X10:X34,"&lt;"&amp;INPUT!D$16)</f>
        <v>0</v>
      </c>
      <c r="AC37" s="64">
        <f>ROUND(AB37/AB36*100,0)</f>
        <v>0</v>
      </c>
    </row>
    <row r="38" spans="1:33" x14ac:dyDescent="0.2">
      <c r="B38" s="62" t="s">
        <v>7</v>
      </c>
      <c r="C38" s="65">
        <f>MAX(C10:C34)</f>
        <v>0</v>
      </c>
      <c r="D38" s="66">
        <f t="shared" ref="D38:V38" si="8">MAX(D10:D34)</f>
        <v>0</v>
      </c>
      <c r="E38" s="66">
        <f t="shared" si="8"/>
        <v>0</v>
      </c>
      <c r="F38" s="66">
        <f t="shared" si="8"/>
        <v>0</v>
      </c>
      <c r="G38" s="66">
        <f t="shared" si="8"/>
        <v>0</v>
      </c>
      <c r="H38" s="66">
        <f t="shared" si="8"/>
        <v>0</v>
      </c>
      <c r="I38" s="66">
        <f t="shared" si="8"/>
        <v>0</v>
      </c>
      <c r="J38" s="66">
        <f t="shared" si="8"/>
        <v>0</v>
      </c>
      <c r="K38" s="66">
        <f t="shared" si="8"/>
        <v>0</v>
      </c>
      <c r="L38" s="66">
        <f t="shared" si="8"/>
        <v>0</v>
      </c>
      <c r="M38" s="66">
        <f t="shared" si="8"/>
        <v>0</v>
      </c>
      <c r="N38" s="66">
        <f t="shared" si="8"/>
        <v>0</v>
      </c>
      <c r="O38" s="66">
        <f t="shared" si="8"/>
        <v>0</v>
      </c>
      <c r="P38" s="66">
        <f t="shared" si="8"/>
        <v>0</v>
      </c>
      <c r="Q38" s="66">
        <f t="shared" si="8"/>
        <v>0</v>
      </c>
      <c r="R38" s="66">
        <f t="shared" si="8"/>
        <v>0</v>
      </c>
      <c r="S38" s="66">
        <f t="shared" si="8"/>
        <v>0</v>
      </c>
      <c r="T38" s="66">
        <f t="shared" si="8"/>
        <v>0</v>
      </c>
      <c r="U38" s="66">
        <f t="shared" si="8"/>
        <v>0</v>
      </c>
      <c r="V38" s="66">
        <f t="shared" si="8"/>
        <v>0</v>
      </c>
      <c r="W38" s="66" t="e">
        <f>MAX(X10:X34)</f>
        <v>#N/A</v>
      </c>
      <c r="AA38" s="39" t="s">
        <v>36</v>
      </c>
      <c r="AB38" s="39">
        <f>COUNTIF(X10:X34,"="&amp;INPUT!D$16)</f>
        <v>0</v>
      </c>
      <c r="AC38" s="64">
        <f>ROUND(AB38/AB36*100,0)</f>
        <v>0</v>
      </c>
    </row>
    <row r="39" spans="1:33" x14ac:dyDescent="0.2">
      <c r="B39" s="62" t="s">
        <v>8</v>
      </c>
      <c r="C39" s="65">
        <f>MIN(C10:C34)</f>
        <v>0</v>
      </c>
      <c r="D39" s="66">
        <f t="shared" ref="D39:V39" si="9">MIN(D10:D34)</f>
        <v>0</v>
      </c>
      <c r="E39" s="66">
        <f t="shared" si="9"/>
        <v>0</v>
      </c>
      <c r="F39" s="66">
        <f t="shared" si="9"/>
        <v>0</v>
      </c>
      <c r="G39" s="66">
        <f t="shared" si="9"/>
        <v>0</v>
      </c>
      <c r="H39" s="66">
        <f t="shared" si="9"/>
        <v>0</v>
      </c>
      <c r="I39" s="66">
        <f t="shared" si="9"/>
        <v>0</v>
      </c>
      <c r="J39" s="66">
        <f t="shared" si="9"/>
        <v>0</v>
      </c>
      <c r="K39" s="66">
        <f t="shared" si="9"/>
        <v>0</v>
      </c>
      <c r="L39" s="66">
        <f t="shared" si="9"/>
        <v>0</v>
      </c>
      <c r="M39" s="66">
        <f t="shared" si="9"/>
        <v>0</v>
      </c>
      <c r="N39" s="66">
        <f t="shared" si="9"/>
        <v>0</v>
      </c>
      <c r="O39" s="66">
        <f t="shared" si="9"/>
        <v>0</v>
      </c>
      <c r="P39" s="66">
        <f t="shared" si="9"/>
        <v>0</v>
      </c>
      <c r="Q39" s="66">
        <f t="shared" si="9"/>
        <v>0</v>
      </c>
      <c r="R39" s="66">
        <f t="shared" si="9"/>
        <v>0</v>
      </c>
      <c r="S39" s="66">
        <f t="shared" si="9"/>
        <v>0</v>
      </c>
      <c r="T39" s="66">
        <f t="shared" si="9"/>
        <v>0</v>
      </c>
      <c r="U39" s="66">
        <f t="shared" si="9"/>
        <v>0</v>
      </c>
      <c r="V39" s="66">
        <f t="shared" si="9"/>
        <v>0</v>
      </c>
      <c r="W39" s="66" t="e">
        <f>MIN(X10:X34)</f>
        <v>#N/A</v>
      </c>
      <c r="AA39" s="39" t="s">
        <v>85</v>
      </c>
      <c r="AB39" s="39">
        <f>COUNTIF(X10:X34,"&gt;"&amp;INPUT!D$16)</f>
        <v>0</v>
      </c>
      <c r="AC39" s="64">
        <f>ROUND(AB39/AB36*100,0)</f>
        <v>0</v>
      </c>
    </row>
    <row r="41" spans="1:33" x14ac:dyDescent="0.2">
      <c r="B41" s="62" t="s">
        <v>3</v>
      </c>
      <c r="C41" s="65" t="e">
        <f>ROUND(AVERAGE(X10:X34),0)</f>
        <v>#N/A</v>
      </c>
      <c r="H41" s="67"/>
      <c r="Q41" s="67"/>
    </row>
    <row r="42" spans="1:33" x14ac:dyDescent="0.2">
      <c r="B42" s="62" t="s">
        <v>87</v>
      </c>
      <c r="C42" s="65" t="e">
        <f>C41</f>
        <v>#N/A</v>
      </c>
      <c r="H42" s="68"/>
      <c r="Q42" s="68"/>
    </row>
    <row r="43" spans="1:33" s="53" customFormat="1" x14ac:dyDescent="0.2">
      <c r="A43" s="39"/>
      <c r="B43" s="62" t="s">
        <v>88</v>
      </c>
      <c r="C43" s="65">
        <f>ROUND((AB39+AB38)/AB36*100,0)</f>
        <v>0</v>
      </c>
      <c r="D43" s="42"/>
      <c r="E43" s="42"/>
      <c r="F43" s="42"/>
      <c r="G43" s="42"/>
      <c r="H43" s="68"/>
      <c r="I43" s="42"/>
      <c r="J43" s="42"/>
      <c r="K43" s="42"/>
      <c r="L43" s="42"/>
      <c r="M43" s="42"/>
      <c r="N43" s="42"/>
      <c r="O43" s="42"/>
      <c r="P43" s="42"/>
      <c r="Q43" s="68"/>
      <c r="R43" s="42"/>
      <c r="S43" s="42"/>
      <c r="T43" s="42"/>
      <c r="U43" s="42"/>
      <c r="V43" s="42"/>
      <c r="W43" s="42"/>
      <c r="X43" s="39"/>
      <c r="Y43" s="39"/>
      <c r="Z43" s="39"/>
      <c r="AA43" s="39"/>
    </row>
    <row r="44" spans="1:33" x14ac:dyDescent="0.2">
      <c r="B44" s="53" t="s">
        <v>14</v>
      </c>
      <c r="X44" s="73" t="s">
        <v>91</v>
      </c>
      <c r="Y44" s="149">
        <f ca="1">NOW()</f>
        <v>42411.598327893516</v>
      </c>
      <c r="Z44" s="149"/>
    </row>
    <row r="45" spans="1:33" x14ac:dyDescent="0.2">
      <c r="B45" s="53"/>
      <c r="Y45" s="53"/>
    </row>
    <row r="46" spans="1:33" x14ac:dyDescent="0.2">
      <c r="B46" s="53"/>
      <c r="Y46" s="53"/>
    </row>
    <row r="47" spans="1:33" x14ac:dyDescent="0.2">
      <c r="B47" s="69" t="str">
        <f>IF(INPUT!K$13="MIDDLE","WENDY HARTONO, M.Pd.",IF(INPUT!K$13="HIGH","AGUSTINUS SIAHAAN, S.Si."," "))</f>
        <v xml:space="preserve"> </v>
      </c>
      <c r="Y47" s="69">
        <f>INPUT!D$13</f>
        <v>0</v>
      </c>
      <c r="Z47" s="44"/>
    </row>
    <row r="48" spans="1:33" x14ac:dyDescent="0.2">
      <c r="B48" s="53" t="s">
        <v>15</v>
      </c>
      <c r="Y48" s="53" t="s">
        <v>16</v>
      </c>
    </row>
    <row r="49" spans="1:33" x14ac:dyDescent="0.2">
      <c r="A49" s="150" t="s">
        <v>13</v>
      </c>
      <c r="B49" s="150"/>
      <c r="C49" s="150"/>
      <c r="D49" s="150"/>
      <c r="E49" s="150"/>
      <c r="F49" s="150"/>
      <c r="G49" s="150"/>
      <c r="H49" s="150"/>
      <c r="I49" s="150"/>
      <c r="J49" s="150"/>
      <c r="K49" s="150"/>
      <c r="L49" s="150"/>
      <c r="M49" s="150"/>
      <c r="N49" s="150"/>
      <c r="O49" s="150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0"/>
    </row>
    <row r="50" spans="1:33" x14ac:dyDescent="0.2">
      <c r="A50" s="150" t="s">
        <v>37</v>
      </c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40"/>
    </row>
    <row r="51" spans="1:33" x14ac:dyDescent="0.2">
      <c r="A51" s="150" t="str">
        <f>"ACADEMIC YEAR "&amp;INPUT!D$17</f>
        <v>ACADEMIC YEAR 2015-2016</v>
      </c>
      <c r="B51" s="150"/>
      <c r="C51" s="150"/>
      <c r="D51" s="150"/>
      <c r="E51" s="150"/>
      <c r="F51" s="150"/>
      <c r="G51" s="150"/>
      <c r="H51" s="150"/>
      <c r="I51" s="150"/>
      <c r="J51" s="150"/>
      <c r="K51" s="150"/>
      <c r="L51" s="150"/>
      <c r="M51" s="150"/>
      <c r="N51" s="150"/>
      <c r="O51" s="150"/>
      <c r="P51" s="150"/>
      <c r="Q51" s="150"/>
      <c r="R51" s="150"/>
      <c r="S51" s="150"/>
      <c r="T51" s="150"/>
      <c r="U51" s="150"/>
      <c r="V51" s="150"/>
      <c r="W51" s="150"/>
      <c r="X51" s="150"/>
      <c r="Y51" s="150"/>
      <c r="Z51" s="150"/>
    </row>
    <row r="52" spans="1:33" x14ac:dyDescent="0.2">
      <c r="A52" s="41" t="s">
        <v>10</v>
      </c>
      <c r="B52" s="41" t="str">
        <f>IF(INPUT!K$13="MIDDLE","MIDDLE SCHOOL",IF(INPUT!K$13="HIGH","HIGH SCHOOL"," "))</f>
        <v xml:space="preserve"> </v>
      </c>
      <c r="X52" s="43" t="s">
        <v>17</v>
      </c>
      <c r="Y52" s="41" t="str">
        <f>": "&amp;INPUT!D$14</f>
        <v xml:space="preserve">: </v>
      </c>
    </row>
    <row r="53" spans="1:33" x14ac:dyDescent="0.2">
      <c r="A53" s="41" t="s">
        <v>22</v>
      </c>
      <c r="B53" s="44">
        <f>REKAP!A9</f>
        <v>0</v>
      </c>
      <c r="H53" s="45"/>
      <c r="Q53" s="45"/>
      <c r="X53" s="43" t="s">
        <v>608</v>
      </c>
      <c r="Y53" s="159" t="str">
        <f>": "&amp;INPUT!K$16</f>
        <v xml:space="preserve">: </v>
      </c>
      <c r="Z53" s="159"/>
    </row>
    <row r="54" spans="1:33" x14ac:dyDescent="0.2">
      <c r="A54" s="41" t="s">
        <v>11</v>
      </c>
      <c r="B54" s="44">
        <f>REKAP!B9</f>
        <v>0</v>
      </c>
      <c r="H54" s="45"/>
      <c r="Q54" s="45"/>
      <c r="X54" s="43" t="s">
        <v>12</v>
      </c>
      <c r="Y54" s="44" t="str">
        <f>": "&amp;INPUT!D$15</f>
        <v>: 2 (two)</v>
      </c>
    </row>
    <row r="56" spans="1:33" ht="11.25" customHeight="1" x14ac:dyDescent="0.2">
      <c r="A56" s="151" t="s">
        <v>5</v>
      </c>
      <c r="B56" s="151" t="s">
        <v>0</v>
      </c>
      <c r="C56" s="153" t="s">
        <v>6</v>
      </c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4"/>
      <c r="V56" s="155"/>
      <c r="W56" s="158" t="s">
        <v>607</v>
      </c>
      <c r="X56" s="156" t="s">
        <v>1</v>
      </c>
      <c r="Y56" s="151" t="s">
        <v>9</v>
      </c>
      <c r="Z56" s="151" t="s">
        <v>90</v>
      </c>
      <c r="AA56" s="46"/>
    </row>
    <row r="57" spans="1:33" x14ac:dyDescent="0.2">
      <c r="A57" s="152"/>
      <c r="B57" s="152"/>
      <c r="C57" s="47">
        <v>1</v>
      </c>
      <c r="D57" s="47">
        <v>2</v>
      </c>
      <c r="E57" s="47">
        <v>3</v>
      </c>
      <c r="F57" s="47">
        <v>4</v>
      </c>
      <c r="G57" s="47">
        <v>5</v>
      </c>
      <c r="H57" s="47">
        <v>6</v>
      </c>
      <c r="I57" s="47">
        <v>7</v>
      </c>
      <c r="J57" s="47">
        <v>8</v>
      </c>
      <c r="K57" s="47">
        <v>9</v>
      </c>
      <c r="L57" s="47">
        <v>10</v>
      </c>
      <c r="M57" s="47">
        <v>11</v>
      </c>
      <c r="N57" s="47">
        <v>12</v>
      </c>
      <c r="O57" s="47">
        <v>13</v>
      </c>
      <c r="P57" s="47">
        <v>14</v>
      </c>
      <c r="Q57" s="47">
        <v>15</v>
      </c>
      <c r="R57" s="47">
        <v>16</v>
      </c>
      <c r="S57" s="47">
        <v>17</v>
      </c>
      <c r="T57" s="47">
        <v>18</v>
      </c>
      <c r="U57" s="47">
        <v>19</v>
      </c>
      <c r="V57" s="47">
        <v>20</v>
      </c>
      <c r="W57" s="158"/>
      <c r="X57" s="157"/>
      <c r="Y57" s="152"/>
      <c r="Z57" s="152"/>
      <c r="AA57" s="46"/>
    </row>
    <row r="58" spans="1:33" x14ac:dyDescent="0.2">
      <c r="A58" s="48">
        <v>1</v>
      </c>
      <c r="B58" s="72" t="e">
        <f t="shared" ref="B58:B82" si="10">IF(HLOOKUP(B$53,LIST_NAMA,A58+1,FALSE)="","",HLOOKUP(B$53,LIST_NAMA,A58+1,FALSE))</f>
        <v>#N/A</v>
      </c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50"/>
      <c r="W58" s="129" t="e">
        <f>IF(B58="","",SUM(C58:V58))</f>
        <v>#N/A</v>
      </c>
      <c r="X58" s="51" t="e">
        <f>IF(B58="","",ROUND(W58/W$83*100,0))</f>
        <v>#N/A</v>
      </c>
      <c r="Y58" s="23" t="e">
        <f>IF(X58="","",IF(X58&gt;INPUT!$D$16,"Above KKM",IF(X58=INPUT!$D$16,"KKM",IF(X58&lt;INPUT!$D$16,"Below KKM",""))))</f>
        <v>#N/A</v>
      </c>
      <c r="Z58" s="122"/>
      <c r="AA58" s="52"/>
      <c r="AB58" s="52"/>
      <c r="AC58" s="52">
        <v>1</v>
      </c>
      <c r="AD58" s="82" t="e">
        <f>B58</f>
        <v>#N/A</v>
      </c>
      <c r="AE58" s="61" t="e">
        <f>X58</f>
        <v>#N/A</v>
      </c>
      <c r="AF58" s="53" t="str">
        <f>IF(Z58="","",Z58)</f>
        <v/>
      </c>
    </row>
    <row r="59" spans="1:33" x14ac:dyDescent="0.2">
      <c r="A59" s="48">
        <v>2</v>
      </c>
      <c r="B59" s="72" t="e">
        <f t="shared" si="10"/>
        <v>#N/A</v>
      </c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50"/>
      <c r="W59" s="129" t="e">
        <f t="shared" ref="W59:W82" si="11">IF(B59="","",SUM(C59:V59))</f>
        <v>#N/A</v>
      </c>
      <c r="X59" s="51" t="e">
        <f t="shared" ref="X59:X82" si="12">IF(B59="","",ROUND(W59/W$83*100,0))</f>
        <v>#N/A</v>
      </c>
      <c r="Y59" s="23" t="e">
        <f>IF(X59="","",IF(X59&gt;INPUT!$D$16,"Above KKM",IF(X59=INPUT!$D$16,"KKM",IF(X59&lt;INPUT!$D$16,"Below KKM",""))))</f>
        <v>#N/A</v>
      </c>
      <c r="Z59" s="122"/>
      <c r="AA59" s="52"/>
      <c r="AB59" s="52"/>
      <c r="AC59" s="52">
        <v>2</v>
      </c>
      <c r="AD59" s="82" t="e">
        <f t="shared" ref="AD59:AD82" si="13">B59</f>
        <v>#N/A</v>
      </c>
      <c r="AE59" s="61" t="e">
        <f t="shared" ref="AE59:AE82" si="14">X59</f>
        <v>#N/A</v>
      </c>
      <c r="AF59" s="53" t="str">
        <f t="shared" ref="AF59:AF82" si="15">IF(Z59="","",Z59)</f>
        <v/>
      </c>
    </row>
    <row r="60" spans="1:33" x14ac:dyDescent="0.2">
      <c r="A60" s="48">
        <v>3</v>
      </c>
      <c r="B60" s="72" t="e">
        <f t="shared" si="10"/>
        <v>#N/A</v>
      </c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50"/>
      <c r="W60" s="129" t="e">
        <f t="shared" si="11"/>
        <v>#N/A</v>
      </c>
      <c r="X60" s="51" t="e">
        <f t="shared" si="12"/>
        <v>#N/A</v>
      </c>
      <c r="Y60" s="23" t="e">
        <f>IF(X60="","",IF(X60&gt;INPUT!$D$16,"Above KKM",IF(X60=INPUT!$D$16,"KKM",IF(X60&lt;INPUT!$D$16,"Below KKM",""))))</f>
        <v>#N/A</v>
      </c>
      <c r="Z60" s="122"/>
      <c r="AA60" s="52"/>
      <c r="AB60" s="52"/>
      <c r="AC60" s="52">
        <v>3</v>
      </c>
      <c r="AD60" s="82" t="e">
        <f t="shared" si="13"/>
        <v>#N/A</v>
      </c>
      <c r="AE60" s="61" t="e">
        <f t="shared" si="14"/>
        <v>#N/A</v>
      </c>
      <c r="AF60" s="53" t="str">
        <f t="shared" si="15"/>
        <v/>
      </c>
    </row>
    <row r="61" spans="1:33" x14ac:dyDescent="0.2">
      <c r="A61" s="48">
        <v>4</v>
      </c>
      <c r="B61" s="72" t="e">
        <f t="shared" si="10"/>
        <v>#N/A</v>
      </c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50"/>
      <c r="W61" s="129" t="e">
        <f t="shared" si="11"/>
        <v>#N/A</v>
      </c>
      <c r="X61" s="51" t="e">
        <f t="shared" si="12"/>
        <v>#N/A</v>
      </c>
      <c r="Y61" s="23" t="e">
        <f>IF(X61="","",IF(X61&gt;INPUT!$D$16,"Above KKM",IF(X61=INPUT!$D$16,"KKM",IF(X61&lt;INPUT!$D$16,"Below KKM",""))))</f>
        <v>#N/A</v>
      </c>
      <c r="Z61" s="122"/>
      <c r="AA61" s="52"/>
      <c r="AB61" s="52"/>
      <c r="AC61" s="52">
        <v>4</v>
      </c>
      <c r="AD61" s="82" t="e">
        <f t="shared" si="13"/>
        <v>#N/A</v>
      </c>
      <c r="AE61" s="61" t="e">
        <f t="shared" si="14"/>
        <v>#N/A</v>
      </c>
      <c r="AF61" s="53" t="str">
        <f t="shared" si="15"/>
        <v/>
      </c>
    </row>
    <row r="62" spans="1:33" x14ac:dyDescent="0.2">
      <c r="A62" s="48">
        <v>5</v>
      </c>
      <c r="B62" s="72" t="e">
        <f t="shared" si="10"/>
        <v>#N/A</v>
      </c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50"/>
      <c r="W62" s="129" t="e">
        <f t="shared" si="11"/>
        <v>#N/A</v>
      </c>
      <c r="X62" s="51" t="e">
        <f t="shared" si="12"/>
        <v>#N/A</v>
      </c>
      <c r="Y62" s="23" t="e">
        <f>IF(X62="","",IF(X62&gt;INPUT!$D$16,"Above KKM",IF(X62=INPUT!$D$16,"KKM",IF(X62&lt;INPUT!$D$16,"Below KKM",""))))</f>
        <v>#N/A</v>
      </c>
      <c r="Z62" s="122"/>
      <c r="AA62" s="52"/>
      <c r="AB62" s="52"/>
      <c r="AC62" s="52">
        <v>5</v>
      </c>
      <c r="AD62" s="82" t="e">
        <f t="shared" si="13"/>
        <v>#N/A</v>
      </c>
      <c r="AE62" s="61" t="e">
        <f t="shared" si="14"/>
        <v>#N/A</v>
      </c>
      <c r="AF62" s="53" t="str">
        <f t="shared" si="15"/>
        <v/>
      </c>
    </row>
    <row r="63" spans="1:33" x14ac:dyDescent="0.2">
      <c r="A63" s="48">
        <v>6</v>
      </c>
      <c r="B63" s="72" t="e">
        <f t="shared" si="10"/>
        <v>#N/A</v>
      </c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50"/>
      <c r="W63" s="129" t="e">
        <f t="shared" si="11"/>
        <v>#N/A</v>
      </c>
      <c r="X63" s="51" t="e">
        <f t="shared" si="12"/>
        <v>#N/A</v>
      </c>
      <c r="Y63" s="23" t="e">
        <f>IF(X63="","",IF(X63&gt;INPUT!$D$16,"Above KKM",IF(X63=INPUT!$D$16,"KKM",IF(X63&lt;INPUT!$D$16,"Below KKM",""))))</f>
        <v>#N/A</v>
      </c>
      <c r="Z63" s="122"/>
      <c r="AA63" s="52"/>
      <c r="AB63" s="52"/>
      <c r="AC63" s="52">
        <v>6</v>
      </c>
      <c r="AD63" s="82" t="e">
        <f t="shared" si="13"/>
        <v>#N/A</v>
      </c>
      <c r="AE63" s="61" t="e">
        <f t="shared" si="14"/>
        <v>#N/A</v>
      </c>
      <c r="AF63" s="53" t="str">
        <f t="shared" si="15"/>
        <v/>
      </c>
    </row>
    <row r="64" spans="1:33" s="57" customFormat="1" x14ac:dyDescent="0.2">
      <c r="A64" s="48">
        <v>7</v>
      </c>
      <c r="B64" s="72" t="e">
        <f t="shared" si="10"/>
        <v>#N/A</v>
      </c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5"/>
      <c r="W64" s="129" t="e">
        <f t="shared" si="11"/>
        <v>#N/A</v>
      </c>
      <c r="X64" s="51" t="e">
        <f t="shared" si="12"/>
        <v>#N/A</v>
      </c>
      <c r="Y64" s="23" t="e">
        <f>IF(X64="","",IF(X64&gt;INPUT!$D$16,"Above KKM",IF(X64=INPUT!$D$16,"KKM",IF(X64&lt;INPUT!$D$16,"Below KKM",""))))</f>
        <v>#N/A</v>
      </c>
      <c r="Z64" s="122"/>
      <c r="AA64" s="56"/>
      <c r="AB64" s="52"/>
      <c r="AC64" s="52">
        <v>7</v>
      </c>
      <c r="AD64" s="82" t="e">
        <f t="shared" si="13"/>
        <v>#N/A</v>
      </c>
      <c r="AE64" s="61" t="e">
        <f t="shared" si="14"/>
        <v>#N/A</v>
      </c>
      <c r="AF64" s="53" t="str">
        <f t="shared" si="15"/>
        <v/>
      </c>
      <c r="AG64" s="39"/>
    </row>
    <row r="65" spans="1:33" x14ac:dyDescent="0.2">
      <c r="A65" s="48">
        <v>8</v>
      </c>
      <c r="B65" s="72" t="e">
        <f t="shared" si="10"/>
        <v>#N/A</v>
      </c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50"/>
      <c r="W65" s="129" t="e">
        <f t="shared" si="11"/>
        <v>#N/A</v>
      </c>
      <c r="X65" s="51" t="e">
        <f t="shared" si="12"/>
        <v>#N/A</v>
      </c>
      <c r="Y65" s="23" t="e">
        <f>IF(X65="","",IF(X65&gt;INPUT!$D$16,"Above KKM",IF(X65=INPUT!$D$16,"KKM",IF(X65&lt;INPUT!$D$16,"Below KKM",""))))</f>
        <v>#N/A</v>
      </c>
      <c r="Z65" s="122"/>
      <c r="AA65" s="52"/>
      <c r="AB65" s="52"/>
      <c r="AC65" s="52">
        <v>8</v>
      </c>
      <c r="AD65" s="82" t="e">
        <f t="shared" si="13"/>
        <v>#N/A</v>
      </c>
      <c r="AE65" s="61" t="e">
        <f t="shared" si="14"/>
        <v>#N/A</v>
      </c>
      <c r="AF65" s="53" t="str">
        <f t="shared" si="15"/>
        <v/>
      </c>
    </row>
    <row r="66" spans="1:33" x14ac:dyDescent="0.2">
      <c r="A66" s="48">
        <v>9</v>
      </c>
      <c r="B66" s="72" t="e">
        <f t="shared" si="10"/>
        <v>#N/A</v>
      </c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50"/>
      <c r="W66" s="129" t="e">
        <f t="shared" si="11"/>
        <v>#N/A</v>
      </c>
      <c r="X66" s="51" t="e">
        <f t="shared" si="12"/>
        <v>#N/A</v>
      </c>
      <c r="Y66" s="23" t="e">
        <f>IF(X66="","",IF(X66&gt;INPUT!$D$16,"Above KKM",IF(X66=INPUT!$D$16,"KKM",IF(X66&lt;INPUT!$D$16,"Below KKM",""))))</f>
        <v>#N/A</v>
      </c>
      <c r="Z66" s="122"/>
      <c r="AA66" s="52"/>
      <c r="AB66" s="52"/>
      <c r="AC66" s="52">
        <v>9</v>
      </c>
      <c r="AD66" s="82" t="e">
        <f t="shared" si="13"/>
        <v>#N/A</v>
      </c>
      <c r="AE66" s="61" t="e">
        <f t="shared" si="14"/>
        <v>#N/A</v>
      </c>
      <c r="AF66" s="53" t="str">
        <f t="shared" si="15"/>
        <v/>
      </c>
    </row>
    <row r="67" spans="1:33" x14ac:dyDescent="0.2">
      <c r="A67" s="48">
        <v>10</v>
      </c>
      <c r="B67" s="72" t="e">
        <f t="shared" si="10"/>
        <v>#N/A</v>
      </c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50"/>
      <c r="W67" s="129" t="e">
        <f t="shared" si="11"/>
        <v>#N/A</v>
      </c>
      <c r="X67" s="51" t="e">
        <f t="shared" si="12"/>
        <v>#N/A</v>
      </c>
      <c r="Y67" s="23" t="e">
        <f>IF(X67="","",IF(X67&gt;INPUT!$D$16,"Above KKM",IF(X67=INPUT!$D$16,"KKM",IF(X67&lt;INPUT!$D$16,"Below KKM",""))))</f>
        <v>#N/A</v>
      </c>
      <c r="Z67" s="122"/>
      <c r="AA67" s="52"/>
      <c r="AB67" s="52"/>
      <c r="AC67" s="52">
        <v>10</v>
      </c>
      <c r="AD67" s="82" t="e">
        <f t="shared" si="13"/>
        <v>#N/A</v>
      </c>
      <c r="AE67" s="61" t="e">
        <f t="shared" si="14"/>
        <v>#N/A</v>
      </c>
      <c r="AF67" s="53" t="str">
        <f t="shared" si="15"/>
        <v/>
      </c>
    </row>
    <row r="68" spans="1:33" x14ac:dyDescent="0.2">
      <c r="A68" s="48">
        <v>11</v>
      </c>
      <c r="B68" s="72" t="e">
        <f t="shared" si="10"/>
        <v>#N/A</v>
      </c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50"/>
      <c r="W68" s="129" t="e">
        <f t="shared" si="11"/>
        <v>#N/A</v>
      </c>
      <c r="X68" s="51" t="e">
        <f t="shared" si="12"/>
        <v>#N/A</v>
      </c>
      <c r="Y68" s="23" t="e">
        <f>IF(X68="","",IF(X68&gt;INPUT!$D$16,"Above KKM",IF(X68=INPUT!$D$16,"KKM",IF(X68&lt;INPUT!$D$16,"Below KKM",""))))</f>
        <v>#N/A</v>
      </c>
      <c r="Z68" s="122"/>
      <c r="AA68" s="52"/>
      <c r="AB68" s="52"/>
      <c r="AC68" s="52">
        <v>11</v>
      </c>
      <c r="AD68" s="82" t="e">
        <f t="shared" si="13"/>
        <v>#N/A</v>
      </c>
      <c r="AE68" s="61" t="e">
        <f t="shared" si="14"/>
        <v>#N/A</v>
      </c>
      <c r="AF68" s="53" t="str">
        <f t="shared" si="15"/>
        <v/>
      </c>
    </row>
    <row r="69" spans="1:33" x14ac:dyDescent="0.2">
      <c r="A69" s="48">
        <v>12</v>
      </c>
      <c r="B69" s="72" t="e">
        <f t="shared" si="10"/>
        <v>#N/A</v>
      </c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50"/>
      <c r="W69" s="129" t="e">
        <f t="shared" si="11"/>
        <v>#N/A</v>
      </c>
      <c r="X69" s="51" t="e">
        <f t="shared" si="12"/>
        <v>#N/A</v>
      </c>
      <c r="Y69" s="23" t="e">
        <f>IF(X69="","",IF(X69&gt;INPUT!$D$16,"Above KKM",IF(X69=INPUT!$D$16,"KKM",IF(X69&lt;INPUT!$D$16,"Below KKM",""))))</f>
        <v>#N/A</v>
      </c>
      <c r="Z69" s="122"/>
      <c r="AA69" s="52"/>
      <c r="AB69" s="52"/>
      <c r="AC69" s="52">
        <v>12</v>
      </c>
      <c r="AD69" s="82" t="e">
        <f t="shared" si="13"/>
        <v>#N/A</v>
      </c>
      <c r="AE69" s="61" t="e">
        <f t="shared" si="14"/>
        <v>#N/A</v>
      </c>
      <c r="AF69" s="53" t="str">
        <f t="shared" si="15"/>
        <v/>
      </c>
    </row>
    <row r="70" spans="1:33" x14ac:dyDescent="0.2">
      <c r="A70" s="48">
        <v>13</v>
      </c>
      <c r="B70" s="72" t="e">
        <f t="shared" si="10"/>
        <v>#N/A</v>
      </c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50"/>
      <c r="W70" s="129" t="e">
        <f t="shared" si="11"/>
        <v>#N/A</v>
      </c>
      <c r="X70" s="51" t="e">
        <f t="shared" si="12"/>
        <v>#N/A</v>
      </c>
      <c r="Y70" s="23" t="e">
        <f>IF(X70="","",IF(X70&gt;INPUT!$D$16,"Above KKM",IF(X70=INPUT!$D$16,"KKM",IF(X70&lt;INPUT!$D$16,"Below KKM",""))))</f>
        <v>#N/A</v>
      </c>
      <c r="Z70" s="122"/>
      <c r="AA70" s="52"/>
      <c r="AB70" s="52"/>
      <c r="AC70" s="52">
        <v>13</v>
      </c>
      <c r="AD70" s="82" t="e">
        <f t="shared" si="13"/>
        <v>#N/A</v>
      </c>
      <c r="AE70" s="61" t="e">
        <f t="shared" si="14"/>
        <v>#N/A</v>
      </c>
      <c r="AF70" s="53" t="str">
        <f t="shared" si="15"/>
        <v/>
      </c>
    </row>
    <row r="71" spans="1:33" x14ac:dyDescent="0.2">
      <c r="A71" s="48">
        <v>14</v>
      </c>
      <c r="B71" s="72" t="e">
        <f t="shared" si="10"/>
        <v>#N/A</v>
      </c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50"/>
      <c r="W71" s="129" t="e">
        <f t="shared" si="11"/>
        <v>#N/A</v>
      </c>
      <c r="X71" s="51" t="e">
        <f t="shared" si="12"/>
        <v>#N/A</v>
      </c>
      <c r="Y71" s="23" t="e">
        <f>IF(X71="","",IF(X71&gt;INPUT!$D$16,"Above KKM",IF(X71=INPUT!$D$16,"KKM",IF(X71&lt;INPUT!$D$16,"Below KKM",""))))</f>
        <v>#N/A</v>
      </c>
      <c r="Z71" s="122"/>
      <c r="AA71" s="52"/>
      <c r="AB71" s="52"/>
      <c r="AC71" s="52">
        <v>14</v>
      </c>
      <c r="AD71" s="82" t="e">
        <f t="shared" si="13"/>
        <v>#N/A</v>
      </c>
      <c r="AE71" s="61" t="e">
        <f t="shared" si="14"/>
        <v>#N/A</v>
      </c>
      <c r="AF71" s="53" t="str">
        <f t="shared" si="15"/>
        <v/>
      </c>
    </row>
    <row r="72" spans="1:33" x14ac:dyDescent="0.2">
      <c r="A72" s="48">
        <v>15</v>
      </c>
      <c r="B72" s="72" t="e">
        <f t="shared" si="10"/>
        <v>#N/A</v>
      </c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50"/>
      <c r="W72" s="129" t="e">
        <f t="shared" si="11"/>
        <v>#N/A</v>
      </c>
      <c r="X72" s="51" t="e">
        <f t="shared" si="12"/>
        <v>#N/A</v>
      </c>
      <c r="Y72" s="23" t="e">
        <f>IF(X72="","",IF(X72&gt;INPUT!$D$16,"Above KKM",IF(X72=INPUT!$D$16,"KKM",IF(X72&lt;INPUT!$D$16,"Below KKM",""))))</f>
        <v>#N/A</v>
      </c>
      <c r="Z72" s="122"/>
      <c r="AA72" s="52"/>
      <c r="AB72" s="52"/>
      <c r="AC72" s="52">
        <v>15</v>
      </c>
      <c r="AD72" s="82" t="e">
        <f t="shared" si="13"/>
        <v>#N/A</v>
      </c>
      <c r="AE72" s="61" t="e">
        <f t="shared" si="14"/>
        <v>#N/A</v>
      </c>
      <c r="AF72" s="53" t="str">
        <f t="shared" si="15"/>
        <v/>
      </c>
    </row>
    <row r="73" spans="1:33" x14ac:dyDescent="0.2">
      <c r="A73" s="48">
        <v>16</v>
      </c>
      <c r="B73" s="72" t="e">
        <f t="shared" si="10"/>
        <v>#N/A</v>
      </c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50"/>
      <c r="W73" s="129" t="e">
        <f t="shared" si="11"/>
        <v>#N/A</v>
      </c>
      <c r="X73" s="51" t="e">
        <f t="shared" si="12"/>
        <v>#N/A</v>
      </c>
      <c r="Y73" s="23" t="e">
        <f>IF(X73="","",IF(X73&gt;INPUT!$D$16,"Above KKM",IF(X73=INPUT!$D$16,"KKM",IF(X73&lt;INPUT!$D$16,"Below KKM",""))))</f>
        <v>#N/A</v>
      </c>
      <c r="Z73" s="122"/>
      <c r="AA73" s="52"/>
      <c r="AB73" s="52"/>
      <c r="AC73" s="52">
        <v>16</v>
      </c>
      <c r="AD73" s="82" t="e">
        <f t="shared" si="13"/>
        <v>#N/A</v>
      </c>
      <c r="AE73" s="61" t="e">
        <f t="shared" si="14"/>
        <v>#N/A</v>
      </c>
      <c r="AF73" s="53" t="str">
        <f t="shared" si="15"/>
        <v/>
      </c>
    </row>
    <row r="74" spans="1:33" x14ac:dyDescent="0.2">
      <c r="A74" s="48">
        <v>17</v>
      </c>
      <c r="B74" s="72" t="e">
        <f t="shared" si="10"/>
        <v>#N/A</v>
      </c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50"/>
      <c r="W74" s="129" t="e">
        <f t="shared" si="11"/>
        <v>#N/A</v>
      </c>
      <c r="X74" s="51" t="e">
        <f t="shared" si="12"/>
        <v>#N/A</v>
      </c>
      <c r="Y74" s="23" t="e">
        <f>IF(X74="","",IF(X74&gt;INPUT!$D$16,"Above KKM",IF(X74=INPUT!$D$16,"KKM",IF(X74&lt;INPUT!$D$16,"Below KKM",""))))</f>
        <v>#N/A</v>
      </c>
      <c r="Z74" s="122"/>
      <c r="AA74" s="52"/>
      <c r="AB74" s="52"/>
      <c r="AC74" s="52">
        <v>17</v>
      </c>
      <c r="AD74" s="82" t="e">
        <f t="shared" si="13"/>
        <v>#N/A</v>
      </c>
      <c r="AE74" s="61" t="e">
        <f t="shared" si="14"/>
        <v>#N/A</v>
      </c>
      <c r="AF74" s="53" t="str">
        <f t="shared" si="15"/>
        <v/>
      </c>
    </row>
    <row r="75" spans="1:33" x14ac:dyDescent="0.2">
      <c r="A75" s="48">
        <v>18</v>
      </c>
      <c r="B75" s="72" t="e">
        <f t="shared" si="10"/>
        <v>#N/A</v>
      </c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50"/>
      <c r="W75" s="129" t="e">
        <f t="shared" si="11"/>
        <v>#N/A</v>
      </c>
      <c r="X75" s="51" t="e">
        <f t="shared" si="12"/>
        <v>#N/A</v>
      </c>
      <c r="Y75" s="23" t="e">
        <f>IF(X75="","",IF(X75&gt;INPUT!$D$16,"Above KKM",IF(X75=INPUT!$D$16,"KKM",IF(X75&lt;INPUT!$D$16,"Below KKM",""))))</f>
        <v>#N/A</v>
      </c>
      <c r="Z75" s="122"/>
      <c r="AA75" s="52"/>
      <c r="AB75" s="52"/>
      <c r="AC75" s="52">
        <v>18</v>
      </c>
      <c r="AD75" s="82" t="e">
        <f t="shared" si="13"/>
        <v>#N/A</v>
      </c>
      <c r="AE75" s="61" t="e">
        <f t="shared" si="14"/>
        <v>#N/A</v>
      </c>
      <c r="AF75" s="53" t="str">
        <f t="shared" si="15"/>
        <v/>
      </c>
    </row>
    <row r="76" spans="1:33" x14ac:dyDescent="0.2">
      <c r="A76" s="48">
        <v>19</v>
      </c>
      <c r="B76" s="72" t="e">
        <f t="shared" si="10"/>
        <v>#N/A</v>
      </c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50"/>
      <c r="W76" s="129" t="e">
        <f t="shared" si="11"/>
        <v>#N/A</v>
      </c>
      <c r="X76" s="51" t="e">
        <f t="shared" si="12"/>
        <v>#N/A</v>
      </c>
      <c r="Y76" s="23" t="e">
        <f>IF(X76="","",IF(X76&gt;INPUT!$D$16,"Above KKM",IF(X76=INPUT!$D$16,"KKM",IF(X76&lt;INPUT!$D$16,"Below KKM",""))))</f>
        <v>#N/A</v>
      </c>
      <c r="Z76" s="122"/>
      <c r="AA76" s="52"/>
      <c r="AB76" s="52"/>
      <c r="AC76" s="52">
        <v>19</v>
      </c>
      <c r="AD76" s="82" t="e">
        <f t="shared" si="13"/>
        <v>#N/A</v>
      </c>
      <c r="AE76" s="61" t="e">
        <f t="shared" si="14"/>
        <v>#N/A</v>
      </c>
      <c r="AF76" s="53" t="str">
        <f t="shared" si="15"/>
        <v/>
      </c>
    </row>
    <row r="77" spans="1:33" x14ac:dyDescent="0.2">
      <c r="A77" s="48">
        <v>20</v>
      </c>
      <c r="B77" s="72" t="e">
        <f t="shared" si="10"/>
        <v>#N/A</v>
      </c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50"/>
      <c r="W77" s="129" t="e">
        <f t="shared" si="11"/>
        <v>#N/A</v>
      </c>
      <c r="X77" s="51" t="e">
        <f t="shared" si="12"/>
        <v>#N/A</v>
      </c>
      <c r="Y77" s="23" t="e">
        <f>IF(X77="","",IF(X77&gt;INPUT!$D$16,"Above KKM",IF(X77=INPUT!$D$16,"KKM",IF(X77&lt;INPUT!$D$16,"Below KKM",""))))</f>
        <v>#N/A</v>
      </c>
      <c r="Z77" s="122"/>
      <c r="AA77" s="52"/>
      <c r="AB77" s="52"/>
      <c r="AC77" s="52">
        <v>20</v>
      </c>
      <c r="AD77" s="82" t="e">
        <f t="shared" si="13"/>
        <v>#N/A</v>
      </c>
      <c r="AE77" s="61" t="e">
        <f t="shared" si="14"/>
        <v>#N/A</v>
      </c>
      <c r="AF77" s="53" t="str">
        <f t="shared" si="15"/>
        <v/>
      </c>
    </row>
    <row r="78" spans="1:33" x14ac:dyDescent="0.2">
      <c r="A78" s="48">
        <v>21</v>
      </c>
      <c r="B78" s="72" t="e">
        <f t="shared" si="10"/>
        <v>#N/A</v>
      </c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50"/>
      <c r="W78" s="129" t="e">
        <f t="shared" si="11"/>
        <v>#N/A</v>
      </c>
      <c r="X78" s="51" t="e">
        <f t="shared" si="12"/>
        <v>#N/A</v>
      </c>
      <c r="Y78" s="23" t="e">
        <f>IF(X78="","",IF(X78&gt;INPUT!$D$16,"Above KKM",IF(X78=INPUT!$D$16,"KKM",IF(X78&lt;INPUT!$D$16,"Below KKM",""))))</f>
        <v>#N/A</v>
      </c>
      <c r="Z78" s="122"/>
      <c r="AA78" s="52"/>
      <c r="AB78" s="52"/>
      <c r="AC78" s="52">
        <v>21</v>
      </c>
      <c r="AD78" s="82" t="e">
        <f t="shared" si="13"/>
        <v>#N/A</v>
      </c>
      <c r="AE78" s="61" t="e">
        <f t="shared" si="14"/>
        <v>#N/A</v>
      </c>
      <c r="AF78" s="53" t="str">
        <f t="shared" si="15"/>
        <v/>
      </c>
    </row>
    <row r="79" spans="1:33" x14ac:dyDescent="0.2">
      <c r="A79" s="48">
        <v>22</v>
      </c>
      <c r="B79" s="72" t="e">
        <f t="shared" si="10"/>
        <v>#N/A</v>
      </c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50"/>
      <c r="W79" s="129" t="e">
        <f t="shared" si="11"/>
        <v>#N/A</v>
      </c>
      <c r="X79" s="51" t="e">
        <f t="shared" si="12"/>
        <v>#N/A</v>
      </c>
      <c r="Y79" s="23" t="e">
        <f>IF(X79="","",IF(X79&gt;INPUT!$D$16,"Above KKM",IF(X79=INPUT!$D$16,"KKM",IF(X79&lt;INPUT!$D$16,"Below KKM",""))))</f>
        <v>#N/A</v>
      </c>
      <c r="Z79" s="122"/>
      <c r="AA79" s="52"/>
      <c r="AB79" s="52"/>
      <c r="AC79" s="52">
        <v>22</v>
      </c>
      <c r="AD79" s="82" t="e">
        <f t="shared" si="13"/>
        <v>#N/A</v>
      </c>
      <c r="AE79" s="61" t="e">
        <f t="shared" si="14"/>
        <v>#N/A</v>
      </c>
      <c r="AF79" s="53" t="str">
        <f t="shared" si="15"/>
        <v/>
      </c>
      <c r="AG79" s="57"/>
    </row>
    <row r="80" spans="1:33" x14ac:dyDescent="0.2">
      <c r="A80" s="48">
        <v>23</v>
      </c>
      <c r="B80" s="72" t="e">
        <f t="shared" si="10"/>
        <v>#N/A</v>
      </c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50"/>
      <c r="W80" s="129" t="e">
        <f t="shared" si="11"/>
        <v>#N/A</v>
      </c>
      <c r="X80" s="51" t="e">
        <f t="shared" si="12"/>
        <v>#N/A</v>
      </c>
      <c r="Y80" s="23" t="e">
        <f>IF(X80="","",IF(X80&gt;INPUT!$D$16,"Above KKM",IF(X80=INPUT!$D$16,"KKM",IF(X80&lt;INPUT!$D$16,"Below KKM",""))))</f>
        <v>#N/A</v>
      </c>
      <c r="Z80" s="122"/>
      <c r="AA80" s="52"/>
      <c r="AB80" s="52"/>
      <c r="AC80" s="52">
        <v>23</v>
      </c>
      <c r="AD80" s="82" t="e">
        <f t="shared" si="13"/>
        <v>#N/A</v>
      </c>
      <c r="AE80" s="61" t="e">
        <f t="shared" si="14"/>
        <v>#N/A</v>
      </c>
      <c r="AF80" s="53" t="str">
        <f t="shared" si="15"/>
        <v/>
      </c>
      <c r="AG80" s="57"/>
    </row>
    <row r="81" spans="1:33" x14ac:dyDescent="0.2">
      <c r="A81" s="48">
        <v>24</v>
      </c>
      <c r="B81" s="72" t="e">
        <f t="shared" si="10"/>
        <v>#N/A</v>
      </c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50"/>
      <c r="W81" s="129" t="e">
        <f t="shared" si="11"/>
        <v>#N/A</v>
      </c>
      <c r="X81" s="51" t="e">
        <f t="shared" si="12"/>
        <v>#N/A</v>
      </c>
      <c r="Y81" s="23" t="e">
        <f>IF(X81="","",IF(X81&gt;INPUT!$D$16,"Above KKM",IF(X81=INPUT!$D$16,"KKM",IF(X81&lt;INPUT!$D$16,"Below KKM",""))))</f>
        <v>#N/A</v>
      </c>
      <c r="Z81" s="122"/>
      <c r="AA81" s="52"/>
      <c r="AB81" s="52"/>
      <c r="AC81" s="52">
        <v>24</v>
      </c>
      <c r="AD81" s="82" t="e">
        <f t="shared" si="13"/>
        <v>#N/A</v>
      </c>
      <c r="AE81" s="61" t="e">
        <f t="shared" si="14"/>
        <v>#N/A</v>
      </c>
      <c r="AF81" s="53" t="str">
        <f t="shared" si="15"/>
        <v/>
      </c>
      <c r="AG81" s="57"/>
    </row>
    <row r="82" spans="1:33" x14ac:dyDescent="0.2">
      <c r="A82" s="48">
        <v>25</v>
      </c>
      <c r="B82" s="72" t="e">
        <f t="shared" si="10"/>
        <v>#N/A</v>
      </c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50"/>
      <c r="W82" s="129" t="e">
        <f t="shared" si="11"/>
        <v>#N/A</v>
      </c>
      <c r="X82" s="51" t="e">
        <f t="shared" si="12"/>
        <v>#N/A</v>
      </c>
      <c r="Y82" s="23" t="e">
        <f>IF(X82="","",IF(X82&gt;INPUT!$D$16,"Above KKM",IF(X82=INPUT!$D$16,"KKM",IF(X82&lt;INPUT!$D$16,"Below KKM",""))))</f>
        <v>#N/A</v>
      </c>
      <c r="Z82" s="122"/>
      <c r="AA82" s="52"/>
      <c r="AB82" s="52"/>
      <c r="AC82" s="52">
        <v>25</v>
      </c>
      <c r="AD82" s="82" t="e">
        <f t="shared" si="13"/>
        <v>#N/A</v>
      </c>
      <c r="AE82" s="61" t="e">
        <f t="shared" si="14"/>
        <v>#N/A</v>
      </c>
      <c r="AF82" s="53" t="str">
        <f t="shared" si="15"/>
        <v/>
      </c>
      <c r="AG82" s="57"/>
    </row>
    <row r="83" spans="1:33" x14ac:dyDescent="0.2">
      <c r="A83" s="147" t="s">
        <v>2</v>
      </c>
      <c r="B83" s="14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129">
        <f>SUM(C83:V83)</f>
        <v>0</v>
      </c>
      <c r="X83" s="51" t="str">
        <f>IF(W83=0,"",ROUND(W83/W$83*100,0))</f>
        <v/>
      </c>
      <c r="Y83" s="59"/>
      <c r="Z83" s="59"/>
      <c r="AA83" s="60"/>
      <c r="AB83" s="61"/>
      <c r="AC83" s="61"/>
    </row>
    <row r="84" spans="1:33" x14ac:dyDescent="0.2">
      <c r="AA84" s="39" t="s">
        <v>84</v>
      </c>
      <c r="AB84" s="39">
        <f>25-COUNTBLANK(B58:B82)</f>
        <v>25</v>
      </c>
    </row>
    <row r="85" spans="1:33" x14ac:dyDescent="0.2">
      <c r="B85" s="62" t="str">
        <f>"Percentage (%) "&amp;B53</f>
        <v>Percentage (%) 0</v>
      </c>
      <c r="C85" s="63" t="e">
        <f>(AVERAGE(C58:C82)/C83)</f>
        <v>#DIV/0!</v>
      </c>
      <c r="D85" s="63" t="e">
        <f t="shared" ref="D85:V85" si="16">(AVERAGE(D58:D82)/D83)</f>
        <v>#DIV/0!</v>
      </c>
      <c r="E85" s="63" t="e">
        <f t="shared" si="16"/>
        <v>#DIV/0!</v>
      </c>
      <c r="F85" s="63" t="e">
        <f t="shared" si="16"/>
        <v>#DIV/0!</v>
      </c>
      <c r="G85" s="63" t="e">
        <f t="shared" si="16"/>
        <v>#DIV/0!</v>
      </c>
      <c r="H85" s="63" t="e">
        <f t="shared" si="16"/>
        <v>#DIV/0!</v>
      </c>
      <c r="I85" s="63" t="e">
        <f t="shared" si="16"/>
        <v>#DIV/0!</v>
      </c>
      <c r="J85" s="63" t="e">
        <f t="shared" si="16"/>
        <v>#DIV/0!</v>
      </c>
      <c r="K85" s="63" t="e">
        <f t="shared" si="16"/>
        <v>#DIV/0!</v>
      </c>
      <c r="L85" s="63" t="e">
        <f t="shared" si="16"/>
        <v>#DIV/0!</v>
      </c>
      <c r="M85" s="63" t="e">
        <f t="shared" si="16"/>
        <v>#DIV/0!</v>
      </c>
      <c r="N85" s="63" t="e">
        <f t="shared" si="16"/>
        <v>#DIV/0!</v>
      </c>
      <c r="O85" s="63" t="e">
        <f t="shared" si="16"/>
        <v>#DIV/0!</v>
      </c>
      <c r="P85" s="63" t="e">
        <f t="shared" si="16"/>
        <v>#DIV/0!</v>
      </c>
      <c r="Q85" s="63" t="e">
        <f t="shared" si="16"/>
        <v>#DIV/0!</v>
      </c>
      <c r="R85" s="63" t="e">
        <f t="shared" si="16"/>
        <v>#DIV/0!</v>
      </c>
      <c r="S85" s="63" t="e">
        <f t="shared" si="16"/>
        <v>#DIV/0!</v>
      </c>
      <c r="T85" s="63" t="e">
        <f t="shared" si="16"/>
        <v>#DIV/0!</v>
      </c>
      <c r="U85" s="63" t="e">
        <f t="shared" si="16"/>
        <v>#DIV/0!</v>
      </c>
      <c r="V85" s="63" t="e">
        <f t="shared" si="16"/>
        <v>#DIV/0!</v>
      </c>
      <c r="W85" s="63" t="e">
        <f>(AVERAGE(X58:X82)/X83)</f>
        <v>#N/A</v>
      </c>
      <c r="AA85" s="39" t="s">
        <v>86</v>
      </c>
      <c r="AB85" s="39">
        <f>COUNTIF(X58:X82,"&lt;"&amp;INPUT!D$16)</f>
        <v>0</v>
      </c>
      <c r="AC85" s="64">
        <f>ROUND(AB85/AB84*100,0)</f>
        <v>0</v>
      </c>
    </row>
    <row r="86" spans="1:33" x14ac:dyDescent="0.2">
      <c r="B86" s="62" t="s">
        <v>7</v>
      </c>
      <c r="C86" s="65">
        <f>MAX(C58:C82)</f>
        <v>0</v>
      </c>
      <c r="D86" s="66">
        <f t="shared" ref="D86:V86" si="17">MAX(D58:D82)</f>
        <v>0</v>
      </c>
      <c r="E86" s="66">
        <f t="shared" si="17"/>
        <v>0</v>
      </c>
      <c r="F86" s="66">
        <f t="shared" si="17"/>
        <v>0</v>
      </c>
      <c r="G86" s="66">
        <f t="shared" si="17"/>
        <v>0</v>
      </c>
      <c r="H86" s="66">
        <f t="shared" si="17"/>
        <v>0</v>
      </c>
      <c r="I86" s="66">
        <f t="shared" si="17"/>
        <v>0</v>
      </c>
      <c r="J86" s="66">
        <f t="shared" si="17"/>
        <v>0</v>
      </c>
      <c r="K86" s="66">
        <f t="shared" si="17"/>
        <v>0</v>
      </c>
      <c r="L86" s="66">
        <f t="shared" si="17"/>
        <v>0</v>
      </c>
      <c r="M86" s="66">
        <f t="shared" si="17"/>
        <v>0</v>
      </c>
      <c r="N86" s="66">
        <f t="shared" si="17"/>
        <v>0</v>
      </c>
      <c r="O86" s="66">
        <f t="shared" si="17"/>
        <v>0</v>
      </c>
      <c r="P86" s="66">
        <f t="shared" si="17"/>
        <v>0</v>
      </c>
      <c r="Q86" s="66">
        <f t="shared" si="17"/>
        <v>0</v>
      </c>
      <c r="R86" s="66">
        <f t="shared" si="17"/>
        <v>0</v>
      </c>
      <c r="S86" s="66">
        <f t="shared" si="17"/>
        <v>0</v>
      </c>
      <c r="T86" s="66">
        <f t="shared" si="17"/>
        <v>0</v>
      </c>
      <c r="U86" s="66">
        <f t="shared" si="17"/>
        <v>0</v>
      </c>
      <c r="V86" s="66">
        <f t="shared" si="17"/>
        <v>0</v>
      </c>
      <c r="W86" s="66" t="e">
        <f>MAX(X58:X82)</f>
        <v>#N/A</v>
      </c>
      <c r="AA86" s="39" t="s">
        <v>36</v>
      </c>
      <c r="AB86" s="39">
        <f>COUNTIF(X58:X82,"="&amp;INPUT!D$16)</f>
        <v>0</v>
      </c>
      <c r="AC86" s="64">
        <f>ROUND(AB86/AB84*100,0)</f>
        <v>0</v>
      </c>
    </row>
    <row r="87" spans="1:33" x14ac:dyDescent="0.2">
      <c r="B87" s="62" t="s">
        <v>8</v>
      </c>
      <c r="C87" s="65">
        <f>MIN(C58:C82)</f>
        <v>0</v>
      </c>
      <c r="D87" s="66">
        <f t="shared" ref="D87:V87" si="18">MIN(D58:D82)</f>
        <v>0</v>
      </c>
      <c r="E87" s="66">
        <f t="shared" si="18"/>
        <v>0</v>
      </c>
      <c r="F87" s="66">
        <f t="shared" si="18"/>
        <v>0</v>
      </c>
      <c r="G87" s="66">
        <f t="shared" si="18"/>
        <v>0</v>
      </c>
      <c r="H87" s="66">
        <f t="shared" si="18"/>
        <v>0</v>
      </c>
      <c r="I87" s="66">
        <f t="shared" si="18"/>
        <v>0</v>
      </c>
      <c r="J87" s="66">
        <f t="shared" si="18"/>
        <v>0</v>
      </c>
      <c r="K87" s="66">
        <f t="shared" si="18"/>
        <v>0</v>
      </c>
      <c r="L87" s="66">
        <f t="shared" si="18"/>
        <v>0</v>
      </c>
      <c r="M87" s="66">
        <f t="shared" si="18"/>
        <v>0</v>
      </c>
      <c r="N87" s="66">
        <f t="shared" si="18"/>
        <v>0</v>
      </c>
      <c r="O87" s="66">
        <f t="shared" si="18"/>
        <v>0</v>
      </c>
      <c r="P87" s="66">
        <f t="shared" si="18"/>
        <v>0</v>
      </c>
      <c r="Q87" s="66">
        <f t="shared" si="18"/>
        <v>0</v>
      </c>
      <c r="R87" s="66">
        <f t="shared" si="18"/>
        <v>0</v>
      </c>
      <c r="S87" s="66">
        <f t="shared" si="18"/>
        <v>0</v>
      </c>
      <c r="T87" s="66">
        <f t="shared" si="18"/>
        <v>0</v>
      </c>
      <c r="U87" s="66">
        <f t="shared" si="18"/>
        <v>0</v>
      </c>
      <c r="V87" s="66">
        <f t="shared" si="18"/>
        <v>0</v>
      </c>
      <c r="W87" s="66" t="e">
        <f>MIN(X58:X82)</f>
        <v>#N/A</v>
      </c>
      <c r="AA87" s="39" t="s">
        <v>85</v>
      </c>
      <c r="AB87" s="39">
        <f>COUNTIF(X58:X82,"&gt;"&amp;INPUT!D$16)</f>
        <v>0</v>
      </c>
      <c r="AC87" s="64">
        <f>ROUND(AB87/AB84*100,0)</f>
        <v>0</v>
      </c>
    </row>
    <row r="89" spans="1:33" x14ac:dyDescent="0.2">
      <c r="B89" s="62" t="s">
        <v>3</v>
      </c>
      <c r="C89" s="65" t="e">
        <f>ROUND(AVERAGE(X58:X82),0)</f>
        <v>#N/A</v>
      </c>
      <c r="H89" s="67"/>
      <c r="Q89" s="67"/>
    </row>
    <row r="90" spans="1:33" x14ac:dyDescent="0.2">
      <c r="B90" s="62" t="s">
        <v>87</v>
      </c>
      <c r="C90" s="65" t="e">
        <f>C89</f>
        <v>#N/A</v>
      </c>
      <c r="H90" s="68"/>
      <c r="Q90" s="68"/>
    </row>
    <row r="91" spans="1:33" s="53" customFormat="1" x14ac:dyDescent="0.2">
      <c r="A91" s="39"/>
      <c r="B91" s="62" t="s">
        <v>88</v>
      </c>
      <c r="C91" s="65">
        <f>ROUND((AB87+AB86)/AB84*100,0)</f>
        <v>0</v>
      </c>
      <c r="D91" s="42"/>
      <c r="E91" s="42"/>
      <c r="F91" s="42"/>
      <c r="G91" s="42"/>
      <c r="H91" s="68"/>
      <c r="I91" s="42"/>
      <c r="J91" s="42"/>
      <c r="K91" s="42"/>
      <c r="L91" s="42"/>
      <c r="M91" s="42"/>
      <c r="N91" s="42"/>
      <c r="O91" s="42"/>
      <c r="P91" s="42"/>
      <c r="Q91" s="68"/>
      <c r="R91" s="42"/>
      <c r="S91" s="42"/>
      <c r="T91" s="42"/>
      <c r="U91" s="42"/>
      <c r="V91" s="42"/>
      <c r="W91" s="42"/>
      <c r="X91" s="39"/>
      <c r="Y91" s="39"/>
      <c r="Z91" s="39"/>
      <c r="AA91" s="39"/>
    </row>
    <row r="92" spans="1:33" x14ac:dyDescent="0.2">
      <c r="B92" s="53" t="s">
        <v>14</v>
      </c>
      <c r="X92" s="73" t="s">
        <v>91</v>
      </c>
      <c r="Y92" s="149">
        <f ca="1">NOW()</f>
        <v>42411.598327893516</v>
      </c>
      <c r="Z92" s="149"/>
    </row>
    <row r="93" spans="1:33" x14ac:dyDescent="0.2">
      <c r="B93" s="53"/>
      <c r="Y93" s="53"/>
    </row>
    <row r="94" spans="1:33" x14ac:dyDescent="0.2">
      <c r="B94" s="53"/>
      <c r="Y94" s="53"/>
    </row>
    <row r="95" spans="1:33" x14ac:dyDescent="0.2">
      <c r="B95" s="74" t="str">
        <f>IF(INPUT!K$13="MIDDLE","WENDY HARTONO, M.Pd.",IF(INPUT!K$13="HIGH","AGUSTINUS SIAHAAN, S.Si."," "))</f>
        <v xml:space="preserve"> </v>
      </c>
      <c r="Y95" s="69">
        <f>INPUT!D$13</f>
        <v>0</v>
      </c>
      <c r="Z95" s="44"/>
    </row>
    <row r="96" spans="1:33" x14ac:dyDescent="0.2">
      <c r="B96" s="53" t="s">
        <v>15</v>
      </c>
      <c r="Y96" s="53" t="s">
        <v>16</v>
      </c>
    </row>
    <row r="97" spans="1:33" x14ac:dyDescent="0.2">
      <c r="A97" s="150" t="s">
        <v>13</v>
      </c>
      <c r="B97" s="150"/>
      <c r="C97" s="150"/>
      <c r="D97" s="150"/>
      <c r="E97" s="150"/>
      <c r="F97" s="150"/>
      <c r="G97" s="150"/>
      <c r="H97" s="150"/>
      <c r="I97" s="150"/>
      <c r="J97" s="150"/>
      <c r="K97" s="150"/>
      <c r="L97" s="150"/>
      <c r="M97" s="150"/>
      <c r="N97" s="150"/>
      <c r="O97" s="150"/>
      <c r="P97" s="150"/>
      <c r="Q97" s="150"/>
      <c r="R97" s="150"/>
      <c r="S97" s="150"/>
      <c r="T97" s="150"/>
      <c r="U97" s="150"/>
      <c r="V97" s="150"/>
      <c r="W97" s="150"/>
      <c r="X97" s="150"/>
      <c r="Y97" s="150"/>
      <c r="Z97" s="150"/>
    </row>
    <row r="98" spans="1:33" x14ac:dyDescent="0.2">
      <c r="A98" s="150" t="s">
        <v>37</v>
      </c>
      <c r="B98" s="150"/>
      <c r="C98" s="150"/>
      <c r="D98" s="150"/>
      <c r="E98" s="150"/>
      <c r="F98" s="150"/>
      <c r="G98" s="150"/>
      <c r="H98" s="150"/>
      <c r="I98" s="150"/>
      <c r="J98" s="150"/>
      <c r="K98" s="150"/>
      <c r="L98" s="150"/>
      <c r="M98" s="150"/>
      <c r="N98" s="150"/>
      <c r="O98" s="150"/>
      <c r="P98" s="150"/>
      <c r="Q98" s="150"/>
      <c r="R98" s="150"/>
      <c r="S98" s="150"/>
      <c r="T98" s="150"/>
      <c r="U98" s="150"/>
      <c r="V98" s="150"/>
      <c r="W98" s="150"/>
      <c r="X98" s="150"/>
      <c r="Y98" s="150"/>
      <c r="Z98" s="150"/>
      <c r="AA98" s="40"/>
    </row>
    <row r="99" spans="1:33" x14ac:dyDescent="0.2">
      <c r="A99" s="150" t="str">
        <f>"ACADEMIC YEAR "&amp;INPUT!D$17</f>
        <v>ACADEMIC YEAR 2015-2016</v>
      </c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  <c r="N99" s="150"/>
      <c r="O99" s="150"/>
      <c r="P99" s="150"/>
      <c r="Q99" s="150"/>
      <c r="R99" s="150"/>
      <c r="S99" s="150"/>
      <c r="T99" s="150"/>
      <c r="U99" s="150"/>
      <c r="V99" s="150"/>
      <c r="W99" s="150"/>
      <c r="X99" s="150"/>
      <c r="Y99" s="150"/>
      <c r="Z99" s="150"/>
    </row>
    <row r="100" spans="1:33" x14ac:dyDescent="0.2">
      <c r="A100" s="41" t="s">
        <v>10</v>
      </c>
      <c r="B100" s="41" t="str">
        <f>IF(INPUT!K$13="MIDDLE","MIDDLE SCHOOL",IF(INPUT!K$13="HIGH","HIGH SCHOOL"," "))</f>
        <v xml:space="preserve"> </v>
      </c>
      <c r="X100" s="43" t="s">
        <v>17</v>
      </c>
      <c r="Y100" s="41" t="str">
        <f>": "&amp;INPUT!D$14</f>
        <v xml:space="preserve">: </v>
      </c>
    </row>
    <row r="101" spans="1:33" x14ac:dyDescent="0.2">
      <c r="A101" s="41" t="s">
        <v>22</v>
      </c>
      <c r="B101" s="44">
        <f>REKAP!A10</f>
        <v>0</v>
      </c>
      <c r="H101" s="45"/>
      <c r="Q101" s="45"/>
      <c r="X101" s="43" t="s">
        <v>608</v>
      </c>
      <c r="Y101" s="159" t="str">
        <f>": "&amp;INPUT!K$16</f>
        <v xml:space="preserve">: </v>
      </c>
      <c r="Z101" s="159"/>
    </row>
    <row r="102" spans="1:33" x14ac:dyDescent="0.2">
      <c r="A102" s="41" t="s">
        <v>11</v>
      </c>
      <c r="B102" s="44">
        <f>REKAP!B10</f>
        <v>0</v>
      </c>
      <c r="H102" s="45"/>
      <c r="Q102" s="45"/>
      <c r="X102" s="43" t="s">
        <v>12</v>
      </c>
      <c r="Y102" s="44" t="str">
        <f>": "&amp;INPUT!D$15</f>
        <v>: 2 (two)</v>
      </c>
    </row>
    <row r="104" spans="1:33" ht="11.25" customHeight="1" x14ac:dyDescent="0.2">
      <c r="A104" s="151" t="s">
        <v>5</v>
      </c>
      <c r="B104" s="151" t="s">
        <v>0</v>
      </c>
      <c r="C104" s="153" t="s">
        <v>6</v>
      </c>
      <c r="D104" s="154"/>
      <c r="E104" s="154"/>
      <c r="F104" s="154"/>
      <c r="G104" s="154"/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  <c r="R104" s="154"/>
      <c r="S104" s="154"/>
      <c r="T104" s="154"/>
      <c r="U104" s="154"/>
      <c r="V104" s="155"/>
      <c r="W104" s="158" t="s">
        <v>607</v>
      </c>
      <c r="X104" s="156" t="s">
        <v>1</v>
      </c>
      <c r="Y104" s="151" t="s">
        <v>9</v>
      </c>
      <c r="Z104" s="151" t="s">
        <v>90</v>
      </c>
      <c r="AA104" s="46"/>
    </row>
    <row r="105" spans="1:33" x14ac:dyDescent="0.2">
      <c r="A105" s="152"/>
      <c r="B105" s="152"/>
      <c r="C105" s="47">
        <v>1</v>
      </c>
      <c r="D105" s="47">
        <v>2</v>
      </c>
      <c r="E105" s="47">
        <v>3</v>
      </c>
      <c r="F105" s="47">
        <v>4</v>
      </c>
      <c r="G105" s="47">
        <v>5</v>
      </c>
      <c r="H105" s="47">
        <v>6</v>
      </c>
      <c r="I105" s="47">
        <v>7</v>
      </c>
      <c r="J105" s="47">
        <v>8</v>
      </c>
      <c r="K105" s="47">
        <v>9</v>
      </c>
      <c r="L105" s="47">
        <v>10</v>
      </c>
      <c r="M105" s="47">
        <v>11</v>
      </c>
      <c r="N105" s="47">
        <v>12</v>
      </c>
      <c r="O105" s="47">
        <v>13</v>
      </c>
      <c r="P105" s="47">
        <v>14</v>
      </c>
      <c r="Q105" s="47">
        <v>15</v>
      </c>
      <c r="R105" s="47">
        <v>16</v>
      </c>
      <c r="S105" s="47">
        <v>17</v>
      </c>
      <c r="T105" s="47">
        <v>18</v>
      </c>
      <c r="U105" s="47">
        <v>19</v>
      </c>
      <c r="V105" s="47">
        <v>20</v>
      </c>
      <c r="W105" s="158"/>
      <c r="X105" s="157"/>
      <c r="Y105" s="152"/>
      <c r="Z105" s="152"/>
      <c r="AA105" s="46"/>
    </row>
    <row r="106" spans="1:33" x14ac:dyDescent="0.2">
      <c r="A106" s="48">
        <v>1</v>
      </c>
      <c r="B106" s="72" t="e">
        <f t="shared" ref="B106:B130" si="19">IF(HLOOKUP(B$101,LIST_NAMA,A106+1,FALSE)="","",HLOOKUP(B$101,LIST_NAMA,A106+1,FALSE))</f>
        <v>#N/A</v>
      </c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50"/>
      <c r="W106" s="129" t="e">
        <f>IF(B106="","",SUM(C106:V106))</f>
        <v>#N/A</v>
      </c>
      <c r="X106" s="51" t="e">
        <f>IF(B106="","",ROUND(W106/W$131*100,0))</f>
        <v>#N/A</v>
      </c>
      <c r="Y106" s="23" t="e">
        <f>IF(X106="","",IF(X106&gt;INPUT!$D$16,"Above KKM",IF(X106=INPUT!$D$16,"KKM",IF(X106&lt;INPUT!$D$16,"Below KKM",""))))</f>
        <v>#N/A</v>
      </c>
      <c r="Z106" s="122"/>
      <c r="AA106" s="52"/>
      <c r="AB106" s="52"/>
      <c r="AC106" s="52">
        <v>1</v>
      </c>
      <c r="AD106" s="82" t="e">
        <f>B106</f>
        <v>#N/A</v>
      </c>
      <c r="AE106" s="61" t="e">
        <f>X106</f>
        <v>#N/A</v>
      </c>
      <c r="AF106" s="53" t="str">
        <f>IF(Z106="","",Z106)</f>
        <v/>
      </c>
    </row>
    <row r="107" spans="1:33" x14ac:dyDescent="0.2">
      <c r="A107" s="48">
        <v>2</v>
      </c>
      <c r="B107" s="72" t="e">
        <f t="shared" si="19"/>
        <v>#N/A</v>
      </c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50"/>
      <c r="W107" s="129" t="e">
        <f t="shared" ref="W107:W130" si="20">IF(B107="","",SUM(C107:V107))</f>
        <v>#N/A</v>
      </c>
      <c r="X107" s="51" t="e">
        <f t="shared" ref="X107:X130" si="21">IF(B107="","",ROUND(W107/W$131*100,0))</f>
        <v>#N/A</v>
      </c>
      <c r="Y107" s="23" t="e">
        <f>IF(X107="","",IF(X107&gt;INPUT!$D$16,"Above KKM",IF(X107=INPUT!$D$16,"KKM",IF(X107&lt;INPUT!$D$16,"Below KKM",""))))</f>
        <v>#N/A</v>
      </c>
      <c r="Z107" s="122"/>
      <c r="AA107" s="52"/>
      <c r="AB107" s="52"/>
      <c r="AC107" s="52">
        <v>2</v>
      </c>
      <c r="AD107" s="82" t="e">
        <f t="shared" ref="AD107:AD130" si="22">B107</f>
        <v>#N/A</v>
      </c>
      <c r="AE107" s="61" t="e">
        <f t="shared" ref="AE107:AE130" si="23">X107</f>
        <v>#N/A</v>
      </c>
      <c r="AF107" s="53" t="str">
        <f t="shared" ref="AF107:AF130" si="24">IF(Z107="","",Z107)</f>
        <v/>
      </c>
    </row>
    <row r="108" spans="1:33" x14ac:dyDescent="0.2">
      <c r="A108" s="48">
        <v>3</v>
      </c>
      <c r="B108" s="72" t="e">
        <f t="shared" si="19"/>
        <v>#N/A</v>
      </c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50"/>
      <c r="W108" s="129" t="e">
        <f t="shared" si="20"/>
        <v>#N/A</v>
      </c>
      <c r="X108" s="51" t="e">
        <f t="shared" si="21"/>
        <v>#N/A</v>
      </c>
      <c r="Y108" s="23" t="e">
        <f>IF(X108="","",IF(X108&gt;INPUT!$D$16,"Above KKM",IF(X108=INPUT!$D$16,"KKM",IF(X108&lt;INPUT!$D$16,"Below KKM",""))))</f>
        <v>#N/A</v>
      </c>
      <c r="Z108" s="122"/>
      <c r="AA108" s="52"/>
      <c r="AB108" s="52"/>
      <c r="AC108" s="52">
        <v>3</v>
      </c>
      <c r="AD108" s="82" t="e">
        <f t="shared" si="22"/>
        <v>#N/A</v>
      </c>
      <c r="AE108" s="61" t="e">
        <f t="shared" si="23"/>
        <v>#N/A</v>
      </c>
      <c r="AF108" s="53" t="str">
        <f t="shared" si="24"/>
        <v/>
      </c>
    </row>
    <row r="109" spans="1:33" x14ac:dyDescent="0.2">
      <c r="A109" s="48">
        <v>4</v>
      </c>
      <c r="B109" s="72" t="e">
        <f t="shared" si="19"/>
        <v>#N/A</v>
      </c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50"/>
      <c r="W109" s="129" t="e">
        <f t="shared" si="20"/>
        <v>#N/A</v>
      </c>
      <c r="X109" s="51" t="e">
        <f t="shared" si="21"/>
        <v>#N/A</v>
      </c>
      <c r="Y109" s="23" t="e">
        <f>IF(X109="","",IF(X109&gt;INPUT!$D$16,"Above KKM",IF(X109=INPUT!$D$16,"KKM",IF(X109&lt;INPUT!$D$16,"Below KKM",""))))</f>
        <v>#N/A</v>
      </c>
      <c r="Z109" s="122"/>
      <c r="AA109" s="52"/>
      <c r="AB109" s="52"/>
      <c r="AC109" s="52">
        <v>4</v>
      </c>
      <c r="AD109" s="82" t="e">
        <f t="shared" si="22"/>
        <v>#N/A</v>
      </c>
      <c r="AE109" s="61" t="e">
        <f t="shared" si="23"/>
        <v>#N/A</v>
      </c>
      <c r="AF109" s="53" t="str">
        <f t="shared" si="24"/>
        <v/>
      </c>
    </row>
    <row r="110" spans="1:33" x14ac:dyDescent="0.2">
      <c r="A110" s="48">
        <v>5</v>
      </c>
      <c r="B110" s="72" t="e">
        <f t="shared" si="19"/>
        <v>#N/A</v>
      </c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50"/>
      <c r="W110" s="129" t="e">
        <f t="shared" si="20"/>
        <v>#N/A</v>
      </c>
      <c r="X110" s="51" t="e">
        <f t="shared" si="21"/>
        <v>#N/A</v>
      </c>
      <c r="Y110" s="23" t="e">
        <f>IF(X110="","",IF(X110&gt;INPUT!$D$16,"Above KKM",IF(X110=INPUT!$D$16,"KKM",IF(X110&lt;INPUT!$D$16,"Below KKM",""))))</f>
        <v>#N/A</v>
      </c>
      <c r="Z110" s="122"/>
      <c r="AA110" s="52"/>
      <c r="AB110" s="52"/>
      <c r="AC110" s="52">
        <v>5</v>
      </c>
      <c r="AD110" s="82" t="e">
        <f t="shared" si="22"/>
        <v>#N/A</v>
      </c>
      <c r="AE110" s="61" t="e">
        <f t="shared" si="23"/>
        <v>#N/A</v>
      </c>
      <c r="AF110" s="53" t="str">
        <f t="shared" si="24"/>
        <v/>
      </c>
    </row>
    <row r="111" spans="1:33" x14ac:dyDescent="0.2">
      <c r="A111" s="48">
        <v>6</v>
      </c>
      <c r="B111" s="72" t="e">
        <f t="shared" si="19"/>
        <v>#N/A</v>
      </c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50"/>
      <c r="W111" s="129" t="e">
        <f t="shared" si="20"/>
        <v>#N/A</v>
      </c>
      <c r="X111" s="51" t="e">
        <f t="shared" si="21"/>
        <v>#N/A</v>
      </c>
      <c r="Y111" s="23" t="e">
        <f>IF(X111="","",IF(X111&gt;INPUT!$D$16,"Above KKM",IF(X111=INPUT!$D$16,"KKM",IF(X111&lt;INPUT!$D$16,"Below KKM",""))))</f>
        <v>#N/A</v>
      </c>
      <c r="Z111" s="122"/>
      <c r="AA111" s="52"/>
      <c r="AB111" s="52"/>
      <c r="AC111" s="52">
        <v>6</v>
      </c>
      <c r="AD111" s="82" t="e">
        <f t="shared" si="22"/>
        <v>#N/A</v>
      </c>
      <c r="AE111" s="61" t="e">
        <f t="shared" si="23"/>
        <v>#N/A</v>
      </c>
      <c r="AF111" s="53" t="str">
        <f t="shared" si="24"/>
        <v/>
      </c>
    </row>
    <row r="112" spans="1:33" s="57" customFormat="1" x14ac:dyDescent="0.2">
      <c r="A112" s="48">
        <v>7</v>
      </c>
      <c r="B112" s="72" t="e">
        <f t="shared" si="19"/>
        <v>#N/A</v>
      </c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5"/>
      <c r="W112" s="129" t="e">
        <f t="shared" si="20"/>
        <v>#N/A</v>
      </c>
      <c r="X112" s="51" t="e">
        <f t="shared" si="21"/>
        <v>#N/A</v>
      </c>
      <c r="Y112" s="23" t="e">
        <f>IF(X112="","",IF(X112&gt;INPUT!$D$16,"Above KKM",IF(X112=INPUT!$D$16,"KKM",IF(X112&lt;INPUT!$D$16,"Below KKM",""))))</f>
        <v>#N/A</v>
      </c>
      <c r="Z112" s="122"/>
      <c r="AA112" s="56"/>
      <c r="AB112" s="52"/>
      <c r="AC112" s="52">
        <v>7</v>
      </c>
      <c r="AD112" s="82" t="e">
        <f t="shared" si="22"/>
        <v>#N/A</v>
      </c>
      <c r="AE112" s="61" t="e">
        <f t="shared" si="23"/>
        <v>#N/A</v>
      </c>
      <c r="AF112" s="53" t="str">
        <f t="shared" si="24"/>
        <v/>
      </c>
      <c r="AG112" s="39"/>
    </row>
    <row r="113" spans="1:33" x14ac:dyDescent="0.2">
      <c r="A113" s="48">
        <v>8</v>
      </c>
      <c r="B113" s="72" t="e">
        <f t="shared" si="19"/>
        <v>#N/A</v>
      </c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50"/>
      <c r="W113" s="129" t="e">
        <f t="shared" si="20"/>
        <v>#N/A</v>
      </c>
      <c r="X113" s="51" t="e">
        <f t="shared" si="21"/>
        <v>#N/A</v>
      </c>
      <c r="Y113" s="23" t="e">
        <f>IF(X113="","",IF(X113&gt;INPUT!$D$16,"Above KKM",IF(X113=INPUT!$D$16,"KKM",IF(X113&lt;INPUT!$D$16,"Below KKM",""))))</f>
        <v>#N/A</v>
      </c>
      <c r="Z113" s="122"/>
      <c r="AA113" s="52"/>
      <c r="AB113" s="52"/>
      <c r="AC113" s="52">
        <v>8</v>
      </c>
      <c r="AD113" s="82" t="e">
        <f t="shared" si="22"/>
        <v>#N/A</v>
      </c>
      <c r="AE113" s="61" t="e">
        <f t="shared" si="23"/>
        <v>#N/A</v>
      </c>
      <c r="AF113" s="53" t="str">
        <f t="shared" si="24"/>
        <v/>
      </c>
    </row>
    <row r="114" spans="1:33" x14ac:dyDescent="0.2">
      <c r="A114" s="48">
        <v>9</v>
      </c>
      <c r="B114" s="72" t="e">
        <f t="shared" si="19"/>
        <v>#N/A</v>
      </c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50"/>
      <c r="W114" s="129" t="e">
        <f t="shared" si="20"/>
        <v>#N/A</v>
      </c>
      <c r="X114" s="51" t="e">
        <f t="shared" si="21"/>
        <v>#N/A</v>
      </c>
      <c r="Y114" s="23" t="e">
        <f>IF(X114="","",IF(X114&gt;INPUT!$D$16,"Above KKM",IF(X114=INPUT!$D$16,"KKM",IF(X114&lt;INPUT!$D$16,"Below KKM",""))))</f>
        <v>#N/A</v>
      </c>
      <c r="Z114" s="122"/>
      <c r="AA114" s="52"/>
      <c r="AB114" s="52"/>
      <c r="AC114" s="52">
        <v>9</v>
      </c>
      <c r="AD114" s="82" t="e">
        <f t="shared" si="22"/>
        <v>#N/A</v>
      </c>
      <c r="AE114" s="61" t="e">
        <f t="shared" si="23"/>
        <v>#N/A</v>
      </c>
      <c r="AF114" s="53" t="str">
        <f t="shared" si="24"/>
        <v/>
      </c>
    </row>
    <row r="115" spans="1:33" x14ac:dyDescent="0.2">
      <c r="A115" s="48">
        <v>10</v>
      </c>
      <c r="B115" s="72" t="e">
        <f t="shared" si="19"/>
        <v>#N/A</v>
      </c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50"/>
      <c r="W115" s="129" t="e">
        <f t="shared" si="20"/>
        <v>#N/A</v>
      </c>
      <c r="X115" s="51" t="e">
        <f t="shared" si="21"/>
        <v>#N/A</v>
      </c>
      <c r="Y115" s="23" t="e">
        <f>IF(X115="","",IF(X115&gt;INPUT!$D$16,"Above KKM",IF(X115=INPUT!$D$16,"KKM",IF(X115&lt;INPUT!$D$16,"Below KKM",""))))</f>
        <v>#N/A</v>
      </c>
      <c r="Z115" s="122"/>
      <c r="AA115" s="52"/>
      <c r="AB115" s="52"/>
      <c r="AC115" s="52">
        <v>10</v>
      </c>
      <c r="AD115" s="82" t="e">
        <f t="shared" si="22"/>
        <v>#N/A</v>
      </c>
      <c r="AE115" s="61" t="e">
        <f t="shared" si="23"/>
        <v>#N/A</v>
      </c>
      <c r="AF115" s="53" t="str">
        <f t="shared" si="24"/>
        <v/>
      </c>
    </row>
    <row r="116" spans="1:33" x14ac:dyDescent="0.2">
      <c r="A116" s="48">
        <v>11</v>
      </c>
      <c r="B116" s="72" t="e">
        <f t="shared" si="19"/>
        <v>#N/A</v>
      </c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50"/>
      <c r="W116" s="129" t="e">
        <f t="shared" si="20"/>
        <v>#N/A</v>
      </c>
      <c r="X116" s="51" t="e">
        <f t="shared" si="21"/>
        <v>#N/A</v>
      </c>
      <c r="Y116" s="23" t="e">
        <f>IF(X116="","",IF(X116&gt;INPUT!$D$16,"Above KKM",IF(X116=INPUT!$D$16,"KKM",IF(X116&lt;INPUT!$D$16,"Below KKM",""))))</f>
        <v>#N/A</v>
      </c>
      <c r="Z116" s="122"/>
      <c r="AA116" s="52"/>
      <c r="AB116" s="52"/>
      <c r="AC116" s="52">
        <v>11</v>
      </c>
      <c r="AD116" s="82" t="e">
        <f t="shared" si="22"/>
        <v>#N/A</v>
      </c>
      <c r="AE116" s="61" t="e">
        <f t="shared" si="23"/>
        <v>#N/A</v>
      </c>
      <c r="AF116" s="53" t="str">
        <f t="shared" si="24"/>
        <v/>
      </c>
    </row>
    <row r="117" spans="1:33" x14ac:dyDescent="0.2">
      <c r="A117" s="48">
        <v>12</v>
      </c>
      <c r="B117" s="72" t="e">
        <f t="shared" si="19"/>
        <v>#N/A</v>
      </c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50"/>
      <c r="W117" s="129" t="e">
        <f t="shared" si="20"/>
        <v>#N/A</v>
      </c>
      <c r="X117" s="51" t="e">
        <f t="shared" si="21"/>
        <v>#N/A</v>
      </c>
      <c r="Y117" s="23" t="e">
        <f>IF(X117="","",IF(X117&gt;INPUT!$D$16,"Above KKM",IF(X117=INPUT!$D$16,"KKM",IF(X117&lt;INPUT!$D$16,"Below KKM",""))))</f>
        <v>#N/A</v>
      </c>
      <c r="Z117" s="122"/>
      <c r="AA117" s="52"/>
      <c r="AB117" s="52"/>
      <c r="AC117" s="52">
        <v>12</v>
      </c>
      <c r="AD117" s="82" t="e">
        <f t="shared" si="22"/>
        <v>#N/A</v>
      </c>
      <c r="AE117" s="61" t="e">
        <f t="shared" si="23"/>
        <v>#N/A</v>
      </c>
      <c r="AF117" s="53" t="str">
        <f t="shared" si="24"/>
        <v/>
      </c>
    </row>
    <row r="118" spans="1:33" x14ac:dyDescent="0.2">
      <c r="A118" s="48">
        <v>13</v>
      </c>
      <c r="B118" s="72" t="e">
        <f t="shared" si="19"/>
        <v>#N/A</v>
      </c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50"/>
      <c r="W118" s="129" t="e">
        <f t="shared" si="20"/>
        <v>#N/A</v>
      </c>
      <c r="X118" s="51" t="e">
        <f t="shared" si="21"/>
        <v>#N/A</v>
      </c>
      <c r="Y118" s="23" t="e">
        <f>IF(X118="","",IF(X118&gt;INPUT!$D$16,"Above KKM",IF(X118=INPUT!$D$16,"KKM",IF(X118&lt;INPUT!$D$16,"Below KKM",""))))</f>
        <v>#N/A</v>
      </c>
      <c r="Z118" s="122"/>
      <c r="AA118" s="52"/>
      <c r="AB118" s="52"/>
      <c r="AC118" s="52">
        <v>13</v>
      </c>
      <c r="AD118" s="82" t="e">
        <f t="shared" si="22"/>
        <v>#N/A</v>
      </c>
      <c r="AE118" s="61" t="e">
        <f t="shared" si="23"/>
        <v>#N/A</v>
      </c>
      <c r="AF118" s="53" t="str">
        <f t="shared" si="24"/>
        <v/>
      </c>
    </row>
    <row r="119" spans="1:33" x14ac:dyDescent="0.2">
      <c r="A119" s="48">
        <v>14</v>
      </c>
      <c r="B119" s="72" t="e">
        <f t="shared" si="19"/>
        <v>#N/A</v>
      </c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50"/>
      <c r="W119" s="129" t="e">
        <f t="shared" si="20"/>
        <v>#N/A</v>
      </c>
      <c r="X119" s="51" t="e">
        <f t="shared" si="21"/>
        <v>#N/A</v>
      </c>
      <c r="Y119" s="23" t="e">
        <f>IF(X119="","",IF(X119&gt;INPUT!$D$16,"Above KKM",IF(X119=INPUT!$D$16,"KKM",IF(X119&lt;INPUT!$D$16,"Below KKM",""))))</f>
        <v>#N/A</v>
      </c>
      <c r="Z119" s="122"/>
      <c r="AA119" s="52"/>
      <c r="AB119" s="52"/>
      <c r="AC119" s="52">
        <v>14</v>
      </c>
      <c r="AD119" s="82" t="e">
        <f t="shared" si="22"/>
        <v>#N/A</v>
      </c>
      <c r="AE119" s="61" t="e">
        <f t="shared" si="23"/>
        <v>#N/A</v>
      </c>
      <c r="AF119" s="53" t="str">
        <f t="shared" si="24"/>
        <v/>
      </c>
    </row>
    <row r="120" spans="1:33" x14ac:dyDescent="0.2">
      <c r="A120" s="48">
        <v>15</v>
      </c>
      <c r="B120" s="72" t="e">
        <f t="shared" si="19"/>
        <v>#N/A</v>
      </c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50"/>
      <c r="W120" s="129" t="e">
        <f t="shared" si="20"/>
        <v>#N/A</v>
      </c>
      <c r="X120" s="51" t="e">
        <f t="shared" si="21"/>
        <v>#N/A</v>
      </c>
      <c r="Y120" s="23" t="e">
        <f>IF(X120="","",IF(X120&gt;INPUT!$D$16,"Above KKM",IF(X120=INPUT!$D$16,"KKM",IF(X120&lt;INPUT!$D$16,"Below KKM",""))))</f>
        <v>#N/A</v>
      </c>
      <c r="Z120" s="122"/>
      <c r="AA120" s="52"/>
      <c r="AB120" s="52"/>
      <c r="AC120" s="52">
        <v>15</v>
      </c>
      <c r="AD120" s="82" t="e">
        <f t="shared" si="22"/>
        <v>#N/A</v>
      </c>
      <c r="AE120" s="61" t="e">
        <f t="shared" si="23"/>
        <v>#N/A</v>
      </c>
      <c r="AF120" s="53" t="str">
        <f t="shared" si="24"/>
        <v/>
      </c>
    </row>
    <row r="121" spans="1:33" x14ac:dyDescent="0.2">
      <c r="A121" s="48">
        <v>16</v>
      </c>
      <c r="B121" s="72" t="e">
        <f t="shared" si="19"/>
        <v>#N/A</v>
      </c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50"/>
      <c r="W121" s="129" t="e">
        <f t="shared" si="20"/>
        <v>#N/A</v>
      </c>
      <c r="X121" s="51" t="e">
        <f t="shared" si="21"/>
        <v>#N/A</v>
      </c>
      <c r="Y121" s="23" t="e">
        <f>IF(X121="","",IF(X121&gt;INPUT!$D$16,"Above KKM",IF(X121=INPUT!$D$16,"KKM",IF(X121&lt;INPUT!$D$16,"Below KKM",""))))</f>
        <v>#N/A</v>
      </c>
      <c r="Z121" s="122"/>
      <c r="AA121" s="52"/>
      <c r="AB121" s="52"/>
      <c r="AC121" s="52">
        <v>16</v>
      </c>
      <c r="AD121" s="82" t="e">
        <f t="shared" si="22"/>
        <v>#N/A</v>
      </c>
      <c r="AE121" s="61" t="e">
        <f t="shared" si="23"/>
        <v>#N/A</v>
      </c>
      <c r="AF121" s="53" t="str">
        <f t="shared" si="24"/>
        <v/>
      </c>
    </row>
    <row r="122" spans="1:33" x14ac:dyDescent="0.2">
      <c r="A122" s="48">
        <v>17</v>
      </c>
      <c r="B122" s="72" t="e">
        <f t="shared" si="19"/>
        <v>#N/A</v>
      </c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50"/>
      <c r="W122" s="129" t="e">
        <f t="shared" si="20"/>
        <v>#N/A</v>
      </c>
      <c r="X122" s="51" t="e">
        <f t="shared" si="21"/>
        <v>#N/A</v>
      </c>
      <c r="Y122" s="23" t="e">
        <f>IF(X122="","",IF(X122&gt;INPUT!$D$16,"Above KKM",IF(X122=INPUT!$D$16,"KKM",IF(X122&lt;INPUT!$D$16,"Below KKM",""))))</f>
        <v>#N/A</v>
      </c>
      <c r="Z122" s="122"/>
      <c r="AA122" s="52"/>
      <c r="AB122" s="52"/>
      <c r="AC122" s="52">
        <v>17</v>
      </c>
      <c r="AD122" s="82" t="e">
        <f t="shared" si="22"/>
        <v>#N/A</v>
      </c>
      <c r="AE122" s="61" t="e">
        <f t="shared" si="23"/>
        <v>#N/A</v>
      </c>
      <c r="AF122" s="53" t="str">
        <f t="shared" si="24"/>
        <v/>
      </c>
    </row>
    <row r="123" spans="1:33" x14ac:dyDescent="0.2">
      <c r="A123" s="48">
        <v>18</v>
      </c>
      <c r="B123" s="72" t="e">
        <f t="shared" si="19"/>
        <v>#N/A</v>
      </c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50"/>
      <c r="W123" s="129" t="e">
        <f t="shared" si="20"/>
        <v>#N/A</v>
      </c>
      <c r="X123" s="51" t="e">
        <f t="shared" si="21"/>
        <v>#N/A</v>
      </c>
      <c r="Y123" s="23" t="e">
        <f>IF(X123="","",IF(X123&gt;INPUT!$D$16,"Above KKM",IF(X123=INPUT!$D$16,"KKM",IF(X123&lt;INPUT!$D$16,"Below KKM",""))))</f>
        <v>#N/A</v>
      </c>
      <c r="Z123" s="122"/>
      <c r="AA123" s="52"/>
      <c r="AB123" s="52"/>
      <c r="AC123" s="52">
        <v>18</v>
      </c>
      <c r="AD123" s="82" t="e">
        <f t="shared" si="22"/>
        <v>#N/A</v>
      </c>
      <c r="AE123" s="61" t="e">
        <f t="shared" si="23"/>
        <v>#N/A</v>
      </c>
      <c r="AF123" s="53" t="str">
        <f t="shared" si="24"/>
        <v/>
      </c>
    </row>
    <row r="124" spans="1:33" x14ac:dyDescent="0.2">
      <c r="A124" s="48">
        <v>19</v>
      </c>
      <c r="B124" s="72" t="e">
        <f t="shared" si="19"/>
        <v>#N/A</v>
      </c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50"/>
      <c r="W124" s="129" t="e">
        <f t="shared" si="20"/>
        <v>#N/A</v>
      </c>
      <c r="X124" s="51" t="e">
        <f t="shared" si="21"/>
        <v>#N/A</v>
      </c>
      <c r="Y124" s="23" t="e">
        <f>IF(X124="","",IF(X124&gt;INPUT!$D$16,"Above KKM",IF(X124=INPUT!$D$16,"KKM",IF(X124&lt;INPUT!$D$16,"Below KKM",""))))</f>
        <v>#N/A</v>
      </c>
      <c r="Z124" s="122"/>
      <c r="AA124" s="52"/>
      <c r="AB124" s="52"/>
      <c r="AC124" s="52">
        <v>19</v>
      </c>
      <c r="AD124" s="82" t="e">
        <f t="shared" si="22"/>
        <v>#N/A</v>
      </c>
      <c r="AE124" s="61" t="e">
        <f t="shared" si="23"/>
        <v>#N/A</v>
      </c>
      <c r="AF124" s="53" t="str">
        <f t="shared" si="24"/>
        <v/>
      </c>
    </row>
    <row r="125" spans="1:33" x14ac:dyDescent="0.2">
      <c r="A125" s="48">
        <v>20</v>
      </c>
      <c r="B125" s="72" t="e">
        <f t="shared" si="19"/>
        <v>#N/A</v>
      </c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50"/>
      <c r="W125" s="129" t="e">
        <f t="shared" si="20"/>
        <v>#N/A</v>
      </c>
      <c r="X125" s="51" t="e">
        <f t="shared" si="21"/>
        <v>#N/A</v>
      </c>
      <c r="Y125" s="23" t="e">
        <f>IF(X125="","",IF(X125&gt;INPUT!$D$16,"Above KKM",IF(X125=INPUT!$D$16,"KKM",IF(X125&lt;INPUT!$D$16,"Below KKM",""))))</f>
        <v>#N/A</v>
      </c>
      <c r="Z125" s="122"/>
      <c r="AA125" s="52"/>
      <c r="AB125" s="52"/>
      <c r="AC125" s="52">
        <v>20</v>
      </c>
      <c r="AD125" s="82" t="e">
        <f t="shared" si="22"/>
        <v>#N/A</v>
      </c>
      <c r="AE125" s="61" t="e">
        <f t="shared" si="23"/>
        <v>#N/A</v>
      </c>
      <c r="AF125" s="53" t="str">
        <f t="shared" si="24"/>
        <v/>
      </c>
    </row>
    <row r="126" spans="1:33" x14ac:dyDescent="0.2">
      <c r="A126" s="48">
        <v>21</v>
      </c>
      <c r="B126" s="72" t="e">
        <f t="shared" si="19"/>
        <v>#N/A</v>
      </c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50"/>
      <c r="W126" s="129" t="e">
        <f t="shared" si="20"/>
        <v>#N/A</v>
      </c>
      <c r="X126" s="51" t="e">
        <f t="shared" si="21"/>
        <v>#N/A</v>
      </c>
      <c r="Y126" s="23" t="e">
        <f>IF(X126="","",IF(X126&gt;INPUT!$D$16,"Above KKM",IF(X126=INPUT!$D$16,"KKM",IF(X126&lt;INPUT!$D$16,"Below KKM",""))))</f>
        <v>#N/A</v>
      </c>
      <c r="Z126" s="122"/>
      <c r="AA126" s="52"/>
      <c r="AB126" s="52"/>
      <c r="AC126" s="52">
        <v>21</v>
      </c>
      <c r="AD126" s="82" t="e">
        <f t="shared" si="22"/>
        <v>#N/A</v>
      </c>
      <c r="AE126" s="61" t="e">
        <f t="shared" si="23"/>
        <v>#N/A</v>
      </c>
      <c r="AF126" s="53" t="str">
        <f t="shared" si="24"/>
        <v/>
      </c>
    </row>
    <row r="127" spans="1:33" x14ac:dyDescent="0.2">
      <c r="A127" s="48">
        <v>22</v>
      </c>
      <c r="B127" s="72" t="e">
        <f t="shared" si="19"/>
        <v>#N/A</v>
      </c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50"/>
      <c r="W127" s="129" t="e">
        <f t="shared" si="20"/>
        <v>#N/A</v>
      </c>
      <c r="X127" s="51" t="e">
        <f t="shared" si="21"/>
        <v>#N/A</v>
      </c>
      <c r="Y127" s="23" t="e">
        <f>IF(X127="","",IF(X127&gt;INPUT!$D$16,"Above KKM",IF(X127=INPUT!$D$16,"KKM",IF(X127&lt;INPUT!$D$16,"Below KKM",""))))</f>
        <v>#N/A</v>
      </c>
      <c r="Z127" s="122"/>
      <c r="AA127" s="52"/>
      <c r="AB127" s="52"/>
      <c r="AC127" s="52">
        <v>22</v>
      </c>
      <c r="AD127" s="82" t="e">
        <f t="shared" si="22"/>
        <v>#N/A</v>
      </c>
      <c r="AE127" s="61" t="e">
        <f t="shared" si="23"/>
        <v>#N/A</v>
      </c>
      <c r="AF127" s="53" t="str">
        <f t="shared" si="24"/>
        <v/>
      </c>
      <c r="AG127" s="57"/>
    </row>
    <row r="128" spans="1:33" x14ac:dyDescent="0.2">
      <c r="A128" s="48">
        <v>23</v>
      </c>
      <c r="B128" s="72" t="e">
        <f t="shared" si="19"/>
        <v>#N/A</v>
      </c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50"/>
      <c r="W128" s="129" t="e">
        <f t="shared" si="20"/>
        <v>#N/A</v>
      </c>
      <c r="X128" s="51" t="e">
        <f t="shared" si="21"/>
        <v>#N/A</v>
      </c>
      <c r="Y128" s="23" t="e">
        <f>IF(X128="","",IF(X128&gt;INPUT!$D$16,"Above KKM",IF(X128=INPUT!$D$16,"KKM",IF(X128&lt;INPUT!$D$16,"Below KKM",""))))</f>
        <v>#N/A</v>
      </c>
      <c r="Z128" s="122"/>
      <c r="AA128" s="52"/>
      <c r="AB128" s="52"/>
      <c r="AC128" s="52">
        <v>23</v>
      </c>
      <c r="AD128" s="82" t="e">
        <f t="shared" si="22"/>
        <v>#N/A</v>
      </c>
      <c r="AE128" s="61" t="e">
        <f t="shared" si="23"/>
        <v>#N/A</v>
      </c>
      <c r="AF128" s="53" t="str">
        <f t="shared" si="24"/>
        <v/>
      </c>
      <c r="AG128" s="57"/>
    </row>
    <row r="129" spans="1:33" x14ac:dyDescent="0.2">
      <c r="A129" s="48">
        <v>24</v>
      </c>
      <c r="B129" s="72" t="e">
        <f t="shared" si="19"/>
        <v>#N/A</v>
      </c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50"/>
      <c r="W129" s="129" t="e">
        <f t="shared" si="20"/>
        <v>#N/A</v>
      </c>
      <c r="X129" s="51" t="e">
        <f t="shared" si="21"/>
        <v>#N/A</v>
      </c>
      <c r="Y129" s="23" t="e">
        <f>IF(X129="","",IF(X129&gt;INPUT!$D$16,"Above KKM",IF(X129=INPUT!$D$16,"KKM",IF(X129&lt;INPUT!$D$16,"Below KKM",""))))</f>
        <v>#N/A</v>
      </c>
      <c r="Z129" s="122"/>
      <c r="AA129" s="52"/>
      <c r="AB129" s="52"/>
      <c r="AC129" s="52">
        <v>24</v>
      </c>
      <c r="AD129" s="82" t="e">
        <f t="shared" si="22"/>
        <v>#N/A</v>
      </c>
      <c r="AE129" s="61" t="e">
        <f t="shared" si="23"/>
        <v>#N/A</v>
      </c>
      <c r="AF129" s="53" t="str">
        <f t="shared" si="24"/>
        <v/>
      </c>
      <c r="AG129" s="57"/>
    </row>
    <row r="130" spans="1:33" x14ac:dyDescent="0.2">
      <c r="A130" s="48">
        <v>25</v>
      </c>
      <c r="B130" s="72" t="e">
        <f t="shared" si="19"/>
        <v>#N/A</v>
      </c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50"/>
      <c r="W130" s="129" t="e">
        <f t="shared" si="20"/>
        <v>#N/A</v>
      </c>
      <c r="X130" s="51" t="e">
        <f t="shared" si="21"/>
        <v>#N/A</v>
      </c>
      <c r="Y130" s="23" t="e">
        <f>IF(X130="","",IF(X130&gt;INPUT!$D$16,"Above KKM",IF(X130=INPUT!$D$16,"KKM",IF(X130&lt;INPUT!$D$16,"Below KKM",""))))</f>
        <v>#N/A</v>
      </c>
      <c r="Z130" s="122"/>
      <c r="AA130" s="52"/>
      <c r="AB130" s="52"/>
      <c r="AC130" s="52">
        <v>25</v>
      </c>
      <c r="AD130" s="82" t="e">
        <f t="shared" si="22"/>
        <v>#N/A</v>
      </c>
      <c r="AE130" s="61" t="e">
        <f t="shared" si="23"/>
        <v>#N/A</v>
      </c>
      <c r="AF130" s="53" t="str">
        <f t="shared" si="24"/>
        <v/>
      </c>
      <c r="AG130" s="57"/>
    </row>
    <row r="131" spans="1:33" x14ac:dyDescent="0.2">
      <c r="A131" s="147" t="s">
        <v>2</v>
      </c>
      <c r="B131" s="148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  <c r="V131" s="58"/>
      <c r="W131" s="23">
        <f>SUM(C131:V131)</f>
        <v>0</v>
      </c>
      <c r="X131" s="51" t="str">
        <f>IF(W131=0,"",ROUND(W131/W$131*100,0))</f>
        <v/>
      </c>
      <c r="Y131" s="59"/>
      <c r="Z131" s="59"/>
      <c r="AA131" s="60"/>
      <c r="AB131" s="61"/>
      <c r="AC131" s="61"/>
    </row>
    <row r="132" spans="1:33" x14ac:dyDescent="0.2">
      <c r="AA132" s="39" t="s">
        <v>84</v>
      </c>
      <c r="AB132" s="39">
        <f>25-COUNTBLANK(B106:B130)</f>
        <v>25</v>
      </c>
    </row>
    <row r="133" spans="1:33" x14ac:dyDescent="0.2">
      <c r="B133" s="62" t="str">
        <f>"Percentage (%) "&amp;B101</f>
        <v>Percentage (%) 0</v>
      </c>
      <c r="C133" s="63" t="e">
        <f>(AVERAGE(C106:C130)/C131)</f>
        <v>#DIV/0!</v>
      </c>
      <c r="D133" s="63" t="e">
        <f t="shared" ref="D133:V133" si="25">(AVERAGE(D106:D130)/D131)</f>
        <v>#DIV/0!</v>
      </c>
      <c r="E133" s="63" t="e">
        <f t="shared" si="25"/>
        <v>#DIV/0!</v>
      </c>
      <c r="F133" s="63" t="e">
        <f t="shared" si="25"/>
        <v>#DIV/0!</v>
      </c>
      <c r="G133" s="63" t="e">
        <f t="shared" si="25"/>
        <v>#DIV/0!</v>
      </c>
      <c r="H133" s="63" t="e">
        <f t="shared" si="25"/>
        <v>#DIV/0!</v>
      </c>
      <c r="I133" s="63" t="e">
        <f t="shared" si="25"/>
        <v>#DIV/0!</v>
      </c>
      <c r="J133" s="63" t="e">
        <f t="shared" si="25"/>
        <v>#DIV/0!</v>
      </c>
      <c r="K133" s="63" t="e">
        <f t="shared" si="25"/>
        <v>#DIV/0!</v>
      </c>
      <c r="L133" s="63" t="e">
        <f t="shared" si="25"/>
        <v>#DIV/0!</v>
      </c>
      <c r="M133" s="63" t="e">
        <f t="shared" si="25"/>
        <v>#DIV/0!</v>
      </c>
      <c r="N133" s="63" t="e">
        <f t="shared" si="25"/>
        <v>#DIV/0!</v>
      </c>
      <c r="O133" s="63" t="e">
        <f t="shared" si="25"/>
        <v>#DIV/0!</v>
      </c>
      <c r="P133" s="63" t="e">
        <f t="shared" si="25"/>
        <v>#DIV/0!</v>
      </c>
      <c r="Q133" s="63" t="e">
        <f t="shared" si="25"/>
        <v>#DIV/0!</v>
      </c>
      <c r="R133" s="63" t="e">
        <f t="shared" si="25"/>
        <v>#DIV/0!</v>
      </c>
      <c r="S133" s="63" t="e">
        <f t="shared" si="25"/>
        <v>#DIV/0!</v>
      </c>
      <c r="T133" s="63" t="e">
        <f t="shared" si="25"/>
        <v>#DIV/0!</v>
      </c>
      <c r="U133" s="63" t="e">
        <f t="shared" si="25"/>
        <v>#DIV/0!</v>
      </c>
      <c r="V133" s="63" t="e">
        <f t="shared" si="25"/>
        <v>#DIV/0!</v>
      </c>
      <c r="W133" s="63" t="e">
        <f>(AVERAGE(X106:X130)/X131)</f>
        <v>#N/A</v>
      </c>
      <c r="AA133" s="39" t="s">
        <v>86</v>
      </c>
      <c r="AB133" s="39">
        <f>COUNTIF(X106:X130,"&lt;"&amp;INPUT!D$16)</f>
        <v>0</v>
      </c>
      <c r="AC133" s="64">
        <f>ROUND(AB133/AB132*100,0)</f>
        <v>0</v>
      </c>
    </row>
    <row r="134" spans="1:33" x14ac:dyDescent="0.2">
      <c r="B134" s="62" t="s">
        <v>7</v>
      </c>
      <c r="C134" s="65">
        <f>MAX(C106:C130)</f>
        <v>0</v>
      </c>
      <c r="D134" s="66">
        <f t="shared" ref="D134:V134" si="26">MAX(D106:D130)</f>
        <v>0</v>
      </c>
      <c r="E134" s="66">
        <f t="shared" si="26"/>
        <v>0</v>
      </c>
      <c r="F134" s="66">
        <f t="shared" si="26"/>
        <v>0</v>
      </c>
      <c r="G134" s="66">
        <f t="shared" si="26"/>
        <v>0</v>
      </c>
      <c r="H134" s="66">
        <f t="shared" si="26"/>
        <v>0</v>
      </c>
      <c r="I134" s="66">
        <f t="shared" si="26"/>
        <v>0</v>
      </c>
      <c r="J134" s="66">
        <f t="shared" si="26"/>
        <v>0</v>
      </c>
      <c r="K134" s="66">
        <f t="shared" si="26"/>
        <v>0</v>
      </c>
      <c r="L134" s="66">
        <f t="shared" si="26"/>
        <v>0</v>
      </c>
      <c r="M134" s="66">
        <f t="shared" si="26"/>
        <v>0</v>
      </c>
      <c r="N134" s="66">
        <f t="shared" si="26"/>
        <v>0</v>
      </c>
      <c r="O134" s="66">
        <f t="shared" si="26"/>
        <v>0</v>
      </c>
      <c r="P134" s="66">
        <f t="shared" si="26"/>
        <v>0</v>
      </c>
      <c r="Q134" s="66">
        <f t="shared" si="26"/>
        <v>0</v>
      </c>
      <c r="R134" s="66">
        <f t="shared" si="26"/>
        <v>0</v>
      </c>
      <c r="S134" s="66">
        <f t="shared" si="26"/>
        <v>0</v>
      </c>
      <c r="T134" s="66">
        <f t="shared" si="26"/>
        <v>0</v>
      </c>
      <c r="U134" s="66">
        <f t="shared" si="26"/>
        <v>0</v>
      </c>
      <c r="V134" s="66">
        <f t="shared" si="26"/>
        <v>0</v>
      </c>
      <c r="W134" s="66" t="e">
        <f>MAX(X106:X130)</f>
        <v>#N/A</v>
      </c>
      <c r="AA134" s="39" t="s">
        <v>36</v>
      </c>
      <c r="AB134" s="39">
        <f>COUNTIF(X106:X130,"="&amp;INPUT!D$16)</f>
        <v>0</v>
      </c>
      <c r="AC134" s="64">
        <f>ROUND(AB134/AB132*100,0)</f>
        <v>0</v>
      </c>
    </row>
    <row r="135" spans="1:33" x14ac:dyDescent="0.2">
      <c r="B135" s="62" t="s">
        <v>8</v>
      </c>
      <c r="C135" s="65">
        <f>MIN(C106:C130)</f>
        <v>0</v>
      </c>
      <c r="D135" s="66">
        <f t="shared" ref="D135:V135" si="27">MIN(D106:D130)</f>
        <v>0</v>
      </c>
      <c r="E135" s="66">
        <f t="shared" si="27"/>
        <v>0</v>
      </c>
      <c r="F135" s="66">
        <f t="shared" si="27"/>
        <v>0</v>
      </c>
      <c r="G135" s="66">
        <f t="shared" si="27"/>
        <v>0</v>
      </c>
      <c r="H135" s="66">
        <f t="shared" si="27"/>
        <v>0</v>
      </c>
      <c r="I135" s="66">
        <f t="shared" si="27"/>
        <v>0</v>
      </c>
      <c r="J135" s="66">
        <f t="shared" si="27"/>
        <v>0</v>
      </c>
      <c r="K135" s="66">
        <f t="shared" si="27"/>
        <v>0</v>
      </c>
      <c r="L135" s="66">
        <f t="shared" si="27"/>
        <v>0</v>
      </c>
      <c r="M135" s="66">
        <f t="shared" si="27"/>
        <v>0</v>
      </c>
      <c r="N135" s="66">
        <f t="shared" si="27"/>
        <v>0</v>
      </c>
      <c r="O135" s="66">
        <f t="shared" si="27"/>
        <v>0</v>
      </c>
      <c r="P135" s="66">
        <f t="shared" si="27"/>
        <v>0</v>
      </c>
      <c r="Q135" s="66">
        <f t="shared" si="27"/>
        <v>0</v>
      </c>
      <c r="R135" s="66">
        <f t="shared" si="27"/>
        <v>0</v>
      </c>
      <c r="S135" s="66">
        <f t="shared" si="27"/>
        <v>0</v>
      </c>
      <c r="T135" s="66">
        <f t="shared" si="27"/>
        <v>0</v>
      </c>
      <c r="U135" s="66">
        <f t="shared" si="27"/>
        <v>0</v>
      </c>
      <c r="V135" s="66">
        <f t="shared" si="27"/>
        <v>0</v>
      </c>
      <c r="W135" s="66" t="e">
        <f>MIN(X106:X130)</f>
        <v>#N/A</v>
      </c>
      <c r="AA135" s="39" t="s">
        <v>85</v>
      </c>
      <c r="AB135" s="39">
        <f>COUNTIF(X106:X130,"&gt;"&amp;INPUT!D$16)</f>
        <v>0</v>
      </c>
      <c r="AC135" s="64">
        <f>ROUND(AB135/AB132*100,0)</f>
        <v>0</v>
      </c>
    </row>
    <row r="137" spans="1:33" x14ac:dyDescent="0.2">
      <c r="B137" s="62" t="s">
        <v>3</v>
      </c>
      <c r="C137" s="65" t="e">
        <f>ROUND(AVERAGE(X106:X130),0)</f>
        <v>#N/A</v>
      </c>
      <c r="H137" s="67"/>
      <c r="Q137" s="67"/>
    </row>
    <row r="138" spans="1:33" x14ac:dyDescent="0.2">
      <c r="B138" s="62" t="s">
        <v>87</v>
      </c>
      <c r="C138" s="65" t="e">
        <f>C137</f>
        <v>#N/A</v>
      </c>
      <c r="H138" s="68"/>
      <c r="Q138" s="68"/>
    </row>
    <row r="139" spans="1:33" s="53" customFormat="1" x14ac:dyDescent="0.2">
      <c r="A139" s="39"/>
      <c r="B139" s="62" t="s">
        <v>88</v>
      </c>
      <c r="C139" s="65">
        <f>ROUND((AB135+AB134)/AB132*100,0)</f>
        <v>0</v>
      </c>
      <c r="D139" s="42"/>
      <c r="E139" s="42"/>
      <c r="F139" s="42"/>
      <c r="G139" s="42"/>
      <c r="H139" s="68"/>
      <c r="I139" s="42"/>
      <c r="J139" s="42"/>
      <c r="K139" s="42"/>
      <c r="L139" s="42"/>
      <c r="M139" s="42"/>
      <c r="N139" s="42"/>
      <c r="O139" s="42"/>
      <c r="P139" s="42"/>
      <c r="Q139" s="68"/>
      <c r="R139" s="42"/>
      <c r="S139" s="42"/>
      <c r="T139" s="42"/>
      <c r="U139" s="42"/>
      <c r="V139" s="42"/>
      <c r="W139" s="42"/>
      <c r="X139" s="39"/>
      <c r="Y139" s="39"/>
      <c r="Z139" s="39"/>
      <c r="AA139" s="39"/>
    </row>
    <row r="140" spans="1:33" x14ac:dyDescent="0.2">
      <c r="B140" s="53" t="s">
        <v>14</v>
      </c>
      <c r="X140" s="73" t="s">
        <v>91</v>
      </c>
      <c r="Y140" s="149">
        <f ca="1">NOW()</f>
        <v>42411.598327893516</v>
      </c>
      <c r="Z140" s="149"/>
    </row>
    <row r="141" spans="1:33" x14ac:dyDescent="0.2">
      <c r="B141" s="53"/>
      <c r="Y141" s="53"/>
    </row>
    <row r="142" spans="1:33" x14ac:dyDescent="0.2">
      <c r="B142" s="53"/>
      <c r="Y142" s="53"/>
    </row>
    <row r="143" spans="1:33" x14ac:dyDescent="0.2">
      <c r="B143" s="74" t="str">
        <f>IF(INPUT!K$13="MIDDLE","WENDY HARTONO, M.Pd.",IF(INPUT!K$13="HIGH","AGUSTINUS SIAHAAN, S.Si."," "))</f>
        <v xml:space="preserve"> </v>
      </c>
      <c r="Y143" s="69">
        <f>INPUT!D$13</f>
        <v>0</v>
      </c>
      <c r="Z143" s="44"/>
    </row>
    <row r="144" spans="1:33" x14ac:dyDescent="0.2">
      <c r="B144" s="53" t="s">
        <v>15</v>
      </c>
      <c r="Y144" s="53" t="s">
        <v>16</v>
      </c>
    </row>
    <row r="145" spans="1:33" x14ac:dyDescent="0.2">
      <c r="A145" s="150" t="s">
        <v>13</v>
      </c>
      <c r="B145" s="150"/>
      <c r="C145" s="150"/>
      <c r="D145" s="150"/>
      <c r="E145" s="150"/>
      <c r="F145" s="150"/>
      <c r="G145" s="150"/>
      <c r="H145" s="150"/>
      <c r="I145" s="150"/>
      <c r="J145" s="150"/>
      <c r="K145" s="150"/>
      <c r="L145" s="150"/>
      <c r="M145" s="150"/>
      <c r="N145" s="150"/>
      <c r="O145" s="150"/>
      <c r="P145" s="150"/>
      <c r="Q145" s="150"/>
      <c r="R145" s="150"/>
      <c r="S145" s="150"/>
      <c r="T145" s="150"/>
      <c r="U145" s="150"/>
      <c r="V145" s="150"/>
      <c r="W145" s="150"/>
      <c r="X145" s="150"/>
      <c r="Y145" s="150"/>
      <c r="Z145" s="150"/>
    </row>
    <row r="146" spans="1:33" x14ac:dyDescent="0.2">
      <c r="A146" s="150" t="s">
        <v>37</v>
      </c>
      <c r="B146" s="150"/>
      <c r="C146" s="150"/>
      <c r="D146" s="150"/>
      <c r="E146" s="150"/>
      <c r="F146" s="150"/>
      <c r="G146" s="150"/>
      <c r="H146" s="150"/>
      <c r="I146" s="150"/>
      <c r="J146" s="150"/>
      <c r="K146" s="150"/>
      <c r="L146" s="150"/>
      <c r="M146" s="150"/>
      <c r="N146" s="150"/>
      <c r="O146" s="150"/>
      <c r="P146" s="150"/>
      <c r="Q146" s="150"/>
      <c r="R146" s="150"/>
      <c r="S146" s="150"/>
      <c r="T146" s="150"/>
      <c r="U146" s="150"/>
      <c r="V146" s="150"/>
      <c r="W146" s="150"/>
      <c r="X146" s="150"/>
      <c r="Y146" s="150"/>
      <c r="Z146" s="150"/>
      <c r="AA146" s="40"/>
    </row>
    <row r="147" spans="1:33" x14ac:dyDescent="0.2">
      <c r="A147" s="150" t="str">
        <f>"ACADEMIC YEAR "&amp;INPUT!D$17</f>
        <v>ACADEMIC YEAR 2015-2016</v>
      </c>
      <c r="B147" s="150"/>
      <c r="C147" s="150"/>
      <c r="D147" s="150"/>
      <c r="E147" s="150"/>
      <c r="F147" s="150"/>
      <c r="G147" s="150"/>
      <c r="H147" s="150"/>
      <c r="I147" s="150"/>
      <c r="J147" s="150"/>
      <c r="K147" s="150"/>
      <c r="L147" s="150"/>
      <c r="M147" s="150"/>
      <c r="N147" s="150"/>
      <c r="O147" s="150"/>
      <c r="P147" s="150"/>
      <c r="Q147" s="150"/>
      <c r="R147" s="150"/>
      <c r="S147" s="150"/>
      <c r="T147" s="150"/>
      <c r="U147" s="150"/>
      <c r="V147" s="150"/>
      <c r="W147" s="150"/>
      <c r="X147" s="150"/>
      <c r="Y147" s="150"/>
      <c r="Z147" s="150"/>
    </row>
    <row r="148" spans="1:33" x14ac:dyDescent="0.2">
      <c r="A148" s="41" t="s">
        <v>10</v>
      </c>
      <c r="B148" s="41" t="str">
        <f>IF(INPUT!K$13="MIDDLE","MIDDLE SCHOOL",IF(INPUT!K$13="HIGH","HIGH SCHOOL"," "))</f>
        <v xml:space="preserve"> </v>
      </c>
      <c r="X148" s="43" t="s">
        <v>17</v>
      </c>
      <c r="Y148" s="41" t="str">
        <f>": "&amp;INPUT!D$14</f>
        <v xml:space="preserve">: </v>
      </c>
    </row>
    <row r="149" spans="1:33" x14ac:dyDescent="0.2">
      <c r="A149" s="41" t="s">
        <v>22</v>
      </c>
      <c r="B149" s="44">
        <f>REKAP!A11</f>
        <v>0</v>
      </c>
      <c r="H149" s="45"/>
      <c r="Q149" s="45"/>
      <c r="X149" s="43" t="s">
        <v>608</v>
      </c>
      <c r="Y149" s="159" t="str">
        <f>": "&amp;INPUT!K$16</f>
        <v xml:space="preserve">: </v>
      </c>
      <c r="Z149" s="159"/>
    </row>
    <row r="150" spans="1:33" x14ac:dyDescent="0.2">
      <c r="A150" s="41" t="s">
        <v>11</v>
      </c>
      <c r="B150" s="44">
        <f>REKAP!B11</f>
        <v>0</v>
      </c>
      <c r="H150" s="45"/>
      <c r="Q150" s="45"/>
      <c r="X150" s="43" t="s">
        <v>12</v>
      </c>
      <c r="Y150" s="44" t="str">
        <f>": "&amp;INPUT!D$15</f>
        <v>: 2 (two)</v>
      </c>
    </row>
    <row r="152" spans="1:33" ht="11.25" customHeight="1" x14ac:dyDescent="0.2">
      <c r="A152" s="151" t="s">
        <v>5</v>
      </c>
      <c r="B152" s="151" t="s">
        <v>0</v>
      </c>
      <c r="C152" s="153" t="s">
        <v>6</v>
      </c>
      <c r="D152" s="154"/>
      <c r="E152" s="154"/>
      <c r="F152" s="154"/>
      <c r="G152" s="154"/>
      <c r="H152" s="154"/>
      <c r="I152" s="154"/>
      <c r="J152" s="154"/>
      <c r="K152" s="154"/>
      <c r="L152" s="154"/>
      <c r="M152" s="154"/>
      <c r="N152" s="154"/>
      <c r="O152" s="154"/>
      <c r="P152" s="154"/>
      <c r="Q152" s="154"/>
      <c r="R152" s="154"/>
      <c r="S152" s="154"/>
      <c r="T152" s="154"/>
      <c r="U152" s="154"/>
      <c r="V152" s="155"/>
      <c r="W152" s="158" t="s">
        <v>607</v>
      </c>
      <c r="X152" s="156" t="s">
        <v>1</v>
      </c>
      <c r="Y152" s="151" t="s">
        <v>9</v>
      </c>
      <c r="Z152" s="151" t="s">
        <v>90</v>
      </c>
      <c r="AA152" s="46"/>
    </row>
    <row r="153" spans="1:33" x14ac:dyDescent="0.2">
      <c r="A153" s="152"/>
      <c r="B153" s="152"/>
      <c r="C153" s="47">
        <v>1</v>
      </c>
      <c r="D153" s="47">
        <v>2</v>
      </c>
      <c r="E153" s="47">
        <v>3</v>
      </c>
      <c r="F153" s="47">
        <v>4</v>
      </c>
      <c r="G153" s="47">
        <v>5</v>
      </c>
      <c r="H153" s="47">
        <v>6</v>
      </c>
      <c r="I153" s="47">
        <v>7</v>
      </c>
      <c r="J153" s="47">
        <v>8</v>
      </c>
      <c r="K153" s="47">
        <v>9</v>
      </c>
      <c r="L153" s="47">
        <v>10</v>
      </c>
      <c r="M153" s="47">
        <v>11</v>
      </c>
      <c r="N153" s="47">
        <v>12</v>
      </c>
      <c r="O153" s="47">
        <v>13</v>
      </c>
      <c r="P153" s="47">
        <v>14</v>
      </c>
      <c r="Q153" s="47">
        <v>15</v>
      </c>
      <c r="R153" s="47">
        <v>16</v>
      </c>
      <c r="S153" s="47">
        <v>17</v>
      </c>
      <c r="T153" s="47">
        <v>18</v>
      </c>
      <c r="U153" s="47">
        <v>19</v>
      </c>
      <c r="V153" s="47">
        <v>20</v>
      </c>
      <c r="W153" s="158"/>
      <c r="X153" s="157"/>
      <c r="Y153" s="152"/>
      <c r="Z153" s="152"/>
      <c r="AA153" s="46"/>
    </row>
    <row r="154" spans="1:33" x14ac:dyDescent="0.2">
      <c r="A154" s="48">
        <v>1</v>
      </c>
      <c r="B154" s="72" t="e">
        <f t="shared" ref="B154:B178" si="28">IF(HLOOKUP(B$149,LIST_NAMA,A154+1,FALSE)="","",HLOOKUP(B$149,LIST_NAMA,A154+1,FALSE))</f>
        <v>#N/A</v>
      </c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50"/>
      <c r="W154" s="129" t="e">
        <f>IF(B154="","",SUM(C154:V154))</f>
        <v>#N/A</v>
      </c>
      <c r="X154" s="51" t="e">
        <f>IF(B154="","",ROUND(W154/W$179*100,0))</f>
        <v>#N/A</v>
      </c>
      <c r="Y154" s="23" t="e">
        <f>IF(X154="","",IF(X154&gt;INPUT!$D$16,"Above KKM",IF(X154=INPUT!$D$16,"KKM",IF(X154&lt;INPUT!$D$16,"Below KKM",""))))</f>
        <v>#N/A</v>
      </c>
      <c r="Z154" s="122"/>
      <c r="AA154" s="52"/>
      <c r="AB154" s="52"/>
      <c r="AC154" s="52">
        <v>1</v>
      </c>
      <c r="AD154" s="82" t="e">
        <f>B154</f>
        <v>#N/A</v>
      </c>
      <c r="AE154" s="61" t="e">
        <f>X154</f>
        <v>#N/A</v>
      </c>
      <c r="AF154" s="53" t="str">
        <f>IF(Z154="","",Z154)</f>
        <v/>
      </c>
    </row>
    <row r="155" spans="1:33" x14ac:dyDescent="0.2">
      <c r="A155" s="48">
        <v>2</v>
      </c>
      <c r="B155" s="72" t="e">
        <f t="shared" si="28"/>
        <v>#N/A</v>
      </c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50"/>
      <c r="W155" s="129" t="e">
        <f t="shared" ref="W155:W178" si="29">IF(B155="","",SUM(C155:V155))</f>
        <v>#N/A</v>
      </c>
      <c r="X155" s="51" t="e">
        <f t="shared" ref="X155:X178" si="30">IF(B155="","",ROUND(W155/W$179*100,0))</f>
        <v>#N/A</v>
      </c>
      <c r="Y155" s="23" t="e">
        <f>IF(X155="","",IF(X155&gt;INPUT!$D$16,"Above KKM",IF(X155=INPUT!$D$16,"KKM",IF(X155&lt;INPUT!$D$16,"Below KKM",""))))</f>
        <v>#N/A</v>
      </c>
      <c r="Z155" s="122"/>
      <c r="AA155" s="52"/>
      <c r="AB155" s="52"/>
      <c r="AC155" s="52">
        <v>2</v>
      </c>
      <c r="AD155" s="82" t="e">
        <f t="shared" ref="AD155:AD178" si="31">B155</f>
        <v>#N/A</v>
      </c>
      <c r="AE155" s="61" t="e">
        <f t="shared" ref="AE155:AE178" si="32">X155</f>
        <v>#N/A</v>
      </c>
      <c r="AF155" s="53" t="str">
        <f t="shared" ref="AF155:AF178" si="33">IF(Z155="","",Z155)</f>
        <v/>
      </c>
    </row>
    <row r="156" spans="1:33" x14ac:dyDescent="0.2">
      <c r="A156" s="48">
        <v>3</v>
      </c>
      <c r="B156" s="72" t="e">
        <f t="shared" si="28"/>
        <v>#N/A</v>
      </c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50"/>
      <c r="W156" s="129" t="e">
        <f t="shared" si="29"/>
        <v>#N/A</v>
      </c>
      <c r="X156" s="51" t="e">
        <f t="shared" si="30"/>
        <v>#N/A</v>
      </c>
      <c r="Y156" s="23" t="e">
        <f>IF(X156="","",IF(X156&gt;INPUT!$D$16,"Above KKM",IF(X156=INPUT!$D$16,"KKM",IF(X156&lt;INPUT!$D$16,"Below KKM",""))))</f>
        <v>#N/A</v>
      </c>
      <c r="Z156" s="122"/>
      <c r="AA156" s="52"/>
      <c r="AB156" s="52"/>
      <c r="AC156" s="52">
        <v>3</v>
      </c>
      <c r="AD156" s="82" t="e">
        <f t="shared" si="31"/>
        <v>#N/A</v>
      </c>
      <c r="AE156" s="61" t="e">
        <f t="shared" si="32"/>
        <v>#N/A</v>
      </c>
      <c r="AF156" s="53" t="str">
        <f t="shared" si="33"/>
        <v/>
      </c>
    </row>
    <row r="157" spans="1:33" x14ac:dyDescent="0.2">
      <c r="A157" s="48">
        <v>4</v>
      </c>
      <c r="B157" s="72" t="e">
        <f t="shared" si="28"/>
        <v>#N/A</v>
      </c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50"/>
      <c r="W157" s="129" t="e">
        <f t="shared" si="29"/>
        <v>#N/A</v>
      </c>
      <c r="X157" s="51" t="e">
        <f t="shared" si="30"/>
        <v>#N/A</v>
      </c>
      <c r="Y157" s="23" t="e">
        <f>IF(X157="","",IF(X157&gt;INPUT!$D$16,"Above KKM",IF(X157=INPUT!$D$16,"KKM",IF(X157&lt;INPUT!$D$16,"Below KKM",""))))</f>
        <v>#N/A</v>
      </c>
      <c r="Z157" s="122"/>
      <c r="AA157" s="52"/>
      <c r="AB157" s="52"/>
      <c r="AC157" s="52">
        <v>4</v>
      </c>
      <c r="AD157" s="82" t="e">
        <f t="shared" si="31"/>
        <v>#N/A</v>
      </c>
      <c r="AE157" s="61" t="e">
        <f t="shared" si="32"/>
        <v>#N/A</v>
      </c>
      <c r="AF157" s="53" t="str">
        <f t="shared" si="33"/>
        <v/>
      </c>
    </row>
    <row r="158" spans="1:33" x14ac:dyDescent="0.2">
      <c r="A158" s="48">
        <v>5</v>
      </c>
      <c r="B158" s="72" t="e">
        <f t="shared" si="28"/>
        <v>#N/A</v>
      </c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50"/>
      <c r="W158" s="129" t="e">
        <f t="shared" si="29"/>
        <v>#N/A</v>
      </c>
      <c r="X158" s="51" t="e">
        <f t="shared" si="30"/>
        <v>#N/A</v>
      </c>
      <c r="Y158" s="23" t="e">
        <f>IF(X158="","",IF(X158&gt;INPUT!$D$16,"Above KKM",IF(X158=INPUT!$D$16,"KKM",IF(X158&lt;INPUT!$D$16,"Below KKM",""))))</f>
        <v>#N/A</v>
      </c>
      <c r="Z158" s="122"/>
      <c r="AA158" s="52"/>
      <c r="AB158" s="52"/>
      <c r="AC158" s="52">
        <v>5</v>
      </c>
      <c r="AD158" s="82" t="e">
        <f t="shared" si="31"/>
        <v>#N/A</v>
      </c>
      <c r="AE158" s="61" t="e">
        <f t="shared" si="32"/>
        <v>#N/A</v>
      </c>
      <c r="AF158" s="53" t="str">
        <f t="shared" si="33"/>
        <v/>
      </c>
    </row>
    <row r="159" spans="1:33" x14ac:dyDescent="0.2">
      <c r="A159" s="48">
        <v>6</v>
      </c>
      <c r="B159" s="72" t="e">
        <f t="shared" si="28"/>
        <v>#N/A</v>
      </c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50"/>
      <c r="W159" s="129" t="e">
        <f t="shared" si="29"/>
        <v>#N/A</v>
      </c>
      <c r="X159" s="51" t="e">
        <f t="shared" si="30"/>
        <v>#N/A</v>
      </c>
      <c r="Y159" s="23" t="e">
        <f>IF(X159="","",IF(X159&gt;INPUT!$D$16,"Above KKM",IF(X159=INPUT!$D$16,"KKM",IF(X159&lt;INPUT!$D$16,"Below KKM",""))))</f>
        <v>#N/A</v>
      </c>
      <c r="Z159" s="122"/>
      <c r="AA159" s="52"/>
      <c r="AB159" s="52"/>
      <c r="AC159" s="52">
        <v>6</v>
      </c>
      <c r="AD159" s="82" t="e">
        <f t="shared" si="31"/>
        <v>#N/A</v>
      </c>
      <c r="AE159" s="61" t="e">
        <f t="shared" si="32"/>
        <v>#N/A</v>
      </c>
      <c r="AF159" s="53" t="str">
        <f t="shared" si="33"/>
        <v/>
      </c>
    </row>
    <row r="160" spans="1:33" s="57" customFormat="1" x14ac:dyDescent="0.2">
      <c r="A160" s="48">
        <v>7</v>
      </c>
      <c r="B160" s="72" t="e">
        <f t="shared" si="28"/>
        <v>#N/A</v>
      </c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5"/>
      <c r="W160" s="129" t="e">
        <f t="shared" si="29"/>
        <v>#N/A</v>
      </c>
      <c r="X160" s="51" t="e">
        <f t="shared" si="30"/>
        <v>#N/A</v>
      </c>
      <c r="Y160" s="23" t="e">
        <f>IF(X160="","",IF(X160&gt;INPUT!$D$16,"Above KKM",IF(X160=INPUT!$D$16,"KKM",IF(X160&lt;INPUT!$D$16,"Below KKM",""))))</f>
        <v>#N/A</v>
      </c>
      <c r="Z160" s="122"/>
      <c r="AA160" s="56"/>
      <c r="AB160" s="52"/>
      <c r="AC160" s="52">
        <v>7</v>
      </c>
      <c r="AD160" s="82" t="e">
        <f t="shared" si="31"/>
        <v>#N/A</v>
      </c>
      <c r="AE160" s="61" t="e">
        <f t="shared" si="32"/>
        <v>#N/A</v>
      </c>
      <c r="AF160" s="53" t="str">
        <f t="shared" si="33"/>
        <v/>
      </c>
      <c r="AG160" s="39"/>
    </row>
    <row r="161" spans="1:33" x14ac:dyDescent="0.2">
      <c r="A161" s="48">
        <v>8</v>
      </c>
      <c r="B161" s="72" t="e">
        <f t="shared" si="28"/>
        <v>#N/A</v>
      </c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50"/>
      <c r="W161" s="129" t="e">
        <f t="shared" si="29"/>
        <v>#N/A</v>
      </c>
      <c r="X161" s="51" t="e">
        <f t="shared" si="30"/>
        <v>#N/A</v>
      </c>
      <c r="Y161" s="23" t="e">
        <f>IF(X161="","",IF(X161&gt;INPUT!$D$16,"Above KKM",IF(X161=INPUT!$D$16,"KKM",IF(X161&lt;INPUT!$D$16,"Below KKM",""))))</f>
        <v>#N/A</v>
      </c>
      <c r="Z161" s="122"/>
      <c r="AA161" s="52"/>
      <c r="AB161" s="52"/>
      <c r="AC161" s="52">
        <v>8</v>
      </c>
      <c r="AD161" s="82" t="e">
        <f t="shared" si="31"/>
        <v>#N/A</v>
      </c>
      <c r="AE161" s="61" t="e">
        <f t="shared" si="32"/>
        <v>#N/A</v>
      </c>
      <c r="AF161" s="53" t="str">
        <f t="shared" si="33"/>
        <v/>
      </c>
    </row>
    <row r="162" spans="1:33" x14ac:dyDescent="0.2">
      <c r="A162" s="48">
        <v>9</v>
      </c>
      <c r="B162" s="72" t="e">
        <f t="shared" si="28"/>
        <v>#N/A</v>
      </c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50"/>
      <c r="W162" s="129" t="e">
        <f t="shared" si="29"/>
        <v>#N/A</v>
      </c>
      <c r="X162" s="51" t="e">
        <f t="shared" si="30"/>
        <v>#N/A</v>
      </c>
      <c r="Y162" s="23" t="e">
        <f>IF(X162="","",IF(X162&gt;INPUT!$D$16,"Above KKM",IF(X162=INPUT!$D$16,"KKM",IF(X162&lt;INPUT!$D$16,"Below KKM",""))))</f>
        <v>#N/A</v>
      </c>
      <c r="Z162" s="122"/>
      <c r="AA162" s="52"/>
      <c r="AB162" s="52"/>
      <c r="AC162" s="52">
        <v>9</v>
      </c>
      <c r="AD162" s="82" t="e">
        <f t="shared" si="31"/>
        <v>#N/A</v>
      </c>
      <c r="AE162" s="61" t="e">
        <f t="shared" si="32"/>
        <v>#N/A</v>
      </c>
      <c r="AF162" s="53" t="str">
        <f t="shared" si="33"/>
        <v/>
      </c>
    </row>
    <row r="163" spans="1:33" x14ac:dyDescent="0.2">
      <c r="A163" s="48">
        <v>10</v>
      </c>
      <c r="B163" s="72" t="e">
        <f t="shared" si="28"/>
        <v>#N/A</v>
      </c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50"/>
      <c r="W163" s="129" t="e">
        <f t="shared" si="29"/>
        <v>#N/A</v>
      </c>
      <c r="X163" s="51" t="e">
        <f t="shared" si="30"/>
        <v>#N/A</v>
      </c>
      <c r="Y163" s="23" t="e">
        <f>IF(X163="","",IF(X163&gt;INPUT!$D$16,"Above KKM",IF(X163=INPUT!$D$16,"KKM",IF(X163&lt;INPUT!$D$16,"Below KKM",""))))</f>
        <v>#N/A</v>
      </c>
      <c r="Z163" s="122"/>
      <c r="AA163" s="52"/>
      <c r="AB163" s="52"/>
      <c r="AC163" s="52">
        <v>10</v>
      </c>
      <c r="AD163" s="82" t="e">
        <f t="shared" si="31"/>
        <v>#N/A</v>
      </c>
      <c r="AE163" s="61" t="e">
        <f t="shared" si="32"/>
        <v>#N/A</v>
      </c>
      <c r="AF163" s="53" t="str">
        <f t="shared" si="33"/>
        <v/>
      </c>
    </row>
    <row r="164" spans="1:33" x14ac:dyDescent="0.2">
      <c r="A164" s="48">
        <v>11</v>
      </c>
      <c r="B164" s="72" t="e">
        <f t="shared" si="28"/>
        <v>#N/A</v>
      </c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50"/>
      <c r="W164" s="129" t="e">
        <f t="shared" si="29"/>
        <v>#N/A</v>
      </c>
      <c r="X164" s="51" t="e">
        <f t="shared" si="30"/>
        <v>#N/A</v>
      </c>
      <c r="Y164" s="23" t="e">
        <f>IF(X164="","",IF(X164&gt;INPUT!$D$16,"Above KKM",IF(X164=INPUT!$D$16,"KKM",IF(X164&lt;INPUT!$D$16,"Below KKM",""))))</f>
        <v>#N/A</v>
      </c>
      <c r="Z164" s="122"/>
      <c r="AA164" s="52"/>
      <c r="AB164" s="52"/>
      <c r="AC164" s="52">
        <v>11</v>
      </c>
      <c r="AD164" s="82" t="e">
        <f t="shared" si="31"/>
        <v>#N/A</v>
      </c>
      <c r="AE164" s="61" t="e">
        <f t="shared" si="32"/>
        <v>#N/A</v>
      </c>
      <c r="AF164" s="53" t="str">
        <f t="shared" si="33"/>
        <v/>
      </c>
    </row>
    <row r="165" spans="1:33" x14ac:dyDescent="0.2">
      <c r="A165" s="48">
        <v>12</v>
      </c>
      <c r="B165" s="72" t="e">
        <f t="shared" si="28"/>
        <v>#N/A</v>
      </c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50"/>
      <c r="W165" s="129" t="e">
        <f t="shared" si="29"/>
        <v>#N/A</v>
      </c>
      <c r="X165" s="51" t="e">
        <f t="shared" si="30"/>
        <v>#N/A</v>
      </c>
      <c r="Y165" s="23" t="e">
        <f>IF(X165="","",IF(X165&gt;INPUT!$D$16,"Above KKM",IF(X165=INPUT!$D$16,"KKM",IF(X165&lt;INPUT!$D$16,"Below KKM",""))))</f>
        <v>#N/A</v>
      </c>
      <c r="Z165" s="122"/>
      <c r="AA165" s="52"/>
      <c r="AB165" s="52"/>
      <c r="AC165" s="52">
        <v>12</v>
      </c>
      <c r="AD165" s="82" t="e">
        <f t="shared" si="31"/>
        <v>#N/A</v>
      </c>
      <c r="AE165" s="61" t="e">
        <f t="shared" si="32"/>
        <v>#N/A</v>
      </c>
      <c r="AF165" s="53" t="str">
        <f t="shared" si="33"/>
        <v/>
      </c>
    </row>
    <row r="166" spans="1:33" x14ac:dyDescent="0.2">
      <c r="A166" s="48">
        <v>13</v>
      </c>
      <c r="B166" s="72" t="e">
        <f t="shared" si="28"/>
        <v>#N/A</v>
      </c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50"/>
      <c r="W166" s="129" t="e">
        <f t="shared" si="29"/>
        <v>#N/A</v>
      </c>
      <c r="X166" s="51" t="e">
        <f t="shared" si="30"/>
        <v>#N/A</v>
      </c>
      <c r="Y166" s="23" t="e">
        <f>IF(X166="","",IF(X166&gt;INPUT!$D$16,"Above KKM",IF(X166=INPUT!$D$16,"KKM",IF(X166&lt;INPUT!$D$16,"Below KKM",""))))</f>
        <v>#N/A</v>
      </c>
      <c r="Z166" s="122"/>
      <c r="AA166" s="52"/>
      <c r="AB166" s="52"/>
      <c r="AC166" s="52">
        <v>13</v>
      </c>
      <c r="AD166" s="82" t="e">
        <f t="shared" si="31"/>
        <v>#N/A</v>
      </c>
      <c r="AE166" s="61" t="e">
        <f t="shared" si="32"/>
        <v>#N/A</v>
      </c>
      <c r="AF166" s="53" t="str">
        <f t="shared" si="33"/>
        <v/>
      </c>
    </row>
    <row r="167" spans="1:33" x14ac:dyDescent="0.2">
      <c r="A167" s="48">
        <v>14</v>
      </c>
      <c r="B167" s="72" t="e">
        <f t="shared" si="28"/>
        <v>#N/A</v>
      </c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50"/>
      <c r="W167" s="129" t="e">
        <f t="shared" si="29"/>
        <v>#N/A</v>
      </c>
      <c r="X167" s="51" t="e">
        <f t="shared" si="30"/>
        <v>#N/A</v>
      </c>
      <c r="Y167" s="23" t="e">
        <f>IF(X167="","",IF(X167&gt;INPUT!$D$16,"Above KKM",IF(X167=INPUT!$D$16,"KKM",IF(X167&lt;INPUT!$D$16,"Below KKM",""))))</f>
        <v>#N/A</v>
      </c>
      <c r="Z167" s="122"/>
      <c r="AA167" s="52"/>
      <c r="AB167" s="52"/>
      <c r="AC167" s="52">
        <v>14</v>
      </c>
      <c r="AD167" s="82" t="e">
        <f t="shared" si="31"/>
        <v>#N/A</v>
      </c>
      <c r="AE167" s="61" t="e">
        <f t="shared" si="32"/>
        <v>#N/A</v>
      </c>
      <c r="AF167" s="53" t="str">
        <f t="shared" si="33"/>
        <v/>
      </c>
    </row>
    <row r="168" spans="1:33" x14ac:dyDescent="0.2">
      <c r="A168" s="48">
        <v>15</v>
      </c>
      <c r="B168" s="72" t="e">
        <f t="shared" si="28"/>
        <v>#N/A</v>
      </c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50"/>
      <c r="W168" s="129" t="e">
        <f t="shared" si="29"/>
        <v>#N/A</v>
      </c>
      <c r="X168" s="51" t="e">
        <f t="shared" si="30"/>
        <v>#N/A</v>
      </c>
      <c r="Y168" s="23" t="e">
        <f>IF(X168="","",IF(X168&gt;INPUT!$D$16,"Above KKM",IF(X168=INPUT!$D$16,"KKM",IF(X168&lt;INPUT!$D$16,"Below KKM",""))))</f>
        <v>#N/A</v>
      </c>
      <c r="Z168" s="122"/>
      <c r="AA168" s="52"/>
      <c r="AB168" s="52"/>
      <c r="AC168" s="52">
        <v>15</v>
      </c>
      <c r="AD168" s="82" t="e">
        <f t="shared" si="31"/>
        <v>#N/A</v>
      </c>
      <c r="AE168" s="61" t="e">
        <f t="shared" si="32"/>
        <v>#N/A</v>
      </c>
      <c r="AF168" s="53" t="str">
        <f t="shared" si="33"/>
        <v/>
      </c>
    </row>
    <row r="169" spans="1:33" x14ac:dyDescent="0.2">
      <c r="A169" s="48">
        <v>16</v>
      </c>
      <c r="B169" s="72" t="e">
        <f t="shared" si="28"/>
        <v>#N/A</v>
      </c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50"/>
      <c r="W169" s="129" t="e">
        <f t="shared" si="29"/>
        <v>#N/A</v>
      </c>
      <c r="X169" s="51" t="e">
        <f t="shared" si="30"/>
        <v>#N/A</v>
      </c>
      <c r="Y169" s="23" t="e">
        <f>IF(X169="","",IF(X169&gt;INPUT!$D$16,"Above KKM",IF(X169=INPUT!$D$16,"KKM",IF(X169&lt;INPUT!$D$16,"Below KKM",""))))</f>
        <v>#N/A</v>
      </c>
      <c r="Z169" s="122"/>
      <c r="AA169" s="52"/>
      <c r="AB169" s="52"/>
      <c r="AC169" s="52">
        <v>16</v>
      </c>
      <c r="AD169" s="82" t="e">
        <f t="shared" si="31"/>
        <v>#N/A</v>
      </c>
      <c r="AE169" s="61" t="e">
        <f t="shared" si="32"/>
        <v>#N/A</v>
      </c>
      <c r="AF169" s="53" t="str">
        <f t="shared" si="33"/>
        <v/>
      </c>
    </row>
    <row r="170" spans="1:33" x14ac:dyDescent="0.2">
      <c r="A170" s="48">
        <v>17</v>
      </c>
      <c r="B170" s="72" t="e">
        <f t="shared" si="28"/>
        <v>#N/A</v>
      </c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50"/>
      <c r="W170" s="129" t="e">
        <f t="shared" si="29"/>
        <v>#N/A</v>
      </c>
      <c r="X170" s="51" t="e">
        <f t="shared" si="30"/>
        <v>#N/A</v>
      </c>
      <c r="Y170" s="23" t="e">
        <f>IF(X170="","",IF(X170&gt;INPUT!$D$16,"Above KKM",IF(X170=INPUT!$D$16,"KKM",IF(X170&lt;INPUT!$D$16,"Below KKM",""))))</f>
        <v>#N/A</v>
      </c>
      <c r="Z170" s="122"/>
      <c r="AA170" s="52"/>
      <c r="AB170" s="52"/>
      <c r="AC170" s="52">
        <v>17</v>
      </c>
      <c r="AD170" s="82" t="e">
        <f t="shared" si="31"/>
        <v>#N/A</v>
      </c>
      <c r="AE170" s="61" t="e">
        <f t="shared" si="32"/>
        <v>#N/A</v>
      </c>
      <c r="AF170" s="53" t="str">
        <f t="shared" si="33"/>
        <v/>
      </c>
    </row>
    <row r="171" spans="1:33" x14ac:dyDescent="0.2">
      <c r="A171" s="48">
        <v>18</v>
      </c>
      <c r="B171" s="72" t="e">
        <f t="shared" si="28"/>
        <v>#N/A</v>
      </c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50"/>
      <c r="W171" s="129" t="e">
        <f t="shared" si="29"/>
        <v>#N/A</v>
      </c>
      <c r="X171" s="51" t="e">
        <f t="shared" si="30"/>
        <v>#N/A</v>
      </c>
      <c r="Y171" s="23" t="e">
        <f>IF(X171="","",IF(X171&gt;INPUT!$D$16,"Above KKM",IF(X171=INPUT!$D$16,"KKM",IF(X171&lt;INPUT!$D$16,"Below KKM",""))))</f>
        <v>#N/A</v>
      </c>
      <c r="Z171" s="122"/>
      <c r="AA171" s="52"/>
      <c r="AB171" s="52"/>
      <c r="AC171" s="52">
        <v>18</v>
      </c>
      <c r="AD171" s="82" t="e">
        <f t="shared" si="31"/>
        <v>#N/A</v>
      </c>
      <c r="AE171" s="61" t="e">
        <f t="shared" si="32"/>
        <v>#N/A</v>
      </c>
      <c r="AF171" s="53" t="str">
        <f t="shared" si="33"/>
        <v/>
      </c>
    </row>
    <row r="172" spans="1:33" x14ac:dyDescent="0.2">
      <c r="A172" s="48">
        <v>19</v>
      </c>
      <c r="B172" s="72" t="e">
        <f t="shared" si="28"/>
        <v>#N/A</v>
      </c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50"/>
      <c r="W172" s="129" t="e">
        <f t="shared" si="29"/>
        <v>#N/A</v>
      </c>
      <c r="X172" s="51" t="e">
        <f t="shared" si="30"/>
        <v>#N/A</v>
      </c>
      <c r="Y172" s="23" t="e">
        <f>IF(X172="","",IF(X172&gt;INPUT!$D$16,"Above KKM",IF(X172=INPUT!$D$16,"KKM",IF(X172&lt;INPUT!$D$16,"Below KKM",""))))</f>
        <v>#N/A</v>
      </c>
      <c r="Z172" s="122"/>
      <c r="AA172" s="52"/>
      <c r="AB172" s="52"/>
      <c r="AC172" s="52">
        <v>19</v>
      </c>
      <c r="AD172" s="82" t="e">
        <f t="shared" si="31"/>
        <v>#N/A</v>
      </c>
      <c r="AE172" s="61" t="e">
        <f t="shared" si="32"/>
        <v>#N/A</v>
      </c>
      <c r="AF172" s="53" t="str">
        <f t="shared" si="33"/>
        <v/>
      </c>
    </row>
    <row r="173" spans="1:33" x14ac:dyDescent="0.2">
      <c r="A173" s="48">
        <v>20</v>
      </c>
      <c r="B173" s="72" t="e">
        <f t="shared" si="28"/>
        <v>#N/A</v>
      </c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50"/>
      <c r="W173" s="129" t="e">
        <f t="shared" si="29"/>
        <v>#N/A</v>
      </c>
      <c r="X173" s="51" t="e">
        <f t="shared" si="30"/>
        <v>#N/A</v>
      </c>
      <c r="Y173" s="23" t="e">
        <f>IF(X173="","",IF(X173&gt;INPUT!$D$16,"Above KKM",IF(X173=INPUT!$D$16,"KKM",IF(X173&lt;INPUT!$D$16,"Below KKM",""))))</f>
        <v>#N/A</v>
      </c>
      <c r="Z173" s="122"/>
      <c r="AA173" s="52"/>
      <c r="AB173" s="52"/>
      <c r="AC173" s="52">
        <v>20</v>
      </c>
      <c r="AD173" s="82" t="e">
        <f t="shared" si="31"/>
        <v>#N/A</v>
      </c>
      <c r="AE173" s="61" t="e">
        <f t="shared" si="32"/>
        <v>#N/A</v>
      </c>
      <c r="AF173" s="53" t="str">
        <f t="shared" si="33"/>
        <v/>
      </c>
    </row>
    <row r="174" spans="1:33" x14ac:dyDescent="0.2">
      <c r="A174" s="48">
        <v>21</v>
      </c>
      <c r="B174" s="72" t="e">
        <f t="shared" si="28"/>
        <v>#N/A</v>
      </c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50"/>
      <c r="W174" s="129" t="e">
        <f t="shared" si="29"/>
        <v>#N/A</v>
      </c>
      <c r="X174" s="51" t="e">
        <f t="shared" si="30"/>
        <v>#N/A</v>
      </c>
      <c r="Y174" s="23" t="e">
        <f>IF(X174="","",IF(X174&gt;INPUT!$D$16,"Above KKM",IF(X174=INPUT!$D$16,"KKM",IF(X174&lt;INPUT!$D$16,"Below KKM",""))))</f>
        <v>#N/A</v>
      </c>
      <c r="Z174" s="122"/>
      <c r="AA174" s="52"/>
      <c r="AB174" s="52"/>
      <c r="AC174" s="52">
        <v>21</v>
      </c>
      <c r="AD174" s="82" t="e">
        <f t="shared" si="31"/>
        <v>#N/A</v>
      </c>
      <c r="AE174" s="61" t="e">
        <f t="shared" si="32"/>
        <v>#N/A</v>
      </c>
      <c r="AF174" s="53" t="str">
        <f t="shared" si="33"/>
        <v/>
      </c>
    </row>
    <row r="175" spans="1:33" x14ac:dyDescent="0.2">
      <c r="A175" s="48">
        <v>22</v>
      </c>
      <c r="B175" s="72" t="e">
        <f t="shared" si="28"/>
        <v>#N/A</v>
      </c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50"/>
      <c r="W175" s="129" t="e">
        <f t="shared" si="29"/>
        <v>#N/A</v>
      </c>
      <c r="X175" s="51" t="e">
        <f t="shared" si="30"/>
        <v>#N/A</v>
      </c>
      <c r="Y175" s="23" t="e">
        <f>IF(X175="","",IF(X175&gt;INPUT!$D$16,"Above KKM",IF(X175=INPUT!$D$16,"KKM",IF(X175&lt;INPUT!$D$16,"Below KKM",""))))</f>
        <v>#N/A</v>
      </c>
      <c r="Z175" s="122"/>
      <c r="AA175" s="52"/>
      <c r="AB175" s="52"/>
      <c r="AC175" s="52">
        <v>22</v>
      </c>
      <c r="AD175" s="82" t="e">
        <f t="shared" si="31"/>
        <v>#N/A</v>
      </c>
      <c r="AE175" s="61" t="e">
        <f t="shared" si="32"/>
        <v>#N/A</v>
      </c>
      <c r="AF175" s="53" t="str">
        <f t="shared" si="33"/>
        <v/>
      </c>
      <c r="AG175" s="57"/>
    </row>
    <row r="176" spans="1:33" x14ac:dyDescent="0.2">
      <c r="A176" s="48">
        <v>23</v>
      </c>
      <c r="B176" s="72" t="e">
        <f t="shared" si="28"/>
        <v>#N/A</v>
      </c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50"/>
      <c r="W176" s="129" t="e">
        <f t="shared" si="29"/>
        <v>#N/A</v>
      </c>
      <c r="X176" s="51" t="e">
        <f t="shared" si="30"/>
        <v>#N/A</v>
      </c>
      <c r="Y176" s="23" t="e">
        <f>IF(X176="","",IF(X176&gt;INPUT!$D$16,"Above KKM",IF(X176=INPUT!$D$16,"KKM",IF(X176&lt;INPUT!$D$16,"Below KKM",""))))</f>
        <v>#N/A</v>
      </c>
      <c r="Z176" s="122"/>
      <c r="AA176" s="52"/>
      <c r="AB176" s="52"/>
      <c r="AC176" s="52">
        <v>23</v>
      </c>
      <c r="AD176" s="82" t="e">
        <f t="shared" si="31"/>
        <v>#N/A</v>
      </c>
      <c r="AE176" s="61" t="e">
        <f t="shared" si="32"/>
        <v>#N/A</v>
      </c>
      <c r="AF176" s="53" t="str">
        <f t="shared" si="33"/>
        <v/>
      </c>
      <c r="AG176" s="57"/>
    </row>
    <row r="177" spans="1:34" x14ac:dyDescent="0.2">
      <c r="A177" s="48">
        <v>24</v>
      </c>
      <c r="B177" s="72" t="e">
        <f t="shared" si="28"/>
        <v>#N/A</v>
      </c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50"/>
      <c r="W177" s="129" t="e">
        <f t="shared" si="29"/>
        <v>#N/A</v>
      </c>
      <c r="X177" s="51" t="e">
        <f t="shared" si="30"/>
        <v>#N/A</v>
      </c>
      <c r="Y177" s="23" t="e">
        <f>IF(X177="","",IF(X177&gt;INPUT!$D$16,"Above KKM",IF(X177=INPUT!$D$16,"KKM",IF(X177&lt;INPUT!$D$16,"Below KKM",""))))</f>
        <v>#N/A</v>
      </c>
      <c r="Z177" s="122"/>
      <c r="AA177" s="52"/>
      <c r="AB177" s="52"/>
      <c r="AC177" s="52">
        <v>24</v>
      </c>
      <c r="AD177" s="82" t="e">
        <f t="shared" si="31"/>
        <v>#N/A</v>
      </c>
      <c r="AE177" s="61" t="e">
        <f t="shared" si="32"/>
        <v>#N/A</v>
      </c>
      <c r="AF177" s="53" t="str">
        <f t="shared" si="33"/>
        <v/>
      </c>
      <c r="AG177" s="57"/>
    </row>
    <row r="178" spans="1:34" x14ac:dyDescent="0.2">
      <c r="A178" s="48">
        <v>25</v>
      </c>
      <c r="B178" s="72" t="e">
        <f t="shared" si="28"/>
        <v>#N/A</v>
      </c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50"/>
      <c r="W178" s="129" t="e">
        <f t="shared" si="29"/>
        <v>#N/A</v>
      </c>
      <c r="X178" s="51" t="e">
        <f t="shared" si="30"/>
        <v>#N/A</v>
      </c>
      <c r="Y178" s="23" t="e">
        <f>IF(X178="","",IF(X178&gt;INPUT!$D$16,"Above KKM",IF(X178=INPUT!$D$16,"KKM",IF(X178&lt;INPUT!$D$16,"Below KKM",""))))</f>
        <v>#N/A</v>
      </c>
      <c r="Z178" s="122"/>
      <c r="AA178" s="52"/>
      <c r="AB178" s="52"/>
      <c r="AC178" s="52">
        <v>25</v>
      </c>
      <c r="AD178" s="82" t="e">
        <f t="shared" si="31"/>
        <v>#N/A</v>
      </c>
      <c r="AE178" s="61" t="e">
        <f t="shared" si="32"/>
        <v>#N/A</v>
      </c>
      <c r="AF178" s="53" t="str">
        <f t="shared" si="33"/>
        <v/>
      </c>
      <c r="AG178" s="57"/>
    </row>
    <row r="179" spans="1:34" x14ac:dyDescent="0.2">
      <c r="A179" s="147" t="s">
        <v>2</v>
      </c>
      <c r="B179" s="148"/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58"/>
      <c r="W179" s="23">
        <f>SUM(C179:V179)</f>
        <v>0</v>
      </c>
      <c r="X179" s="51" t="str">
        <f>IF(W179=0,"",ROUND(W179/W$179*100,0))</f>
        <v/>
      </c>
      <c r="Y179" s="59"/>
      <c r="Z179" s="59"/>
      <c r="AA179" s="60"/>
      <c r="AB179" s="61"/>
      <c r="AC179" s="61"/>
    </row>
    <row r="180" spans="1:34" x14ac:dyDescent="0.2">
      <c r="AA180" s="39" t="s">
        <v>84</v>
      </c>
      <c r="AB180" s="39">
        <f>25-COUNTBLANK(B154:B178)</f>
        <v>25</v>
      </c>
    </row>
    <row r="181" spans="1:34" x14ac:dyDescent="0.2">
      <c r="B181" s="62" t="str">
        <f>"Percentage (%) "&amp;B149</f>
        <v>Percentage (%) 0</v>
      </c>
      <c r="C181" s="63" t="e">
        <f>(AVERAGE(C154:C178)/C179)</f>
        <v>#DIV/0!</v>
      </c>
      <c r="D181" s="63" t="e">
        <f t="shared" ref="D181:V181" si="34">(AVERAGE(D154:D178)/D179)</f>
        <v>#DIV/0!</v>
      </c>
      <c r="E181" s="63" t="e">
        <f t="shared" si="34"/>
        <v>#DIV/0!</v>
      </c>
      <c r="F181" s="63" t="e">
        <f t="shared" si="34"/>
        <v>#DIV/0!</v>
      </c>
      <c r="G181" s="63" t="e">
        <f t="shared" si="34"/>
        <v>#DIV/0!</v>
      </c>
      <c r="H181" s="63" t="e">
        <f t="shared" si="34"/>
        <v>#DIV/0!</v>
      </c>
      <c r="I181" s="63" t="e">
        <f t="shared" si="34"/>
        <v>#DIV/0!</v>
      </c>
      <c r="J181" s="63" t="e">
        <f t="shared" si="34"/>
        <v>#DIV/0!</v>
      </c>
      <c r="K181" s="63" t="e">
        <f t="shared" si="34"/>
        <v>#DIV/0!</v>
      </c>
      <c r="L181" s="63" t="e">
        <f t="shared" si="34"/>
        <v>#DIV/0!</v>
      </c>
      <c r="M181" s="63" t="e">
        <f t="shared" si="34"/>
        <v>#DIV/0!</v>
      </c>
      <c r="N181" s="63" t="e">
        <f t="shared" si="34"/>
        <v>#DIV/0!</v>
      </c>
      <c r="O181" s="63" t="e">
        <f t="shared" si="34"/>
        <v>#DIV/0!</v>
      </c>
      <c r="P181" s="63" t="e">
        <f t="shared" si="34"/>
        <v>#DIV/0!</v>
      </c>
      <c r="Q181" s="63" t="e">
        <f t="shared" si="34"/>
        <v>#DIV/0!</v>
      </c>
      <c r="R181" s="63" t="e">
        <f t="shared" si="34"/>
        <v>#DIV/0!</v>
      </c>
      <c r="S181" s="63" t="e">
        <f t="shared" si="34"/>
        <v>#DIV/0!</v>
      </c>
      <c r="T181" s="63" t="e">
        <f t="shared" si="34"/>
        <v>#DIV/0!</v>
      </c>
      <c r="U181" s="63" t="e">
        <f t="shared" si="34"/>
        <v>#DIV/0!</v>
      </c>
      <c r="V181" s="63" t="e">
        <f t="shared" si="34"/>
        <v>#DIV/0!</v>
      </c>
      <c r="W181" s="63" t="e">
        <f>(AVERAGE(X154:X178)/X179)</f>
        <v>#N/A</v>
      </c>
      <c r="AA181" s="39" t="s">
        <v>86</v>
      </c>
      <c r="AB181" s="39">
        <f>COUNTIF(X154:X178,"&lt;"&amp;INPUT!D$16)</f>
        <v>0</v>
      </c>
      <c r="AC181" s="64">
        <f>ROUND(AB181/AB180*100,0)</f>
        <v>0</v>
      </c>
    </row>
    <row r="182" spans="1:34" x14ac:dyDescent="0.2">
      <c r="B182" s="62" t="s">
        <v>7</v>
      </c>
      <c r="C182" s="65">
        <f>MAX(C154:C178)</f>
        <v>0</v>
      </c>
      <c r="D182" s="66">
        <f t="shared" ref="D182:V182" si="35">MAX(D154:D178)</f>
        <v>0</v>
      </c>
      <c r="E182" s="66">
        <f t="shared" si="35"/>
        <v>0</v>
      </c>
      <c r="F182" s="66">
        <f t="shared" si="35"/>
        <v>0</v>
      </c>
      <c r="G182" s="66">
        <f t="shared" si="35"/>
        <v>0</v>
      </c>
      <c r="H182" s="66">
        <f t="shared" si="35"/>
        <v>0</v>
      </c>
      <c r="I182" s="66">
        <f t="shared" si="35"/>
        <v>0</v>
      </c>
      <c r="J182" s="66">
        <f t="shared" si="35"/>
        <v>0</v>
      </c>
      <c r="K182" s="66">
        <f t="shared" si="35"/>
        <v>0</v>
      </c>
      <c r="L182" s="66">
        <f t="shared" si="35"/>
        <v>0</v>
      </c>
      <c r="M182" s="66">
        <f t="shared" si="35"/>
        <v>0</v>
      </c>
      <c r="N182" s="66">
        <f t="shared" si="35"/>
        <v>0</v>
      </c>
      <c r="O182" s="66">
        <f t="shared" si="35"/>
        <v>0</v>
      </c>
      <c r="P182" s="66">
        <f t="shared" si="35"/>
        <v>0</v>
      </c>
      <c r="Q182" s="66">
        <f t="shared" si="35"/>
        <v>0</v>
      </c>
      <c r="R182" s="66">
        <f t="shared" si="35"/>
        <v>0</v>
      </c>
      <c r="S182" s="66">
        <f t="shared" si="35"/>
        <v>0</v>
      </c>
      <c r="T182" s="66">
        <f t="shared" si="35"/>
        <v>0</v>
      </c>
      <c r="U182" s="66">
        <f t="shared" si="35"/>
        <v>0</v>
      </c>
      <c r="V182" s="66">
        <f t="shared" si="35"/>
        <v>0</v>
      </c>
      <c r="W182" s="66" t="e">
        <f>MAX(X154:X178)</f>
        <v>#N/A</v>
      </c>
      <c r="AA182" s="39" t="s">
        <v>36</v>
      </c>
      <c r="AB182" s="39">
        <f>COUNTIF(X154:X178,"="&amp;INPUT!D$16)</f>
        <v>0</v>
      </c>
      <c r="AC182" s="64">
        <f>ROUND(AB182/AB180*100,0)</f>
        <v>0</v>
      </c>
    </row>
    <row r="183" spans="1:34" x14ac:dyDescent="0.2">
      <c r="B183" s="62" t="s">
        <v>8</v>
      </c>
      <c r="C183" s="65">
        <f>MIN(C154:C178)</f>
        <v>0</v>
      </c>
      <c r="D183" s="66">
        <f t="shared" ref="D183:V183" si="36">MIN(D154:D178)</f>
        <v>0</v>
      </c>
      <c r="E183" s="66">
        <f t="shared" si="36"/>
        <v>0</v>
      </c>
      <c r="F183" s="66">
        <f t="shared" si="36"/>
        <v>0</v>
      </c>
      <c r="G183" s="66">
        <f t="shared" si="36"/>
        <v>0</v>
      </c>
      <c r="H183" s="66">
        <f t="shared" si="36"/>
        <v>0</v>
      </c>
      <c r="I183" s="66">
        <f t="shared" si="36"/>
        <v>0</v>
      </c>
      <c r="J183" s="66">
        <f t="shared" si="36"/>
        <v>0</v>
      </c>
      <c r="K183" s="66">
        <f t="shared" si="36"/>
        <v>0</v>
      </c>
      <c r="L183" s="66">
        <f t="shared" si="36"/>
        <v>0</v>
      </c>
      <c r="M183" s="66">
        <f t="shared" si="36"/>
        <v>0</v>
      </c>
      <c r="N183" s="66">
        <f t="shared" si="36"/>
        <v>0</v>
      </c>
      <c r="O183" s="66">
        <f t="shared" si="36"/>
        <v>0</v>
      </c>
      <c r="P183" s="66">
        <f t="shared" si="36"/>
        <v>0</v>
      </c>
      <c r="Q183" s="66">
        <f t="shared" si="36"/>
        <v>0</v>
      </c>
      <c r="R183" s="66">
        <f t="shared" si="36"/>
        <v>0</v>
      </c>
      <c r="S183" s="66">
        <f t="shared" si="36"/>
        <v>0</v>
      </c>
      <c r="T183" s="66">
        <f t="shared" si="36"/>
        <v>0</v>
      </c>
      <c r="U183" s="66">
        <f t="shared" si="36"/>
        <v>0</v>
      </c>
      <c r="V183" s="66">
        <f t="shared" si="36"/>
        <v>0</v>
      </c>
      <c r="W183" s="66" t="e">
        <f>MIN(X154:X178)</f>
        <v>#N/A</v>
      </c>
      <c r="AA183" s="39" t="s">
        <v>85</v>
      </c>
      <c r="AB183" s="39">
        <f>COUNTIF(X154:X178,"&gt;"&amp;INPUT!D$16)</f>
        <v>0</v>
      </c>
      <c r="AC183" s="64">
        <f>ROUND(AB183/AB180*100,0)</f>
        <v>0</v>
      </c>
    </row>
    <row r="185" spans="1:34" x14ac:dyDescent="0.2">
      <c r="B185" s="62" t="s">
        <v>3</v>
      </c>
      <c r="C185" s="65" t="e">
        <f>ROUND(AVERAGE(X154:X178),0)</f>
        <v>#N/A</v>
      </c>
      <c r="H185" s="67"/>
      <c r="Q185" s="67"/>
    </row>
    <row r="186" spans="1:34" x14ac:dyDescent="0.2">
      <c r="B186" s="62" t="s">
        <v>87</v>
      </c>
      <c r="C186" s="65" t="e">
        <f>C185</f>
        <v>#N/A</v>
      </c>
      <c r="H186" s="68"/>
      <c r="Q186" s="68"/>
    </row>
    <row r="187" spans="1:34" s="53" customFormat="1" x14ac:dyDescent="0.2">
      <c r="A187" s="39"/>
      <c r="B187" s="62" t="s">
        <v>88</v>
      </c>
      <c r="C187" s="65">
        <f>ROUND((AB183+AB182)/AB180*100,0)</f>
        <v>0</v>
      </c>
      <c r="D187" s="42"/>
      <c r="E187" s="42"/>
      <c r="F187" s="42"/>
      <c r="G187" s="42"/>
      <c r="H187" s="68"/>
      <c r="I187" s="42"/>
      <c r="J187" s="42"/>
      <c r="K187" s="42"/>
      <c r="L187" s="42"/>
      <c r="M187" s="42"/>
      <c r="N187" s="42"/>
      <c r="O187" s="42"/>
      <c r="P187" s="42"/>
      <c r="Q187" s="68"/>
      <c r="R187" s="42"/>
      <c r="S187" s="42"/>
      <c r="T187" s="42"/>
      <c r="U187" s="42"/>
      <c r="V187" s="42"/>
      <c r="W187" s="42"/>
      <c r="X187" s="39"/>
      <c r="Y187" s="39"/>
      <c r="Z187" s="39"/>
      <c r="AA187" s="39"/>
    </row>
    <row r="188" spans="1:34" x14ac:dyDescent="0.2">
      <c r="B188" s="53" t="s">
        <v>14</v>
      </c>
      <c r="X188" s="73" t="s">
        <v>91</v>
      </c>
      <c r="Y188" s="149">
        <f ca="1">NOW()</f>
        <v>42411.598327893516</v>
      </c>
      <c r="Z188" s="149"/>
    </row>
    <row r="189" spans="1:34" x14ac:dyDescent="0.2">
      <c r="B189" s="53"/>
      <c r="Y189" s="53"/>
    </row>
    <row r="190" spans="1:34" x14ac:dyDescent="0.2">
      <c r="B190" s="53"/>
      <c r="Y190" s="53"/>
    </row>
    <row r="191" spans="1:34" x14ac:dyDescent="0.2">
      <c r="B191" s="74" t="str">
        <f>IF(INPUT!K$13="MIDDLE","WENDY HARTONO, M.Pd.",IF(INPUT!K$13="HIGH","AGUSTINUS SIAHAAN, S.Si."," "))</f>
        <v xml:space="preserve"> </v>
      </c>
      <c r="Y191" s="74">
        <f>INPUT!D$13</f>
        <v>0</v>
      </c>
      <c r="Z191" s="44"/>
      <c r="AG191" s="159"/>
      <c r="AH191" s="159"/>
    </row>
    <row r="192" spans="1:34" x14ac:dyDescent="0.2">
      <c r="B192" s="53" t="s">
        <v>15</v>
      </c>
      <c r="Y192" s="53" t="s">
        <v>16</v>
      </c>
    </row>
    <row r="193" spans="1:35" x14ac:dyDescent="0.2">
      <c r="A193" s="150" t="s">
        <v>13</v>
      </c>
      <c r="B193" s="150"/>
      <c r="C193" s="150"/>
      <c r="D193" s="150"/>
      <c r="E193" s="150"/>
      <c r="F193" s="150"/>
      <c r="G193" s="150"/>
      <c r="H193" s="150"/>
      <c r="I193" s="150"/>
      <c r="J193" s="150"/>
      <c r="K193" s="150"/>
      <c r="L193" s="150"/>
      <c r="M193" s="150"/>
      <c r="N193" s="150"/>
      <c r="O193" s="150"/>
      <c r="P193" s="150"/>
      <c r="Q193" s="150"/>
      <c r="R193" s="150"/>
      <c r="S193" s="150"/>
      <c r="T193" s="150"/>
      <c r="U193" s="150"/>
      <c r="V193" s="150"/>
      <c r="W193" s="150"/>
      <c r="X193" s="150"/>
      <c r="Y193" s="150"/>
      <c r="Z193" s="150"/>
    </row>
    <row r="194" spans="1:35" x14ac:dyDescent="0.2">
      <c r="A194" s="150" t="s">
        <v>37</v>
      </c>
      <c r="B194" s="150"/>
      <c r="C194" s="150"/>
      <c r="D194" s="150"/>
      <c r="E194" s="150"/>
      <c r="F194" s="150"/>
      <c r="G194" s="150"/>
      <c r="H194" s="150"/>
      <c r="I194" s="150"/>
      <c r="J194" s="150"/>
      <c r="K194" s="150"/>
      <c r="L194" s="150"/>
      <c r="M194" s="150"/>
      <c r="N194" s="150"/>
      <c r="O194" s="150"/>
      <c r="P194" s="150"/>
      <c r="Q194" s="150"/>
      <c r="R194" s="150"/>
      <c r="S194" s="150"/>
      <c r="T194" s="150"/>
      <c r="U194" s="150"/>
      <c r="V194" s="150"/>
      <c r="W194" s="150"/>
      <c r="X194" s="150"/>
      <c r="Y194" s="150"/>
      <c r="Z194" s="150"/>
      <c r="AA194" s="40"/>
    </row>
    <row r="195" spans="1:35" x14ac:dyDescent="0.2">
      <c r="A195" s="150" t="str">
        <f>"ACADEMIC YEAR "&amp;INPUT!D$17</f>
        <v>ACADEMIC YEAR 2015-2016</v>
      </c>
      <c r="B195" s="150"/>
      <c r="C195" s="150"/>
      <c r="D195" s="150"/>
      <c r="E195" s="150"/>
      <c r="F195" s="150"/>
      <c r="G195" s="150"/>
      <c r="H195" s="150"/>
      <c r="I195" s="150"/>
      <c r="J195" s="150"/>
      <c r="K195" s="150"/>
      <c r="L195" s="150"/>
      <c r="M195" s="150"/>
      <c r="N195" s="150"/>
      <c r="O195" s="150"/>
      <c r="P195" s="150"/>
      <c r="Q195" s="150"/>
      <c r="R195" s="150"/>
      <c r="S195" s="150"/>
      <c r="T195" s="150"/>
      <c r="U195" s="150"/>
      <c r="V195" s="150"/>
      <c r="W195" s="150"/>
      <c r="X195" s="150"/>
      <c r="Y195" s="150"/>
      <c r="Z195" s="150"/>
    </row>
    <row r="196" spans="1:35" x14ac:dyDescent="0.2">
      <c r="A196" s="41" t="s">
        <v>10</v>
      </c>
      <c r="B196" s="41" t="str">
        <f>IF(INPUT!K$13="MIDDLE","MIDDLE SCHOOL",IF(INPUT!K$13="HIGH","HIGH SCHOOL"," "))</f>
        <v xml:space="preserve"> </v>
      </c>
      <c r="X196" s="43" t="s">
        <v>17</v>
      </c>
      <c r="Y196" s="41" t="str">
        <f>": "&amp;INPUT!D$14</f>
        <v xml:space="preserve">: </v>
      </c>
    </row>
    <row r="197" spans="1:35" x14ac:dyDescent="0.2">
      <c r="A197" s="41" t="s">
        <v>22</v>
      </c>
      <c r="B197" s="44" t="str">
        <f>REKAP!A12</f>
        <v/>
      </c>
      <c r="H197" s="45"/>
      <c r="Q197" s="45"/>
      <c r="X197" s="43" t="s">
        <v>608</v>
      </c>
      <c r="Y197" s="159" t="str">
        <f>": "&amp;INPUT!K$16</f>
        <v xml:space="preserve">: </v>
      </c>
      <c r="Z197" s="159"/>
      <c r="AH197" s="159"/>
      <c r="AI197" s="159"/>
    </row>
    <row r="198" spans="1:35" x14ac:dyDescent="0.2">
      <c r="A198" s="41" t="s">
        <v>11</v>
      </c>
      <c r="B198" s="44">
        <f>REKAP!B12</f>
        <v>0</v>
      </c>
      <c r="H198" s="45"/>
      <c r="Q198" s="45"/>
      <c r="X198" s="43" t="s">
        <v>12</v>
      </c>
      <c r="Y198" s="44" t="str">
        <f>": "&amp;INPUT!D$15</f>
        <v>: 2 (two)</v>
      </c>
    </row>
    <row r="200" spans="1:35" ht="11.25" customHeight="1" x14ac:dyDescent="0.2">
      <c r="A200" s="151" t="s">
        <v>5</v>
      </c>
      <c r="B200" s="151" t="s">
        <v>0</v>
      </c>
      <c r="C200" s="153" t="s">
        <v>6</v>
      </c>
      <c r="D200" s="154"/>
      <c r="E200" s="154"/>
      <c r="F200" s="154"/>
      <c r="G200" s="154"/>
      <c r="H200" s="154"/>
      <c r="I200" s="154"/>
      <c r="J200" s="154"/>
      <c r="K200" s="154"/>
      <c r="L200" s="154"/>
      <c r="M200" s="154"/>
      <c r="N200" s="154"/>
      <c r="O200" s="154"/>
      <c r="P200" s="154"/>
      <c r="Q200" s="154"/>
      <c r="R200" s="154"/>
      <c r="S200" s="154"/>
      <c r="T200" s="154"/>
      <c r="U200" s="154"/>
      <c r="V200" s="155"/>
      <c r="W200" s="158" t="s">
        <v>607</v>
      </c>
      <c r="X200" s="156" t="s">
        <v>1</v>
      </c>
      <c r="Y200" s="151" t="s">
        <v>9</v>
      </c>
      <c r="Z200" s="151" t="s">
        <v>90</v>
      </c>
      <c r="AA200" s="46"/>
    </row>
    <row r="201" spans="1:35" x14ac:dyDescent="0.2">
      <c r="A201" s="152"/>
      <c r="B201" s="152"/>
      <c r="C201" s="47">
        <v>1</v>
      </c>
      <c r="D201" s="47">
        <v>2</v>
      </c>
      <c r="E201" s="47">
        <v>3</v>
      </c>
      <c r="F201" s="47">
        <v>4</v>
      </c>
      <c r="G201" s="47">
        <v>5</v>
      </c>
      <c r="H201" s="47">
        <v>6</v>
      </c>
      <c r="I201" s="47">
        <v>7</v>
      </c>
      <c r="J201" s="47">
        <v>8</v>
      </c>
      <c r="K201" s="47">
        <v>9</v>
      </c>
      <c r="L201" s="47">
        <v>10</v>
      </c>
      <c r="M201" s="47">
        <v>11</v>
      </c>
      <c r="N201" s="47">
        <v>12</v>
      </c>
      <c r="O201" s="47">
        <v>13</v>
      </c>
      <c r="P201" s="47">
        <v>14</v>
      </c>
      <c r="Q201" s="47">
        <v>15</v>
      </c>
      <c r="R201" s="47">
        <v>16</v>
      </c>
      <c r="S201" s="47">
        <v>17</v>
      </c>
      <c r="T201" s="47">
        <v>18</v>
      </c>
      <c r="U201" s="47">
        <v>19</v>
      </c>
      <c r="V201" s="47">
        <v>20</v>
      </c>
      <c r="W201" s="158"/>
      <c r="X201" s="157"/>
      <c r="Y201" s="152"/>
      <c r="Z201" s="152"/>
      <c r="AA201" s="46"/>
    </row>
    <row r="202" spans="1:35" x14ac:dyDescent="0.2">
      <c r="A202" s="48">
        <v>1</v>
      </c>
      <c r="B202" s="72" t="e">
        <f t="shared" ref="B202:B226" si="37">IF(HLOOKUP(B$197,LIST_NAMA,A202+1,FALSE)="","",HLOOKUP(B$197,LIST_NAMA,A202+1,FALSE))</f>
        <v>#N/A</v>
      </c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  <c r="W202" s="129" t="e">
        <f>IF(B202="","",SUM(C202:V202))</f>
        <v>#N/A</v>
      </c>
      <c r="X202" s="51" t="e">
        <f>IF(B202="","",ROUND(W202/W$227*100,0))</f>
        <v>#N/A</v>
      </c>
      <c r="Y202" s="23" t="e">
        <f>IF(X202="","",IF(X202&gt;INPUT!$D$16,"Above KKM",IF(X202=INPUT!$D$16,"KKM",IF(X202&lt;INPUT!$D$16,"Below KKM",""))))</f>
        <v>#N/A</v>
      </c>
      <c r="Z202" s="122"/>
      <c r="AA202" s="52"/>
      <c r="AB202" s="52"/>
      <c r="AC202" s="52">
        <v>1</v>
      </c>
      <c r="AD202" s="82" t="e">
        <f>B202</f>
        <v>#N/A</v>
      </c>
      <c r="AE202" s="61" t="e">
        <f>X202</f>
        <v>#N/A</v>
      </c>
      <c r="AF202" s="53" t="str">
        <f>IF(Z202="","",Z202)</f>
        <v/>
      </c>
    </row>
    <row r="203" spans="1:35" x14ac:dyDescent="0.2">
      <c r="A203" s="48">
        <v>2</v>
      </c>
      <c r="B203" s="72" t="e">
        <f t="shared" si="37"/>
        <v>#N/A</v>
      </c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50"/>
      <c r="W203" s="129" t="e">
        <f t="shared" ref="W203:W226" si="38">IF(B203="","",SUM(C203:V203))</f>
        <v>#N/A</v>
      </c>
      <c r="X203" s="51" t="e">
        <f t="shared" ref="X203:X226" si="39">IF(B203="","",ROUND(W203/W$227*100,0))</f>
        <v>#N/A</v>
      </c>
      <c r="Y203" s="23" t="e">
        <f>IF(X203="","",IF(X203&gt;INPUT!$D$16,"Above KKM",IF(X203=INPUT!$D$16,"KKM",IF(X203&lt;INPUT!$D$16,"Below KKM",""))))</f>
        <v>#N/A</v>
      </c>
      <c r="Z203" s="122"/>
      <c r="AA203" s="52"/>
      <c r="AB203" s="52"/>
      <c r="AC203" s="52">
        <v>2</v>
      </c>
      <c r="AD203" s="82" t="e">
        <f t="shared" ref="AD203:AD226" si="40">B203</f>
        <v>#N/A</v>
      </c>
      <c r="AE203" s="61" t="e">
        <f t="shared" ref="AE203:AE226" si="41">X203</f>
        <v>#N/A</v>
      </c>
      <c r="AF203" s="53" t="str">
        <f t="shared" ref="AF203:AF226" si="42">IF(Z203="","",Z203)</f>
        <v/>
      </c>
    </row>
    <row r="204" spans="1:35" x14ac:dyDescent="0.2">
      <c r="A204" s="48">
        <v>3</v>
      </c>
      <c r="B204" s="72" t="e">
        <f t="shared" si="37"/>
        <v>#N/A</v>
      </c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50"/>
      <c r="W204" s="129" t="e">
        <f t="shared" si="38"/>
        <v>#N/A</v>
      </c>
      <c r="X204" s="51" t="e">
        <f t="shared" si="39"/>
        <v>#N/A</v>
      </c>
      <c r="Y204" s="23" t="e">
        <f>IF(X204="","",IF(X204&gt;INPUT!$D$16,"Above KKM",IF(X204=INPUT!$D$16,"KKM",IF(X204&lt;INPUT!$D$16,"Below KKM",""))))</f>
        <v>#N/A</v>
      </c>
      <c r="Z204" s="122"/>
      <c r="AA204" s="52"/>
      <c r="AB204" s="52"/>
      <c r="AC204" s="52">
        <v>3</v>
      </c>
      <c r="AD204" s="82" t="e">
        <f t="shared" si="40"/>
        <v>#N/A</v>
      </c>
      <c r="AE204" s="61" t="e">
        <f t="shared" si="41"/>
        <v>#N/A</v>
      </c>
      <c r="AF204" s="53" t="str">
        <f t="shared" si="42"/>
        <v/>
      </c>
    </row>
    <row r="205" spans="1:35" x14ac:dyDescent="0.2">
      <c r="A205" s="48">
        <v>4</v>
      </c>
      <c r="B205" s="72" t="e">
        <f t="shared" si="37"/>
        <v>#N/A</v>
      </c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50"/>
      <c r="W205" s="129" t="e">
        <f t="shared" si="38"/>
        <v>#N/A</v>
      </c>
      <c r="X205" s="51" t="e">
        <f t="shared" si="39"/>
        <v>#N/A</v>
      </c>
      <c r="Y205" s="23" t="e">
        <f>IF(X205="","",IF(X205&gt;INPUT!$D$16,"Above KKM",IF(X205=INPUT!$D$16,"KKM",IF(X205&lt;INPUT!$D$16,"Below KKM",""))))</f>
        <v>#N/A</v>
      </c>
      <c r="Z205" s="122"/>
      <c r="AA205" s="52"/>
      <c r="AB205" s="52"/>
      <c r="AC205" s="52">
        <v>4</v>
      </c>
      <c r="AD205" s="82" t="e">
        <f t="shared" si="40"/>
        <v>#N/A</v>
      </c>
      <c r="AE205" s="61" t="e">
        <f t="shared" si="41"/>
        <v>#N/A</v>
      </c>
      <c r="AF205" s="53" t="str">
        <f t="shared" si="42"/>
        <v/>
      </c>
    </row>
    <row r="206" spans="1:35" x14ac:dyDescent="0.2">
      <c r="A206" s="48">
        <v>5</v>
      </c>
      <c r="B206" s="72" t="e">
        <f t="shared" si="37"/>
        <v>#N/A</v>
      </c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50"/>
      <c r="W206" s="129" t="e">
        <f t="shared" si="38"/>
        <v>#N/A</v>
      </c>
      <c r="X206" s="51" t="e">
        <f t="shared" si="39"/>
        <v>#N/A</v>
      </c>
      <c r="Y206" s="23" t="e">
        <f>IF(X206="","",IF(X206&gt;INPUT!$D$16,"Above KKM",IF(X206=INPUT!$D$16,"KKM",IF(X206&lt;INPUT!$D$16,"Below KKM",""))))</f>
        <v>#N/A</v>
      </c>
      <c r="Z206" s="122"/>
      <c r="AA206" s="52"/>
      <c r="AB206" s="52"/>
      <c r="AC206" s="52">
        <v>5</v>
      </c>
      <c r="AD206" s="82" t="e">
        <f t="shared" si="40"/>
        <v>#N/A</v>
      </c>
      <c r="AE206" s="61" t="e">
        <f t="shared" si="41"/>
        <v>#N/A</v>
      </c>
      <c r="AF206" s="53" t="str">
        <f t="shared" si="42"/>
        <v/>
      </c>
    </row>
    <row r="207" spans="1:35" x14ac:dyDescent="0.2">
      <c r="A207" s="48">
        <v>6</v>
      </c>
      <c r="B207" s="72" t="e">
        <f t="shared" si="37"/>
        <v>#N/A</v>
      </c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50"/>
      <c r="W207" s="129" t="e">
        <f t="shared" si="38"/>
        <v>#N/A</v>
      </c>
      <c r="X207" s="51" t="e">
        <f t="shared" si="39"/>
        <v>#N/A</v>
      </c>
      <c r="Y207" s="23" t="e">
        <f>IF(X207="","",IF(X207&gt;INPUT!$D$16,"Above KKM",IF(X207=INPUT!$D$16,"KKM",IF(X207&lt;INPUT!$D$16,"Below KKM",""))))</f>
        <v>#N/A</v>
      </c>
      <c r="Z207" s="122"/>
      <c r="AA207" s="52"/>
      <c r="AB207" s="52"/>
      <c r="AC207" s="52">
        <v>6</v>
      </c>
      <c r="AD207" s="82" t="e">
        <f t="shared" si="40"/>
        <v>#N/A</v>
      </c>
      <c r="AE207" s="61" t="e">
        <f t="shared" si="41"/>
        <v>#N/A</v>
      </c>
      <c r="AF207" s="53" t="str">
        <f t="shared" si="42"/>
        <v/>
      </c>
    </row>
    <row r="208" spans="1:35" s="57" customFormat="1" x14ac:dyDescent="0.2">
      <c r="A208" s="48">
        <v>7</v>
      </c>
      <c r="B208" s="72" t="e">
        <f t="shared" si="37"/>
        <v>#N/A</v>
      </c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5"/>
      <c r="W208" s="129" t="e">
        <f t="shared" si="38"/>
        <v>#N/A</v>
      </c>
      <c r="X208" s="51" t="e">
        <f t="shared" si="39"/>
        <v>#N/A</v>
      </c>
      <c r="Y208" s="23" t="e">
        <f>IF(X208="","",IF(X208&gt;INPUT!$D$16,"Above KKM",IF(X208=INPUT!$D$16,"KKM",IF(X208&lt;INPUT!$D$16,"Below KKM",""))))</f>
        <v>#N/A</v>
      </c>
      <c r="Z208" s="122"/>
      <c r="AA208" s="56"/>
      <c r="AB208" s="52"/>
      <c r="AC208" s="52">
        <v>7</v>
      </c>
      <c r="AD208" s="82" t="e">
        <f t="shared" si="40"/>
        <v>#N/A</v>
      </c>
      <c r="AE208" s="61" t="e">
        <f t="shared" si="41"/>
        <v>#N/A</v>
      </c>
      <c r="AF208" s="53" t="str">
        <f t="shared" si="42"/>
        <v/>
      </c>
      <c r="AG208" s="39"/>
    </row>
    <row r="209" spans="1:33" x14ac:dyDescent="0.2">
      <c r="A209" s="48">
        <v>8</v>
      </c>
      <c r="B209" s="72" t="e">
        <f t="shared" si="37"/>
        <v>#N/A</v>
      </c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  <c r="W209" s="129" t="e">
        <f t="shared" si="38"/>
        <v>#N/A</v>
      </c>
      <c r="X209" s="51" t="e">
        <f t="shared" si="39"/>
        <v>#N/A</v>
      </c>
      <c r="Y209" s="23" t="e">
        <f>IF(X209="","",IF(X209&gt;INPUT!$D$16,"Above KKM",IF(X209=INPUT!$D$16,"KKM",IF(X209&lt;INPUT!$D$16,"Below KKM",""))))</f>
        <v>#N/A</v>
      </c>
      <c r="Z209" s="122"/>
      <c r="AA209" s="52"/>
      <c r="AB209" s="52"/>
      <c r="AC209" s="52">
        <v>8</v>
      </c>
      <c r="AD209" s="82" t="e">
        <f t="shared" si="40"/>
        <v>#N/A</v>
      </c>
      <c r="AE209" s="61" t="e">
        <f t="shared" si="41"/>
        <v>#N/A</v>
      </c>
      <c r="AF209" s="53" t="str">
        <f t="shared" si="42"/>
        <v/>
      </c>
    </row>
    <row r="210" spans="1:33" x14ac:dyDescent="0.2">
      <c r="A210" s="48">
        <v>9</v>
      </c>
      <c r="B210" s="72" t="e">
        <f t="shared" si="37"/>
        <v>#N/A</v>
      </c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50"/>
      <c r="W210" s="129" t="e">
        <f t="shared" si="38"/>
        <v>#N/A</v>
      </c>
      <c r="X210" s="51" t="e">
        <f t="shared" si="39"/>
        <v>#N/A</v>
      </c>
      <c r="Y210" s="23" t="e">
        <f>IF(X210="","",IF(X210&gt;INPUT!$D$16,"Above KKM",IF(X210=INPUT!$D$16,"KKM",IF(X210&lt;INPUT!$D$16,"Below KKM",""))))</f>
        <v>#N/A</v>
      </c>
      <c r="Z210" s="122"/>
      <c r="AA210" s="52"/>
      <c r="AB210" s="52"/>
      <c r="AC210" s="52">
        <v>9</v>
      </c>
      <c r="AD210" s="82" t="e">
        <f t="shared" si="40"/>
        <v>#N/A</v>
      </c>
      <c r="AE210" s="61" t="e">
        <f t="shared" si="41"/>
        <v>#N/A</v>
      </c>
      <c r="AF210" s="53" t="str">
        <f t="shared" si="42"/>
        <v/>
      </c>
    </row>
    <row r="211" spans="1:33" x14ac:dyDescent="0.2">
      <c r="A211" s="48">
        <v>10</v>
      </c>
      <c r="B211" s="72" t="e">
        <f t="shared" si="37"/>
        <v>#N/A</v>
      </c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50"/>
      <c r="W211" s="129" t="e">
        <f t="shared" si="38"/>
        <v>#N/A</v>
      </c>
      <c r="X211" s="51" t="e">
        <f t="shared" si="39"/>
        <v>#N/A</v>
      </c>
      <c r="Y211" s="23" t="e">
        <f>IF(X211="","",IF(X211&gt;INPUT!$D$16,"Above KKM",IF(X211=INPUT!$D$16,"KKM",IF(X211&lt;INPUT!$D$16,"Below KKM",""))))</f>
        <v>#N/A</v>
      </c>
      <c r="Z211" s="122"/>
      <c r="AA211" s="52"/>
      <c r="AB211" s="52"/>
      <c r="AC211" s="52">
        <v>10</v>
      </c>
      <c r="AD211" s="82" t="e">
        <f t="shared" si="40"/>
        <v>#N/A</v>
      </c>
      <c r="AE211" s="61" t="e">
        <f t="shared" si="41"/>
        <v>#N/A</v>
      </c>
      <c r="AF211" s="53" t="str">
        <f t="shared" si="42"/>
        <v/>
      </c>
    </row>
    <row r="212" spans="1:33" x14ac:dyDescent="0.2">
      <c r="A212" s="48">
        <v>11</v>
      </c>
      <c r="B212" s="72" t="e">
        <f t="shared" si="37"/>
        <v>#N/A</v>
      </c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50"/>
      <c r="W212" s="129" t="e">
        <f t="shared" si="38"/>
        <v>#N/A</v>
      </c>
      <c r="X212" s="51" t="e">
        <f t="shared" si="39"/>
        <v>#N/A</v>
      </c>
      <c r="Y212" s="23" t="e">
        <f>IF(X212="","",IF(X212&gt;INPUT!$D$16,"Above KKM",IF(X212=INPUT!$D$16,"KKM",IF(X212&lt;INPUT!$D$16,"Below KKM",""))))</f>
        <v>#N/A</v>
      </c>
      <c r="Z212" s="122"/>
      <c r="AA212" s="52"/>
      <c r="AB212" s="52"/>
      <c r="AC212" s="52">
        <v>11</v>
      </c>
      <c r="AD212" s="82" t="e">
        <f t="shared" si="40"/>
        <v>#N/A</v>
      </c>
      <c r="AE212" s="61" t="e">
        <f t="shared" si="41"/>
        <v>#N/A</v>
      </c>
      <c r="AF212" s="53" t="str">
        <f t="shared" si="42"/>
        <v/>
      </c>
    </row>
    <row r="213" spans="1:33" x14ac:dyDescent="0.2">
      <c r="A213" s="48">
        <v>12</v>
      </c>
      <c r="B213" s="72" t="e">
        <f t="shared" si="37"/>
        <v>#N/A</v>
      </c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50"/>
      <c r="W213" s="129" t="e">
        <f t="shared" si="38"/>
        <v>#N/A</v>
      </c>
      <c r="X213" s="51" t="e">
        <f t="shared" si="39"/>
        <v>#N/A</v>
      </c>
      <c r="Y213" s="23" t="e">
        <f>IF(X213="","",IF(X213&gt;INPUT!$D$16,"Above KKM",IF(X213=INPUT!$D$16,"KKM",IF(X213&lt;INPUT!$D$16,"Below KKM",""))))</f>
        <v>#N/A</v>
      </c>
      <c r="Z213" s="122"/>
      <c r="AA213" s="52"/>
      <c r="AB213" s="52"/>
      <c r="AC213" s="52">
        <v>12</v>
      </c>
      <c r="AD213" s="82" t="e">
        <f t="shared" si="40"/>
        <v>#N/A</v>
      </c>
      <c r="AE213" s="61" t="e">
        <f t="shared" si="41"/>
        <v>#N/A</v>
      </c>
      <c r="AF213" s="53" t="str">
        <f t="shared" si="42"/>
        <v/>
      </c>
    </row>
    <row r="214" spans="1:33" x14ac:dyDescent="0.2">
      <c r="A214" s="48">
        <v>13</v>
      </c>
      <c r="B214" s="72" t="e">
        <f t="shared" si="37"/>
        <v>#N/A</v>
      </c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50"/>
      <c r="W214" s="129" t="e">
        <f t="shared" si="38"/>
        <v>#N/A</v>
      </c>
      <c r="X214" s="51" t="e">
        <f t="shared" si="39"/>
        <v>#N/A</v>
      </c>
      <c r="Y214" s="23" t="e">
        <f>IF(X214="","",IF(X214&gt;INPUT!$D$16,"Above KKM",IF(X214=INPUT!$D$16,"KKM",IF(X214&lt;INPUT!$D$16,"Below KKM",""))))</f>
        <v>#N/A</v>
      </c>
      <c r="Z214" s="122"/>
      <c r="AA214" s="52"/>
      <c r="AB214" s="52"/>
      <c r="AC214" s="52">
        <v>13</v>
      </c>
      <c r="AD214" s="82" t="e">
        <f t="shared" si="40"/>
        <v>#N/A</v>
      </c>
      <c r="AE214" s="61" t="e">
        <f t="shared" si="41"/>
        <v>#N/A</v>
      </c>
      <c r="AF214" s="53" t="str">
        <f t="shared" si="42"/>
        <v/>
      </c>
    </row>
    <row r="215" spans="1:33" x14ac:dyDescent="0.2">
      <c r="A215" s="48">
        <v>14</v>
      </c>
      <c r="B215" s="72" t="e">
        <f t="shared" si="37"/>
        <v>#N/A</v>
      </c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50"/>
      <c r="W215" s="129" t="e">
        <f t="shared" si="38"/>
        <v>#N/A</v>
      </c>
      <c r="X215" s="51" t="e">
        <f t="shared" si="39"/>
        <v>#N/A</v>
      </c>
      <c r="Y215" s="23" t="e">
        <f>IF(X215="","",IF(X215&gt;INPUT!$D$16,"Above KKM",IF(X215=INPUT!$D$16,"KKM",IF(X215&lt;INPUT!$D$16,"Below KKM",""))))</f>
        <v>#N/A</v>
      </c>
      <c r="Z215" s="122"/>
      <c r="AA215" s="52"/>
      <c r="AB215" s="52"/>
      <c r="AC215" s="52">
        <v>14</v>
      </c>
      <c r="AD215" s="82" t="e">
        <f t="shared" si="40"/>
        <v>#N/A</v>
      </c>
      <c r="AE215" s="61" t="e">
        <f t="shared" si="41"/>
        <v>#N/A</v>
      </c>
      <c r="AF215" s="53" t="str">
        <f t="shared" si="42"/>
        <v/>
      </c>
    </row>
    <row r="216" spans="1:33" x14ac:dyDescent="0.2">
      <c r="A216" s="48">
        <v>15</v>
      </c>
      <c r="B216" s="72" t="e">
        <f t="shared" si="37"/>
        <v>#N/A</v>
      </c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50"/>
      <c r="W216" s="129" t="e">
        <f t="shared" si="38"/>
        <v>#N/A</v>
      </c>
      <c r="X216" s="51" t="e">
        <f t="shared" si="39"/>
        <v>#N/A</v>
      </c>
      <c r="Y216" s="23" t="e">
        <f>IF(X216="","",IF(X216&gt;INPUT!$D$16,"Above KKM",IF(X216=INPUT!$D$16,"KKM",IF(X216&lt;INPUT!$D$16,"Below KKM",""))))</f>
        <v>#N/A</v>
      </c>
      <c r="Z216" s="122"/>
      <c r="AA216" s="52"/>
      <c r="AB216" s="52"/>
      <c r="AC216" s="52">
        <v>15</v>
      </c>
      <c r="AD216" s="82" t="e">
        <f t="shared" si="40"/>
        <v>#N/A</v>
      </c>
      <c r="AE216" s="61" t="e">
        <f t="shared" si="41"/>
        <v>#N/A</v>
      </c>
      <c r="AF216" s="53" t="str">
        <f t="shared" si="42"/>
        <v/>
      </c>
    </row>
    <row r="217" spans="1:33" x14ac:dyDescent="0.2">
      <c r="A217" s="48">
        <v>16</v>
      </c>
      <c r="B217" s="72" t="e">
        <f t="shared" si="37"/>
        <v>#N/A</v>
      </c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50"/>
      <c r="W217" s="129" t="e">
        <f t="shared" si="38"/>
        <v>#N/A</v>
      </c>
      <c r="X217" s="51" t="e">
        <f t="shared" si="39"/>
        <v>#N/A</v>
      </c>
      <c r="Y217" s="23" t="e">
        <f>IF(X217="","",IF(X217&gt;INPUT!$D$16,"Above KKM",IF(X217=INPUT!$D$16,"KKM",IF(X217&lt;INPUT!$D$16,"Below KKM",""))))</f>
        <v>#N/A</v>
      </c>
      <c r="Z217" s="122"/>
      <c r="AA217" s="52"/>
      <c r="AB217" s="52"/>
      <c r="AC217" s="52">
        <v>16</v>
      </c>
      <c r="AD217" s="82" t="e">
        <f t="shared" si="40"/>
        <v>#N/A</v>
      </c>
      <c r="AE217" s="61" t="e">
        <f t="shared" si="41"/>
        <v>#N/A</v>
      </c>
      <c r="AF217" s="53" t="str">
        <f t="shared" si="42"/>
        <v/>
      </c>
    </row>
    <row r="218" spans="1:33" x14ac:dyDescent="0.2">
      <c r="A218" s="48">
        <v>17</v>
      </c>
      <c r="B218" s="72" t="e">
        <f t="shared" si="37"/>
        <v>#N/A</v>
      </c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50"/>
      <c r="W218" s="129" t="e">
        <f t="shared" si="38"/>
        <v>#N/A</v>
      </c>
      <c r="X218" s="51" t="e">
        <f t="shared" si="39"/>
        <v>#N/A</v>
      </c>
      <c r="Y218" s="23" t="e">
        <f>IF(X218="","",IF(X218&gt;INPUT!$D$16,"Above KKM",IF(X218=INPUT!$D$16,"KKM",IF(X218&lt;INPUT!$D$16,"Below KKM",""))))</f>
        <v>#N/A</v>
      </c>
      <c r="Z218" s="122"/>
      <c r="AA218" s="52"/>
      <c r="AB218" s="52"/>
      <c r="AC218" s="52">
        <v>17</v>
      </c>
      <c r="AD218" s="82" t="e">
        <f t="shared" si="40"/>
        <v>#N/A</v>
      </c>
      <c r="AE218" s="61" t="e">
        <f t="shared" si="41"/>
        <v>#N/A</v>
      </c>
      <c r="AF218" s="53" t="str">
        <f t="shared" si="42"/>
        <v/>
      </c>
    </row>
    <row r="219" spans="1:33" x14ac:dyDescent="0.2">
      <c r="A219" s="48">
        <v>18</v>
      </c>
      <c r="B219" s="72" t="e">
        <f t="shared" si="37"/>
        <v>#N/A</v>
      </c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50"/>
      <c r="W219" s="129" t="e">
        <f t="shared" si="38"/>
        <v>#N/A</v>
      </c>
      <c r="X219" s="51" t="e">
        <f t="shared" si="39"/>
        <v>#N/A</v>
      </c>
      <c r="Y219" s="23" t="e">
        <f>IF(X219="","",IF(X219&gt;INPUT!$D$16,"Above KKM",IF(X219=INPUT!$D$16,"KKM",IF(X219&lt;INPUT!$D$16,"Below KKM",""))))</f>
        <v>#N/A</v>
      </c>
      <c r="Z219" s="122"/>
      <c r="AA219" s="52"/>
      <c r="AB219" s="52"/>
      <c r="AC219" s="52">
        <v>18</v>
      </c>
      <c r="AD219" s="82" t="e">
        <f t="shared" si="40"/>
        <v>#N/A</v>
      </c>
      <c r="AE219" s="61" t="e">
        <f t="shared" si="41"/>
        <v>#N/A</v>
      </c>
      <c r="AF219" s="53" t="str">
        <f t="shared" si="42"/>
        <v/>
      </c>
    </row>
    <row r="220" spans="1:33" x14ac:dyDescent="0.2">
      <c r="A220" s="48">
        <v>19</v>
      </c>
      <c r="B220" s="72" t="e">
        <f t="shared" si="37"/>
        <v>#N/A</v>
      </c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50"/>
      <c r="W220" s="129" t="e">
        <f t="shared" si="38"/>
        <v>#N/A</v>
      </c>
      <c r="X220" s="51" t="e">
        <f t="shared" si="39"/>
        <v>#N/A</v>
      </c>
      <c r="Y220" s="23" t="e">
        <f>IF(X220="","",IF(X220&gt;INPUT!$D$16,"Above KKM",IF(X220=INPUT!$D$16,"KKM",IF(X220&lt;INPUT!$D$16,"Below KKM",""))))</f>
        <v>#N/A</v>
      </c>
      <c r="Z220" s="122"/>
      <c r="AA220" s="52"/>
      <c r="AB220" s="52"/>
      <c r="AC220" s="52">
        <v>19</v>
      </c>
      <c r="AD220" s="82" t="e">
        <f t="shared" si="40"/>
        <v>#N/A</v>
      </c>
      <c r="AE220" s="61" t="e">
        <f t="shared" si="41"/>
        <v>#N/A</v>
      </c>
      <c r="AF220" s="53" t="str">
        <f t="shared" si="42"/>
        <v/>
      </c>
    </row>
    <row r="221" spans="1:33" x14ac:dyDescent="0.2">
      <c r="A221" s="48">
        <v>20</v>
      </c>
      <c r="B221" s="72" t="e">
        <f t="shared" si="37"/>
        <v>#N/A</v>
      </c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50"/>
      <c r="W221" s="129" t="e">
        <f t="shared" si="38"/>
        <v>#N/A</v>
      </c>
      <c r="X221" s="51" t="e">
        <f t="shared" si="39"/>
        <v>#N/A</v>
      </c>
      <c r="Y221" s="23" t="e">
        <f>IF(X221="","",IF(X221&gt;INPUT!$D$16,"Above KKM",IF(X221=INPUT!$D$16,"KKM",IF(X221&lt;INPUT!$D$16,"Below KKM",""))))</f>
        <v>#N/A</v>
      </c>
      <c r="Z221" s="122"/>
      <c r="AA221" s="52"/>
      <c r="AB221" s="52"/>
      <c r="AC221" s="52">
        <v>20</v>
      </c>
      <c r="AD221" s="82" t="e">
        <f t="shared" si="40"/>
        <v>#N/A</v>
      </c>
      <c r="AE221" s="61" t="e">
        <f t="shared" si="41"/>
        <v>#N/A</v>
      </c>
      <c r="AF221" s="53" t="str">
        <f t="shared" si="42"/>
        <v/>
      </c>
    </row>
    <row r="222" spans="1:33" x14ac:dyDescent="0.2">
      <c r="A222" s="48">
        <v>21</v>
      </c>
      <c r="B222" s="72" t="e">
        <f t="shared" si="37"/>
        <v>#N/A</v>
      </c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50"/>
      <c r="W222" s="129" t="e">
        <f t="shared" si="38"/>
        <v>#N/A</v>
      </c>
      <c r="X222" s="51" t="e">
        <f t="shared" si="39"/>
        <v>#N/A</v>
      </c>
      <c r="Y222" s="23" t="e">
        <f>IF(X222="","",IF(X222&gt;INPUT!$D$16,"Above KKM",IF(X222=INPUT!$D$16,"KKM",IF(X222&lt;INPUT!$D$16,"Below KKM",""))))</f>
        <v>#N/A</v>
      </c>
      <c r="Z222" s="122"/>
      <c r="AA222" s="52"/>
      <c r="AB222" s="52"/>
      <c r="AC222" s="52">
        <v>21</v>
      </c>
      <c r="AD222" s="82" t="e">
        <f t="shared" si="40"/>
        <v>#N/A</v>
      </c>
      <c r="AE222" s="61" t="e">
        <f t="shared" si="41"/>
        <v>#N/A</v>
      </c>
      <c r="AF222" s="53" t="str">
        <f t="shared" si="42"/>
        <v/>
      </c>
    </row>
    <row r="223" spans="1:33" x14ac:dyDescent="0.2">
      <c r="A223" s="48">
        <v>22</v>
      </c>
      <c r="B223" s="72" t="e">
        <f t="shared" si="37"/>
        <v>#N/A</v>
      </c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50"/>
      <c r="W223" s="129" t="e">
        <f t="shared" si="38"/>
        <v>#N/A</v>
      </c>
      <c r="X223" s="51" t="e">
        <f t="shared" si="39"/>
        <v>#N/A</v>
      </c>
      <c r="Y223" s="23" t="e">
        <f>IF(X223="","",IF(X223&gt;INPUT!$D$16,"Above KKM",IF(X223=INPUT!$D$16,"KKM",IF(X223&lt;INPUT!$D$16,"Below KKM",""))))</f>
        <v>#N/A</v>
      </c>
      <c r="Z223" s="122"/>
      <c r="AA223" s="52"/>
      <c r="AB223" s="52"/>
      <c r="AC223" s="52">
        <v>22</v>
      </c>
      <c r="AD223" s="82" t="e">
        <f t="shared" si="40"/>
        <v>#N/A</v>
      </c>
      <c r="AE223" s="61" t="e">
        <f t="shared" si="41"/>
        <v>#N/A</v>
      </c>
      <c r="AF223" s="53" t="str">
        <f t="shared" si="42"/>
        <v/>
      </c>
      <c r="AG223" s="57"/>
    </row>
    <row r="224" spans="1:33" x14ac:dyDescent="0.2">
      <c r="A224" s="48">
        <v>23</v>
      </c>
      <c r="B224" s="72" t="e">
        <f t="shared" si="37"/>
        <v>#N/A</v>
      </c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  <c r="W224" s="129" t="e">
        <f t="shared" si="38"/>
        <v>#N/A</v>
      </c>
      <c r="X224" s="51" t="e">
        <f t="shared" si="39"/>
        <v>#N/A</v>
      </c>
      <c r="Y224" s="23" t="e">
        <f>IF(X224="","",IF(X224&gt;INPUT!$D$16,"Above KKM",IF(X224=INPUT!$D$16,"KKM",IF(X224&lt;INPUT!$D$16,"Below KKM",""))))</f>
        <v>#N/A</v>
      </c>
      <c r="Z224" s="122"/>
      <c r="AA224" s="52"/>
      <c r="AB224" s="52"/>
      <c r="AC224" s="52">
        <v>23</v>
      </c>
      <c r="AD224" s="82" t="e">
        <f t="shared" si="40"/>
        <v>#N/A</v>
      </c>
      <c r="AE224" s="61" t="e">
        <f t="shared" si="41"/>
        <v>#N/A</v>
      </c>
      <c r="AF224" s="53" t="str">
        <f t="shared" si="42"/>
        <v/>
      </c>
      <c r="AG224" s="57"/>
    </row>
    <row r="225" spans="1:33" x14ac:dyDescent="0.2">
      <c r="A225" s="48">
        <v>24</v>
      </c>
      <c r="B225" s="72" t="e">
        <f t="shared" si="37"/>
        <v>#N/A</v>
      </c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50"/>
      <c r="W225" s="129" t="e">
        <f t="shared" si="38"/>
        <v>#N/A</v>
      </c>
      <c r="X225" s="51" t="e">
        <f t="shared" si="39"/>
        <v>#N/A</v>
      </c>
      <c r="Y225" s="23" t="e">
        <f>IF(X225="","",IF(X225&gt;INPUT!$D$16,"Above KKM",IF(X225=INPUT!$D$16,"KKM",IF(X225&lt;INPUT!$D$16,"Below KKM",""))))</f>
        <v>#N/A</v>
      </c>
      <c r="Z225" s="122"/>
      <c r="AA225" s="52"/>
      <c r="AB225" s="52"/>
      <c r="AC225" s="52">
        <v>24</v>
      </c>
      <c r="AD225" s="82" t="e">
        <f t="shared" si="40"/>
        <v>#N/A</v>
      </c>
      <c r="AE225" s="61" t="e">
        <f t="shared" si="41"/>
        <v>#N/A</v>
      </c>
      <c r="AF225" s="53" t="str">
        <f t="shared" si="42"/>
        <v/>
      </c>
      <c r="AG225" s="57"/>
    </row>
    <row r="226" spans="1:33" x14ac:dyDescent="0.2">
      <c r="A226" s="48">
        <v>25</v>
      </c>
      <c r="B226" s="72" t="e">
        <f t="shared" si="37"/>
        <v>#N/A</v>
      </c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50"/>
      <c r="W226" s="129" t="e">
        <f t="shared" si="38"/>
        <v>#N/A</v>
      </c>
      <c r="X226" s="51" t="e">
        <f t="shared" si="39"/>
        <v>#N/A</v>
      </c>
      <c r="Y226" s="23" t="e">
        <f>IF(X226="","",IF(X226&gt;INPUT!$D$16,"Above KKM",IF(X226=INPUT!$D$16,"KKM",IF(X226&lt;INPUT!$D$16,"Below KKM",""))))</f>
        <v>#N/A</v>
      </c>
      <c r="Z226" s="122"/>
      <c r="AA226" s="52"/>
      <c r="AB226" s="52"/>
      <c r="AC226" s="52">
        <v>25</v>
      </c>
      <c r="AD226" s="82" t="e">
        <f t="shared" si="40"/>
        <v>#N/A</v>
      </c>
      <c r="AE226" s="61" t="e">
        <f t="shared" si="41"/>
        <v>#N/A</v>
      </c>
      <c r="AF226" s="53" t="str">
        <f t="shared" si="42"/>
        <v/>
      </c>
      <c r="AG226" s="57"/>
    </row>
    <row r="227" spans="1:33" x14ac:dyDescent="0.2">
      <c r="A227" s="147" t="s">
        <v>2</v>
      </c>
      <c r="B227" s="148"/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  <c r="N227" s="58"/>
      <c r="O227" s="58"/>
      <c r="P227" s="58"/>
      <c r="Q227" s="58"/>
      <c r="R227" s="58"/>
      <c r="S227" s="58"/>
      <c r="T227" s="58"/>
      <c r="U227" s="58"/>
      <c r="V227" s="58"/>
      <c r="W227" s="23">
        <f>SUM(C227:V227)</f>
        <v>0</v>
      </c>
      <c r="X227" s="51" t="str">
        <f>IF(W227=0,"",ROUND(W227/W$227*100,0))</f>
        <v/>
      </c>
      <c r="Y227" s="59"/>
      <c r="Z227" s="59"/>
      <c r="AA227" s="60"/>
      <c r="AB227" s="61"/>
      <c r="AC227" s="61"/>
    </row>
    <row r="228" spans="1:33" x14ac:dyDescent="0.2">
      <c r="AA228" s="39" t="s">
        <v>84</v>
      </c>
      <c r="AB228" s="39">
        <f>25-COUNTBLANK(B202:B226)</f>
        <v>25</v>
      </c>
    </row>
    <row r="229" spans="1:33" x14ac:dyDescent="0.2">
      <c r="B229" s="62" t="str">
        <f>"Percentage (%) "&amp;B197</f>
        <v xml:space="preserve">Percentage (%) </v>
      </c>
      <c r="C229" s="63" t="e">
        <f>(AVERAGE(C202:C226)/C227)</f>
        <v>#DIV/0!</v>
      </c>
      <c r="D229" s="63" t="e">
        <f t="shared" ref="D229:V229" si="43">(AVERAGE(D202:D226)/D227)</f>
        <v>#DIV/0!</v>
      </c>
      <c r="E229" s="63" t="e">
        <f t="shared" si="43"/>
        <v>#DIV/0!</v>
      </c>
      <c r="F229" s="63" t="e">
        <f t="shared" si="43"/>
        <v>#DIV/0!</v>
      </c>
      <c r="G229" s="63" t="e">
        <f t="shared" si="43"/>
        <v>#DIV/0!</v>
      </c>
      <c r="H229" s="63" t="e">
        <f t="shared" si="43"/>
        <v>#DIV/0!</v>
      </c>
      <c r="I229" s="63" t="e">
        <f t="shared" si="43"/>
        <v>#DIV/0!</v>
      </c>
      <c r="J229" s="63" t="e">
        <f t="shared" si="43"/>
        <v>#DIV/0!</v>
      </c>
      <c r="K229" s="63" t="e">
        <f t="shared" si="43"/>
        <v>#DIV/0!</v>
      </c>
      <c r="L229" s="63" t="e">
        <f t="shared" si="43"/>
        <v>#DIV/0!</v>
      </c>
      <c r="M229" s="63" t="e">
        <f t="shared" si="43"/>
        <v>#DIV/0!</v>
      </c>
      <c r="N229" s="63" t="e">
        <f t="shared" si="43"/>
        <v>#DIV/0!</v>
      </c>
      <c r="O229" s="63" t="e">
        <f t="shared" si="43"/>
        <v>#DIV/0!</v>
      </c>
      <c r="P229" s="63" t="e">
        <f t="shared" si="43"/>
        <v>#DIV/0!</v>
      </c>
      <c r="Q229" s="63" t="e">
        <f t="shared" si="43"/>
        <v>#DIV/0!</v>
      </c>
      <c r="R229" s="63" t="e">
        <f t="shared" si="43"/>
        <v>#DIV/0!</v>
      </c>
      <c r="S229" s="63" t="e">
        <f t="shared" si="43"/>
        <v>#DIV/0!</v>
      </c>
      <c r="T229" s="63" t="e">
        <f t="shared" si="43"/>
        <v>#DIV/0!</v>
      </c>
      <c r="U229" s="63" t="e">
        <f t="shared" si="43"/>
        <v>#DIV/0!</v>
      </c>
      <c r="V229" s="63" t="e">
        <f t="shared" si="43"/>
        <v>#DIV/0!</v>
      </c>
      <c r="W229" s="63" t="e">
        <f>(AVERAGE(X202:X226)/X227)</f>
        <v>#N/A</v>
      </c>
      <c r="AA229" s="39" t="s">
        <v>86</v>
      </c>
      <c r="AB229" s="39">
        <f>COUNTIF(X202:X226,"&lt;"&amp;INPUT!D$16)</f>
        <v>0</v>
      </c>
      <c r="AC229" s="64">
        <f>ROUND(AB229/AB228*100,0)</f>
        <v>0</v>
      </c>
    </row>
    <row r="230" spans="1:33" x14ac:dyDescent="0.2">
      <c r="B230" s="62" t="s">
        <v>7</v>
      </c>
      <c r="C230" s="65">
        <f>MAX(C202:C226)</f>
        <v>0</v>
      </c>
      <c r="D230" s="66">
        <f t="shared" ref="D230:V230" si="44">MAX(D202:D226)</f>
        <v>0</v>
      </c>
      <c r="E230" s="66">
        <f t="shared" si="44"/>
        <v>0</v>
      </c>
      <c r="F230" s="66">
        <f t="shared" si="44"/>
        <v>0</v>
      </c>
      <c r="G230" s="66">
        <f t="shared" si="44"/>
        <v>0</v>
      </c>
      <c r="H230" s="66">
        <f t="shared" si="44"/>
        <v>0</v>
      </c>
      <c r="I230" s="66">
        <f t="shared" si="44"/>
        <v>0</v>
      </c>
      <c r="J230" s="66">
        <f t="shared" si="44"/>
        <v>0</v>
      </c>
      <c r="K230" s="66">
        <f t="shared" si="44"/>
        <v>0</v>
      </c>
      <c r="L230" s="66">
        <f t="shared" si="44"/>
        <v>0</v>
      </c>
      <c r="M230" s="66">
        <f t="shared" si="44"/>
        <v>0</v>
      </c>
      <c r="N230" s="66">
        <f t="shared" si="44"/>
        <v>0</v>
      </c>
      <c r="O230" s="66">
        <f t="shared" si="44"/>
        <v>0</v>
      </c>
      <c r="P230" s="66">
        <f t="shared" si="44"/>
        <v>0</v>
      </c>
      <c r="Q230" s="66">
        <f t="shared" si="44"/>
        <v>0</v>
      </c>
      <c r="R230" s="66">
        <f t="shared" si="44"/>
        <v>0</v>
      </c>
      <c r="S230" s="66">
        <f t="shared" si="44"/>
        <v>0</v>
      </c>
      <c r="T230" s="66">
        <f t="shared" si="44"/>
        <v>0</v>
      </c>
      <c r="U230" s="66">
        <f t="shared" si="44"/>
        <v>0</v>
      </c>
      <c r="V230" s="66">
        <f t="shared" si="44"/>
        <v>0</v>
      </c>
      <c r="W230" s="66" t="e">
        <f>MAX(X202:X226)</f>
        <v>#N/A</v>
      </c>
      <c r="AA230" s="39" t="s">
        <v>36</v>
      </c>
      <c r="AB230" s="39">
        <f>COUNTIF(X202:X226,"="&amp;INPUT!D$16)</f>
        <v>0</v>
      </c>
      <c r="AC230" s="64">
        <f>ROUND(AB230/AB228*100,0)</f>
        <v>0</v>
      </c>
    </row>
    <row r="231" spans="1:33" x14ac:dyDescent="0.2">
      <c r="B231" s="62" t="s">
        <v>8</v>
      </c>
      <c r="C231" s="65">
        <f>MIN(C202:C226)</f>
        <v>0</v>
      </c>
      <c r="D231" s="66">
        <f t="shared" ref="D231:V231" si="45">MIN(D202:D226)</f>
        <v>0</v>
      </c>
      <c r="E231" s="66">
        <f t="shared" si="45"/>
        <v>0</v>
      </c>
      <c r="F231" s="66">
        <f t="shared" si="45"/>
        <v>0</v>
      </c>
      <c r="G231" s="66">
        <f t="shared" si="45"/>
        <v>0</v>
      </c>
      <c r="H231" s="66">
        <f t="shared" si="45"/>
        <v>0</v>
      </c>
      <c r="I231" s="66">
        <f t="shared" si="45"/>
        <v>0</v>
      </c>
      <c r="J231" s="66">
        <f t="shared" si="45"/>
        <v>0</v>
      </c>
      <c r="K231" s="66">
        <f t="shared" si="45"/>
        <v>0</v>
      </c>
      <c r="L231" s="66">
        <f t="shared" si="45"/>
        <v>0</v>
      </c>
      <c r="M231" s="66">
        <f t="shared" si="45"/>
        <v>0</v>
      </c>
      <c r="N231" s="66">
        <f t="shared" si="45"/>
        <v>0</v>
      </c>
      <c r="O231" s="66">
        <f t="shared" si="45"/>
        <v>0</v>
      </c>
      <c r="P231" s="66">
        <f t="shared" si="45"/>
        <v>0</v>
      </c>
      <c r="Q231" s="66">
        <f t="shared" si="45"/>
        <v>0</v>
      </c>
      <c r="R231" s="66">
        <f t="shared" si="45"/>
        <v>0</v>
      </c>
      <c r="S231" s="66">
        <f t="shared" si="45"/>
        <v>0</v>
      </c>
      <c r="T231" s="66">
        <f t="shared" si="45"/>
        <v>0</v>
      </c>
      <c r="U231" s="66">
        <f t="shared" si="45"/>
        <v>0</v>
      </c>
      <c r="V231" s="66">
        <f t="shared" si="45"/>
        <v>0</v>
      </c>
      <c r="W231" s="66" t="e">
        <f>MIN(X202:X226)</f>
        <v>#N/A</v>
      </c>
      <c r="AA231" s="39" t="s">
        <v>85</v>
      </c>
      <c r="AB231" s="39">
        <f>COUNTIF(X202:X226,"&gt;"&amp;INPUT!D$16)</f>
        <v>0</v>
      </c>
      <c r="AC231" s="64">
        <f>ROUND(AB231/AB228*100,0)</f>
        <v>0</v>
      </c>
    </row>
    <row r="233" spans="1:33" x14ac:dyDescent="0.2">
      <c r="B233" s="62" t="s">
        <v>3</v>
      </c>
      <c r="C233" s="65" t="e">
        <f>ROUND(AVERAGE(X202:X226),0)</f>
        <v>#N/A</v>
      </c>
      <c r="H233" s="67"/>
      <c r="Q233" s="67"/>
    </row>
    <row r="234" spans="1:33" x14ac:dyDescent="0.2">
      <c r="B234" s="62" t="s">
        <v>87</v>
      </c>
      <c r="C234" s="65" t="e">
        <f>C233</f>
        <v>#N/A</v>
      </c>
      <c r="H234" s="68"/>
      <c r="Q234" s="68"/>
    </row>
    <row r="235" spans="1:33" s="53" customFormat="1" x14ac:dyDescent="0.2">
      <c r="A235" s="39"/>
      <c r="B235" s="62" t="s">
        <v>88</v>
      </c>
      <c r="C235" s="65">
        <f>ROUND((AB231+AB230)/AB228*100,0)</f>
        <v>0</v>
      </c>
      <c r="D235" s="42"/>
      <c r="E235" s="42"/>
      <c r="F235" s="42"/>
      <c r="G235" s="42"/>
      <c r="H235" s="68"/>
      <c r="I235" s="42"/>
      <c r="J235" s="42"/>
      <c r="K235" s="42"/>
      <c r="L235" s="42"/>
      <c r="M235" s="42"/>
      <c r="N235" s="42"/>
      <c r="O235" s="42"/>
      <c r="P235" s="42"/>
      <c r="Q235" s="68"/>
      <c r="R235" s="42"/>
      <c r="S235" s="42"/>
      <c r="T235" s="42"/>
      <c r="U235" s="42"/>
      <c r="V235" s="42"/>
      <c r="W235" s="42"/>
      <c r="X235" s="39"/>
      <c r="Y235" s="39"/>
      <c r="Z235" s="39"/>
      <c r="AA235" s="39"/>
    </row>
    <row r="236" spans="1:33" x14ac:dyDescent="0.2">
      <c r="B236" s="53" t="s">
        <v>14</v>
      </c>
      <c r="X236" s="73" t="s">
        <v>91</v>
      </c>
      <c r="Y236" s="149">
        <f ca="1">NOW()</f>
        <v>42411.598327893516</v>
      </c>
      <c r="Z236" s="149"/>
    </row>
    <row r="237" spans="1:33" x14ac:dyDescent="0.2">
      <c r="B237" s="53"/>
      <c r="Y237" s="53"/>
    </row>
    <row r="238" spans="1:33" x14ac:dyDescent="0.2">
      <c r="B238" s="53"/>
      <c r="Y238" s="53"/>
    </row>
    <row r="239" spans="1:33" x14ac:dyDescent="0.2">
      <c r="B239" s="74" t="str">
        <f>IF(INPUT!K$13="MIDDLE","WENDY HARTONO, M.Pd.",IF(INPUT!K$13="HIGH","AGUSTINUS SIAHAAN, S.Si."," "))</f>
        <v xml:space="preserve"> </v>
      </c>
      <c r="Y239" s="74">
        <f>INPUT!D$13</f>
        <v>0</v>
      </c>
      <c r="Z239" s="44"/>
    </row>
    <row r="240" spans="1:33" x14ac:dyDescent="0.2">
      <c r="B240" s="53" t="s">
        <v>15</v>
      </c>
      <c r="Y240" s="53" t="s">
        <v>16</v>
      </c>
    </row>
  </sheetData>
  <sheetProtection password="C71F" sheet="1" objects="1" scenarios="1" formatColumns="0" formatRows="0"/>
  <mergeCells count="67">
    <mergeCell ref="AH197:AI197"/>
    <mergeCell ref="AG191:AH191"/>
    <mergeCell ref="A99:Z99"/>
    <mergeCell ref="A147:Z147"/>
    <mergeCell ref="A195:Z195"/>
    <mergeCell ref="A131:B131"/>
    <mergeCell ref="Y140:Z140"/>
    <mergeCell ref="A145:Z145"/>
    <mergeCell ref="A146:Z146"/>
    <mergeCell ref="A152:A153"/>
    <mergeCell ref="B152:B153"/>
    <mergeCell ref="C152:V152"/>
    <mergeCell ref="X152:X153"/>
    <mergeCell ref="Y152:Y153"/>
    <mergeCell ref="Z152:Z153"/>
    <mergeCell ref="W152:W153"/>
    <mergeCell ref="Y149:Z149"/>
    <mergeCell ref="A35:B35"/>
    <mergeCell ref="A83:B83"/>
    <mergeCell ref="Y44:Z44"/>
    <mergeCell ref="Y92:Z92"/>
    <mergeCell ref="A97:Z97"/>
    <mergeCell ref="A98:Z98"/>
    <mergeCell ref="A49:Z49"/>
    <mergeCell ref="A50:Z50"/>
    <mergeCell ref="A56:A57"/>
    <mergeCell ref="B56:B57"/>
    <mergeCell ref="C56:V56"/>
    <mergeCell ref="X56:X57"/>
    <mergeCell ref="Y56:Y57"/>
    <mergeCell ref="Z56:Z57"/>
    <mergeCell ref="W56:W57"/>
    <mergeCell ref="A1:Z1"/>
    <mergeCell ref="A2:Z2"/>
    <mergeCell ref="B8:B9"/>
    <mergeCell ref="C8:V8"/>
    <mergeCell ref="X8:X9"/>
    <mergeCell ref="Y8:Y9"/>
    <mergeCell ref="A8:A9"/>
    <mergeCell ref="Z8:Z9"/>
    <mergeCell ref="W8:W9"/>
    <mergeCell ref="A3:Z3"/>
    <mergeCell ref="Y5:Z5"/>
    <mergeCell ref="A51:Z51"/>
    <mergeCell ref="Z104:Z105"/>
    <mergeCell ref="A104:A105"/>
    <mergeCell ref="B104:B105"/>
    <mergeCell ref="C104:V104"/>
    <mergeCell ref="X104:X105"/>
    <mergeCell ref="Y104:Y105"/>
    <mergeCell ref="W104:W105"/>
    <mergeCell ref="Y53:Z53"/>
    <mergeCell ref="Y101:Z101"/>
    <mergeCell ref="A227:B227"/>
    <mergeCell ref="Y236:Z236"/>
    <mergeCell ref="A179:B179"/>
    <mergeCell ref="Y188:Z188"/>
    <mergeCell ref="A193:Z193"/>
    <mergeCell ref="A194:Z194"/>
    <mergeCell ref="A200:A201"/>
    <mergeCell ref="B200:B201"/>
    <mergeCell ref="C200:V200"/>
    <mergeCell ref="X200:X201"/>
    <mergeCell ref="Y200:Y201"/>
    <mergeCell ref="Z200:Z201"/>
    <mergeCell ref="W200:W201"/>
    <mergeCell ref="Y197:Z197"/>
  </mergeCells>
  <printOptions horizontalCentered="1"/>
  <pageMargins left="0.2" right="0.2" top="0.5" bottom="0.5" header="0.3" footer="0.3"/>
  <pageSetup paperSize="9" orientation="landscape" r:id="rId1"/>
  <rowBreaks count="3" manualBreakCount="3">
    <brk id="48" max="16383" man="1"/>
    <brk id="96" max="16383" man="1"/>
    <brk id="24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3"/>
  <sheetViews>
    <sheetView topLeftCell="A209" workbookViewId="0">
      <selection activeCell="J259" sqref="J259"/>
    </sheetView>
  </sheetViews>
  <sheetFormatPr defaultRowHeight="15" x14ac:dyDescent="0.25"/>
  <cols>
    <col min="1" max="1" width="5.42578125" customWidth="1"/>
    <col min="2" max="2" width="40.42578125" customWidth="1"/>
    <col min="3" max="3" width="22" customWidth="1"/>
  </cols>
  <sheetData>
    <row r="1" spans="1:7" x14ac:dyDescent="0.25">
      <c r="A1" s="162" t="s">
        <v>56</v>
      </c>
      <c r="B1" s="162"/>
      <c r="C1" s="162"/>
      <c r="F1" s="104"/>
      <c r="G1" s="104"/>
    </row>
    <row r="3" spans="1:7" x14ac:dyDescent="0.25">
      <c r="B3" t="s">
        <v>57</v>
      </c>
      <c r="C3" t="str">
        <f>": "&amp;INPUT!K$17</f>
        <v xml:space="preserve">: </v>
      </c>
    </row>
    <row r="4" spans="1:7" x14ac:dyDescent="0.25">
      <c r="B4" t="s">
        <v>58</v>
      </c>
      <c r="C4" t="str">
        <f>": "&amp;INPUT!D$14</f>
        <v xml:space="preserve">: </v>
      </c>
    </row>
    <row r="5" spans="1:7" x14ac:dyDescent="0.25">
      <c r="B5" t="s">
        <v>610</v>
      </c>
      <c r="C5" t="str">
        <f>": "&amp;INPUT!K$16</f>
        <v xml:space="preserve">: </v>
      </c>
    </row>
    <row r="6" spans="1:7" x14ac:dyDescent="0.25">
      <c r="B6" t="s">
        <v>89</v>
      </c>
      <c r="C6" t="str">
        <f>": "&amp;Score!B5</f>
        <v>: 0</v>
      </c>
    </row>
    <row r="7" spans="1:7" x14ac:dyDescent="0.25">
      <c r="B7" t="s">
        <v>36</v>
      </c>
      <c r="C7" t="str">
        <f>": "&amp;INPUT!D$16</f>
        <v>: 70</v>
      </c>
    </row>
    <row r="8" spans="1:7" x14ac:dyDescent="0.25">
      <c r="B8" t="s">
        <v>108</v>
      </c>
      <c r="C8" t="e">
        <f>": "&amp;Score!C41</f>
        <v>#N/A</v>
      </c>
    </row>
    <row r="10" spans="1:7" x14ac:dyDescent="0.25">
      <c r="A10" s="88" t="s">
        <v>59</v>
      </c>
    </row>
    <row r="11" spans="1:7" x14ac:dyDescent="0.25">
      <c r="A11" s="88" t="s">
        <v>60</v>
      </c>
    </row>
    <row r="12" spans="1:7" x14ac:dyDescent="0.25">
      <c r="A12" t="s">
        <v>61</v>
      </c>
      <c r="C12" t="str">
        <f>": "&amp;Score!AB36&amp;" siswa"</f>
        <v>: 25 siswa</v>
      </c>
    </row>
    <row r="13" spans="1:7" x14ac:dyDescent="0.25">
      <c r="A13" t="s">
        <v>62</v>
      </c>
      <c r="C13" t="str">
        <f>": "&amp;Score!AB37&amp;" siswa"</f>
        <v>: 0 siswa</v>
      </c>
    </row>
    <row r="14" spans="1:7" x14ac:dyDescent="0.25">
      <c r="A14" t="s">
        <v>63</v>
      </c>
      <c r="C14" t="str">
        <f>": "&amp;Score!AB38&amp;" siswa"</f>
        <v>: 0 siswa</v>
      </c>
    </row>
    <row r="15" spans="1:7" x14ac:dyDescent="0.25">
      <c r="A15" t="s">
        <v>64</v>
      </c>
      <c r="C15" t="str">
        <f>": "&amp;Score!AB39&amp;" siswa"</f>
        <v>: 0 siswa</v>
      </c>
    </row>
    <row r="17" spans="1:3" x14ac:dyDescent="0.25">
      <c r="A17" s="88" t="s">
        <v>65</v>
      </c>
    </row>
    <row r="18" spans="1:3" x14ac:dyDescent="0.25">
      <c r="A18" t="s">
        <v>66</v>
      </c>
      <c r="C18" s="25" t="str">
        <f>": "&amp;Score!AC37&amp;" %"</f>
        <v>: 0 %</v>
      </c>
    </row>
    <row r="19" spans="1:3" x14ac:dyDescent="0.25">
      <c r="A19" t="s">
        <v>67</v>
      </c>
      <c r="C19" t="str">
        <f>": "&amp;Score!AC38&amp;" %"</f>
        <v>: 0 %</v>
      </c>
    </row>
    <row r="20" spans="1:3" x14ac:dyDescent="0.25">
      <c r="A20" t="s">
        <v>68</v>
      </c>
      <c r="C20" t="str">
        <f>": "&amp;Score!AC39&amp;" %"</f>
        <v>: 0 %</v>
      </c>
    </row>
    <row r="22" spans="1:3" x14ac:dyDescent="0.25">
      <c r="A22" s="88" t="s">
        <v>69</v>
      </c>
    </row>
    <row r="23" spans="1:3" x14ac:dyDescent="0.25">
      <c r="A23" s="88" t="s">
        <v>70</v>
      </c>
    </row>
    <row r="24" spans="1:3" x14ac:dyDescent="0.25">
      <c r="A24" t="s">
        <v>71</v>
      </c>
    </row>
    <row r="26" spans="1:3" x14ac:dyDescent="0.25">
      <c r="A26" s="26" t="s">
        <v>5</v>
      </c>
      <c r="B26" s="26" t="s">
        <v>51</v>
      </c>
      <c r="C26" s="26" t="s">
        <v>72</v>
      </c>
    </row>
    <row r="27" spans="1:3" x14ac:dyDescent="0.25">
      <c r="A27" s="112">
        <v>4</v>
      </c>
      <c r="B27" s="105" t="e">
        <f>IF(A27="","",VLOOKUP(A27,Score!AC$10:AF$34,2,FALSE))</f>
        <v>#N/A</v>
      </c>
      <c r="C27" s="26" t="e">
        <f>IF(A27="","",VLOOKUP(A27,Score!AC$10:AE$34,3,FALSE))</f>
        <v>#N/A</v>
      </c>
    </row>
    <row r="28" spans="1:3" x14ac:dyDescent="0.25">
      <c r="A28" s="112">
        <v>5</v>
      </c>
      <c r="B28" s="105" t="e">
        <f>IF(A28="","",VLOOKUP(A28,Score!AC$10:AF$34,2,FALSE))</f>
        <v>#N/A</v>
      </c>
      <c r="C28" s="26" t="e">
        <f>IF(A28="","",VLOOKUP(A28,Score!AC$10:AE$34,3,FALSE))</f>
        <v>#N/A</v>
      </c>
    </row>
    <row r="29" spans="1:3" x14ac:dyDescent="0.25">
      <c r="A29" s="112">
        <v>8</v>
      </c>
      <c r="B29" s="105" t="e">
        <f>IF(A29="","",VLOOKUP(A29,Score!AC$10:AF$34,2,FALSE))</f>
        <v>#N/A</v>
      </c>
      <c r="C29" s="26" t="e">
        <f>IF(A29="","",VLOOKUP(A29,Score!AC$10:AE$34,3,FALSE))</f>
        <v>#N/A</v>
      </c>
    </row>
    <row r="30" spans="1:3" x14ac:dyDescent="0.25">
      <c r="A30" s="112">
        <v>9</v>
      </c>
      <c r="B30" s="105" t="e">
        <f>IF(A30="","",VLOOKUP(A30,Score!AC$10:AF$34,2,FALSE))</f>
        <v>#N/A</v>
      </c>
      <c r="C30" s="26" t="e">
        <f>IF(A30="","",VLOOKUP(A30,Score!AC$10:AE$34,3,FALSE))</f>
        <v>#N/A</v>
      </c>
    </row>
    <row r="31" spans="1:3" x14ac:dyDescent="0.25">
      <c r="A31" s="112">
        <v>11</v>
      </c>
      <c r="B31" s="105" t="e">
        <f>IF(A31="","",VLOOKUP(A31,Score!AC$10:AF$34,2,FALSE))</f>
        <v>#N/A</v>
      </c>
      <c r="C31" s="26" t="e">
        <f>IF(A31="","",VLOOKUP(A31,Score!AC$10:AE$34,3,FALSE))</f>
        <v>#N/A</v>
      </c>
    </row>
    <row r="32" spans="1:3" x14ac:dyDescent="0.25">
      <c r="A32" s="112">
        <v>12</v>
      </c>
      <c r="B32" s="105" t="e">
        <f>IF(A32="","",VLOOKUP(A32,Score!AC$10:AF$34,2,FALSE))</f>
        <v>#N/A</v>
      </c>
      <c r="C32" s="26" t="e">
        <f>IF(A32="","",VLOOKUP(A32,Score!AC$10:AE$34,3,FALSE))</f>
        <v>#N/A</v>
      </c>
    </row>
    <row r="33" spans="1:3" x14ac:dyDescent="0.25">
      <c r="A33" s="112">
        <v>14</v>
      </c>
      <c r="B33" s="105" t="e">
        <f>IF(A33="","",VLOOKUP(A33,Score!AC$10:AF$34,2,FALSE))</f>
        <v>#N/A</v>
      </c>
      <c r="C33" s="26" t="e">
        <f>IF(A33="","",VLOOKUP(A33,Score!AC$10:AE$34,3,FALSE))</f>
        <v>#N/A</v>
      </c>
    </row>
    <row r="34" spans="1:3" x14ac:dyDescent="0.25">
      <c r="A34" s="112">
        <v>16</v>
      </c>
      <c r="B34" s="105" t="e">
        <f>IF(A34="","",VLOOKUP(A34,Score!AC$10:AF$34,2,FALSE))</f>
        <v>#N/A</v>
      </c>
      <c r="C34" s="26" t="e">
        <f>IF(A34="","",VLOOKUP(A34,Score!AC$10:AE$34,3,FALSE))</f>
        <v>#N/A</v>
      </c>
    </row>
    <row r="35" spans="1:3" x14ac:dyDescent="0.25">
      <c r="A35" s="112">
        <v>17</v>
      </c>
      <c r="B35" s="105" t="e">
        <f>IF(A35="","",VLOOKUP(A35,Score!AC$10:AF$34,2,FALSE))</f>
        <v>#N/A</v>
      </c>
      <c r="C35" s="26" t="e">
        <f>IF(A35="","",VLOOKUP(A35,Score!AC$10:AE$34,3,FALSE))</f>
        <v>#N/A</v>
      </c>
    </row>
    <row r="36" spans="1:3" x14ac:dyDescent="0.25">
      <c r="A36" s="112">
        <v>18</v>
      </c>
      <c r="B36" s="105" t="e">
        <f>IF(A36="","",VLOOKUP(A36,Score!AC$10:AF$34,2,FALSE))</f>
        <v>#N/A</v>
      </c>
      <c r="C36" s="26" t="e">
        <f>IF(A36="","",VLOOKUP(A36,Score!AC$10:AE$34,3,FALSE))</f>
        <v>#N/A</v>
      </c>
    </row>
    <row r="37" spans="1:3" x14ac:dyDescent="0.25">
      <c r="A37" s="112">
        <v>21</v>
      </c>
      <c r="B37" s="105" t="e">
        <f>IF(A37="","",VLOOKUP(A37,Score!AC$10:AF$34,2,FALSE))</f>
        <v>#N/A</v>
      </c>
      <c r="C37" s="26" t="e">
        <f>IF(A37="","",VLOOKUP(A37,Score!AC$10:AE$34,3,FALSE))</f>
        <v>#N/A</v>
      </c>
    </row>
    <row r="38" spans="1:3" x14ac:dyDescent="0.25">
      <c r="A38" s="112"/>
      <c r="B38" s="105" t="str">
        <f>IF(A38="","",VLOOKUP(A38,Score!AC$10:AF$34,2,FALSE))</f>
        <v/>
      </c>
      <c r="C38" s="26" t="str">
        <f>IF(A38="","",VLOOKUP(A38,Score!AC$10:AE$34,3,FALSE))</f>
        <v/>
      </c>
    </row>
    <row r="39" spans="1:3" x14ac:dyDescent="0.25">
      <c r="A39" s="112"/>
      <c r="B39" s="105" t="str">
        <f>IF(A39="","",VLOOKUP(A39,Score!AC$10:AF$34,2,FALSE))</f>
        <v/>
      </c>
      <c r="C39" s="26" t="str">
        <f>IF(A39="","",VLOOKUP(A39,Score!AC$10:AE$34,3,FALSE))</f>
        <v/>
      </c>
    </row>
    <row r="40" spans="1:3" x14ac:dyDescent="0.25">
      <c r="A40" s="112"/>
      <c r="B40" s="105" t="str">
        <f>IF(A40="","",VLOOKUP(A40,Score!AC$10:AF$34,2,FALSE))</f>
        <v/>
      </c>
      <c r="C40" s="26" t="str">
        <f>IF(A40="","",VLOOKUP(A40,Score!AC$10:AE$34,3,FALSE))</f>
        <v/>
      </c>
    </row>
    <row r="41" spans="1:3" x14ac:dyDescent="0.25">
      <c r="A41" s="112"/>
      <c r="B41" s="105" t="str">
        <f>IF(A41="","",VLOOKUP(A41,Score!AC$10:AF$34,2,FALSE))</f>
        <v/>
      </c>
      <c r="C41" s="26" t="str">
        <f>IF(A41="","",VLOOKUP(A41,Score!AC$10:AE$34,3,FALSE))</f>
        <v/>
      </c>
    </row>
    <row r="42" spans="1:3" x14ac:dyDescent="0.25">
      <c r="A42" s="112"/>
      <c r="B42" s="105" t="str">
        <f>IF(A42="","",VLOOKUP(A42,Score!AC$10:AF$34,2,FALSE))</f>
        <v/>
      </c>
      <c r="C42" s="26" t="str">
        <f>IF(A42="","",VLOOKUP(A42,Score!AC$10:AE$34,3,FALSE))</f>
        <v/>
      </c>
    </row>
    <row r="43" spans="1:3" x14ac:dyDescent="0.25">
      <c r="A43" s="112"/>
      <c r="B43" s="105" t="str">
        <f>IF(A43="","",VLOOKUP(A43,Score!AC$10:AF$34,2,FALSE))</f>
        <v/>
      </c>
      <c r="C43" s="26" t="str">
        <f>IF(A43="","",VLOOKUP(A43,Score!AC$10:AE$34,3,FALSE))</f>
        <v/>
      </c>
    </row>
    <row r="44" spans="1:3" x14ac:dyDescent="0.25">
      <c r="A44" s="112"/>
      <c r="B44" s="105" t="str">
        <f>IF(A44="","",VLOOKUP(A44,Score!AC$10:AF$34,2,FALSE))</f>
        <v/>
      </c>
      <c r="C44" s="26" t="str">
        <f>IF(A44="","",VLOOKUP(A44,Score!AC$10:AE$34,3,FALSE))</f>
        <v/>
      </c>
    </row>
    <row r="45" spans="1:3" x14ac:dyDescent="0.25">
      <c r="A45" s="112"/>
      <c r="B45" s="105" t="str">
        <f>IF(A45="","",VLOOKUP(A45,Score!AC$10:AF$34,2,FALSE))</f>
        <v/>
      </c>
      <c r="C45" s="26" t="str">
        <f>IF(A45="","",VLOOKUP(A45,Score!AC$10:AE$34,3,FALSE))</f>
        <v/>
      </c>
    </row>
    <row r="46" spans="1:3" x14ac:dyDescent="0.25">
      <c r="A46" s="112"/>
      <c r="B46" s="105" t="str">
        <f>IF(A46="","",VLOOKUP(A46,Score!AC$10:AF$34,2,FALSE))</f>
        <v/>
      </c>
      <c r="C46" s="26" t="str">
        <f>IF(A46="","",VLOOKUP(A46,Score!AC$10:AE$34,3,FALSE))</f>
        <v/>
      </c>
    </row>
    <row r="47" spans="1:3" x14ac:dyDescent="0.25">
      <c r="A47" s="112"/>
      <c r="B47" s="105" t="str">
        <f>IF(A47="","",VLOOKUP(A47,Score!AC$10:AF$34,2,FALSE))</f>
        <v/>
      </c>
      <c r="C47" s="26" t="str">
        <f>IF(A47="","",VLOOKUP(A47,Score!AC$10:AE$34,3,FALSE))</f>
        <v/>
      </c>
    </row>
    <row r="48" spans="1:3" x14ac:dyDescent="0.25">
      <c r="A48" s="112"/>
      <c r="B48" s="105" t="str">
        <f>IF(A48="","",VLOOKUP(A48,Score!AC$10:AF$34,2,FALSE))</f>
        <v/>
      </c>
      <c r="C48" s="26" t="str">
        <f>IF(A48="","",VLOOKUP(A48,Score!AC$10:AE$34,3,FALSE))</f>
        <v/>
      </c>
    </row>
    <row r="49" spans="1:3" x14ac:dyDescent="0.25">
      <c r="A49" s="112"/>
      <c r="B49" s="105" t="str">
        <f>IF(A49="","",VLOOKUP(A49,Score!AC$10:AF$34,2,FALSE))</f>
        <v/>
      </c>
      <c r="C49" s="26" t="str">
        <f>IF(A49="","",VLOOKUP(A49,Score!AC$10:AE$34,3,FALSE))</f>
        <v/>
      </c>
    </row>
    <row r="50" spans="1:3" x14ac:dyDescent="0.25">
      <c r="A50" s="112"/>
      <c r="B50" s="105" t="str">
        <f>IF(A50="","",VLOOKUP(A50,Score!AC$10:AF$34,2,FALSE))</f>
        <v/>
      </c>
      <c r="C50" s="26" t="str">
        <f>IF(A50="","",VLOOKUP(A50,Score!AC$10:AE$34,3,FALSE))</f>
        <v/>
      </c>
    </row>
    <row r="51" spans="1:3" x14ac:dyDescent="0.25">
      <c r="A51" s="112"/>
      <c r="B51" s="105" t="str">
        <f>IF(A51="","",VLOOKUP(A51,Score!AC$10:AF$34,2,FALSE))</f>
        <v/>
      </c>
      <c r="C51" s="26" t="str">
        <f>IF(A51="","",VLOOKUP(A51,Score!AC$10:AE$34,3,FALSE))</f>
        <v/>
      </c>
    </row>
    <row r="53" spans="1:3" x14ac:dyDescent="0.25">
      <c r="B53" s="102" t="s">
        <v>91</v>
      </c>
      <c r="C53" s="103">
        <f ca="1">NOW()</f>
        <v>42411.598327893516</v>
      </c>
    </row>
    <row r="58" spans="1:3" x14ac:dyDescent="0.25">
      <c r="C58" s="75">
        <f>INPUT!D$13</f>
        <v>0</v>
      </c>
    </row>
    <row r="59" spans="1:3" x14ac:dyDescent="0.25">
      <c r="C59" s="75" t="s">
        <v>55</v>
      </c>
    </row>
    <row r="62" spans="1:3" x14ac:dyDescent="0.25">
      <c r="A62" s="162" t="s">
        <v>56</v>
      </c>
      <c r="B62" s="162"/>
      <c r="C62" s="162"/>
    </row>
    <row r="64" spans="1:3" x14ac:dyDescent="0.25">
      <c r="B64" t="s">
        <v>57</v>
      </c>
      <c r="C64" t="str">
        <f>": "&amp;INPUT!K$17</f>
        <v xml:space="preserve">: </v>
      </c>
    </row>
    <row r="65" spans="1:3" x14ac:dyDescent="0.25">
      <c r="B65" t="s">
        <v>58</v>
      </c>
      <c r="C65" t="str">
        <f>": "&amp;INPUT!D$14</f>
        <v xml:space="preserve">: </v>
      </c>
    </row>
    <row r="66" spans="1:3" x14ac:dyDescent="0.25">
      <c r="B66" t="s">
        <v>610</v>
      </c>
      <c r="C66" t="str">
        <f>": "&amp;INPUT!K$16</f>
        <v xml:space="preserve">: </v>
      </c>
    </row>
    <row r="67" spans="1:3" x14ac:dyDescent="0.25">
      <c r="B67" t="s">
        <v>89</v>
      </c>
      <c r="C67" t="str">
        <f>": "&amp;Score!B53</f>
        <v>: 0</v>
      </c>
    </row>
    <row r="68" spans="1:3" x14ac:dyDescent="0.25">
      <c r="B68" t="s">
        <v>36</v>
      </c>
      <c r="C68" t="str">
        <f>": "&amp;INPUT!D$16</f>
        <v>: 70</v>
      </c>
    </row>
    <row r="69" spans="1:3" x14ac:dyDescent="0.25">
      <c r="B69" t="s">
        <v>108</v>
      </c>
      <c r="C69" t="e">
        <f>": "&amp;Score!C89</f>
        <v>#N/A</v>
      </c>
    </row>
    <row r="71" spans="1:3" x14ac:dyDescent="0.25">
      <c r="A71" s="88" t="s">
        <v>59</v>
      </c>
    </row>
    <row r="72" spans="1:3" x14ac:dyDescent="0.25">
      <c r="A72" s="88" t="s">
        <v>60</v>
      </c>
    </row>
    <row r="73" spans="1:3" x14ac:dyDescent="0.25">
      <c r="A73" t="s">
        <v>61</v>
      </c>
      <c r="C73" t="str">
        <f>": "&amp;Score!AB84&amp;" siswa"</f>
        <v>: 25 siswa</v>
      </c>
    </row>
    <row r="74" spans="1:3" x14ac:dyDescent="0.25">
      <c r="A74" t="s">
        <v>62</v>
      </c>
      <c r="C74" t="str">
        <f>": "&amp;Score!AB85&amp;" siswa"</f>
        <v>: 0 siswa</v>
      </c>
    </row>
    <row r="75" spans="1:3" x14ac:dyDescent="0.25">
      <c r="A75" t="s">
        <v>63</v>
      </c>
      <c r="C75" t="str">
        <f>": "&amp;Score!AB86&amp;" siswa"</f>
        <v>: 0 siswa</v>
      </c>
    </row>
    <row r="76" spans="1:3" x14ac:dyDescent="0.25">
      <c r="A76" t="s">
        <v>64</v>
      </c>
      <c r="C76" t="str">
        <f>": "&amp;Score!AB87&amp;" siswa"</f>
        <v>: 0 siswa</v>
      </c>
    </row>
    <row r="78" spans="1:3" x14ac:dyDescent="0.25">
      <c r="A78" s="88" t="s">
        <v>65</v>
      </c>
    </row>
    <row r="79" spans="1:3" x14ac:dyDescent="0.25">
      <c r="A79" t="s">
        <v>66</v>
      </c>
      <c r="C79" s="25" t="str">
        <f>": "&amp;Score!AC85&amp;" %"</f>
        <v>: 0 %</v>
      </c>
    </row>
    <row r="80" spans="1:3" x14ac:dyDescent="0.25">
      <c r="A80" t="s">
        <v>67</v>
      </c>
      <c r="C80" s="25" t="str">
        <f>": "&amp;Score!AC86&amp;" %"</f>
        <v>: 0 %</v>
      </c>
    </row>
    <row r="81" spans="1:3" x14ac:dyDescent="0.25">
      <c r="A81" t="s">
        <v>68</v>
      </c>
      <c r="C81" s="25" t="str">
        <f>": "&amp;Score!AC87&amp;" %"</f>
        <v>: 0 %</v>
      </c>
    </row>
    <row r="83" spans="1:3" x14ac:dyDescent="0.25">
      <c r="A83" s="88" t="s">
        <v>69</v>
      </c>
    </row>
    <row r="84" spans="1:3" x14ac:dyDescent="0.25">
      <c r="A84" s="88" t="s">
        <v>70</v>
      </c>
    </row>
    <row r="85" spans="1:3" x14ac:dyDescent="0.25">
      <c r="A85" t="s">
        <v>71</v>
      </c>
    </row>
    <row r="87" spans="1:3" x14ac:dyDescent="0.25">
      <c r="A87" s="26" t="s">
        <v>5</v>
      </c>
      <c r="B87" s="26" t="s">
        <v>51</v>
      </c>
      <c r="C87" s="26" t="s">
        <v>72</v>
      </c>
    </row>
    <row r="88" spans="1:3" x14ac:dyDescent="0.25">
      <c r="A88" s="112">
        <v>2</v>
      </c>
      <c r="B88" s="105" t="e">
        <f>IF(A88="","",VLOOKUP(A88,Score!AC$58:AE$82,2,FALSE))</f>
        <v>#N/A</v>
      </c>
      <c r="C88" s="26" t="e">
        <f>IF(A88="","",VLOOKUP(A88,Score!AC$58:AE$82,3,FALSE))</f>
        <v>#N/A</v>
      </c>
    </row>
    <row r="89" spans="1:3" x14ac:dyDescent="0.25">
      <c r="A89" s="112">
        <v>4</v>
      </c>
      <c r="B89" s="105" t="e">
        <f>IF(A89="","",VLOOKUP(A89,Score!AC$58:AE$82,2,FALSE))</f>
        <v>#N/A</v>
      </c>
      <c r="C89" s="26" t="e">
        <f>IF(A89="","",VLOOKUP(A89,Score!AC$58:AE$82,3,FALSE))</f>
        <v>#N/A</v>
      </c>
    </row>
    <row r="90" spans="1:3" x14ac:dyDescent="0.25">
      <c r="A90" s="112">
        <v>8</v>
      </c>
      <c r="B90" s="105" t="e">
        <f>IF(A90="","",VLOOKUP(A90,Score!AC$58:AE$82,2,FALSE))</f>
        <v>#N/A</v>
      </c>
      <c r="C90" s="26" t="e">
        <f>IF(A90="","",VLOOKUP(A90,Score!AC$58:AE$82,3,FALSE))</f>
        <v>#N/A</v>
      </c>
    </row>
    <row r="91" spans="1:3" x14ac:dyDescent="0.25">
      <c r="A91" s="112">
        <v>9</v>
      </c>
      <c r="B91" s="105" t="e">
        <f>IF(A91="","",VLOOKUP(A91,Score!AC$58:AE$82,2,FALSE))</f>
        <v>#N/A</v>
      </c>
      <c r="C91" s="26" t="e">
        <f>IF(A91="","",VLOOKUP(A91,Score!AC$58:AE$82,3,FALSE))</f>
        <v>#N/A</v>
      </c>
    </row>
    <row r="92" spans="1:3" x14ac:dyDescent="0.25">
      <c r="A92" s="112">
        <v>13</v>
      </c>
      <c r="B92" s="105" t="e">
        <f>IF(A92="","",VLOOKUP(A92,Score!AC$58:AE$82,2,FALSE))</f>
        <v>#N/A</v>
      </c>
      <c r="C92" s="26" t="e">
        <f>IF(A92="","",VLOOKUP(A92,Score!AC$58:AE$82,3,FALSE))</f>
        <v>#N/A</v>
      </c>
    </row>
    <row r="93" spans="1:3" x14ac:dyDescent="0.25">
      <c r="A93" s="112">
        <v>16</v>
      </c>
      <c r="B93" s="105" t="e">
        <f>IF(A93="","",VLOOKUP(A93,Score!AC$58:AE$82,2,FALSE))</f>
        <v>#N/A</v>
      </c>
      <c r="C93" s="26" t="e">
        <f>IF(A93="","",VLOOKUP(A93,Score!AC$58:AE$82,3,FALSE))</f>
        <v>#N/A</v>
      </c>
    </row>
    <row r="94" spans="1:3" x14ac:dyDescent="0.25">
      <c r="A94" s="112">
        <v>17</v>
      </c>
      <c r="B94" s="105" t="e">
        <f>IF(A94="","",VLOOKUP(A94,Score!AC$58:AE$82,2,FALSE))</f>
        <v>#N/A</v>
      </c>
      <c r="C94" s="26" t="e">
        <f>IF(A94="","",VLOOKUP(A94,Score!AC$58:AE$82,3,FALSE))</f>
        <v>#N/A</v>
      </c>
    </row>
    <row r="95" spans="1:3" x14ac:dyDescent="0.25">
      <c r="A95" s="112">
        <v>19</v>
      </c>
      <c r="B95" s="105" t="e">
        <f>IF(A95="","",VLOOKUP(A95,Score!AC$58:AE$82,2,FALSE))</f>
        <v>#N/A</v>
      </c>
      <c r="C95" s="26" t="e">
        <f>IF(A95="","",VLOOKUP(A95,Score!AC$58:AE$82,3,FALSE))</f>
        <v>#N/A</v>
      </c>
    </row>
    <row r="96" spans="1:3" x14ac:dyDescent="0.25">
      <c r="A96" s="112">
        <v>20</v>
      </c>
      <c r="B96" s="105" t="e">
        <f>IF(A96="","",VLOOKUP(A96,Score!AC$58:AE$82,2,FALSE))</f>
        <v>#N/A</v>
      </c>
      <c r="C96" s="26" t="e">
        <f>IF(A96="","",VLOOKUP(A96,Score!AC$58:AE$82,3,FALSE))</f>
        <v>#N/A</v>
      </c>
    </row>
    <row r="97" spans="1:3" x14ac:dyDescent="0.25">
      <c r="A97" s="112"/>
      <c r="B97" s="105" t="str">
        <f>IF(A97="","",VLOOKUP(A97,Score!AC$58:AE$82,2,FALSE))</f>
        <v/>
      </c>
      <c r="C97" s="26" t="str">
        <f>IF(A97="","",VLOOKUP(A97,Score!AC$58:AE$82,3,FALSE))</f>
        <v/>
      </c>
    </row>
    <row r="98" spans="1:3" x14ac:dyDescent="0.25">
      <c r="A98" s="112"/>
      <c r="B98" s="105" t="str">
        <f>IF(A98="","",VLOOKUP(A98,Score!AC$58:AE$82,2,FALSE))</f>
        <v/>
      </c>
      <c r="C98" s="26" t="str">
        <f>IF(A98="","",VLOOKUP(A98,Score!AC$58:AE$82,3,FALSE))</f>
        <v/>
      </c>
    </row>
    <row r="99" spans="1:3" x14ac:dyDescent="0.25">
      <c r="A99" s="112"/>
      <c r="B99" s="105" t="str">
        <f>IF(A99="","",VLOOKUP(A99,Score!AC$58:AE$82,2,FALSE))</f>
        <v/>
      </c>
      <c r="C99" s="26" t="str">
        <f>IF(A99="","",VLOOKUP(A99,Score!AC$58:AE$82,3,FALSE))</f>
        <v/>
      </c>
    </row>
    <row r="100" spans="1:3" x14ac:dyDescent="0.25">
      <c r="A100" s="112"/>
      <c r="B100" s="105" t="str">
        <f>IF(A100="","",VLOOKUP(A100,Score!AC$58:AE$82,2,FALSE))</f>
        <v/>
      </c>
      <c r="C100" s="26" t="str">
        <f>IF(A100="","",VLOOKUP(A100,Score!AC$58:AE$82,3,FALSE))</f>
        <v/>
      </c>
    </row>
    <row r="101" spans="1:3" x14ac:dyDescent="0.25">
      <c r="A101" s="112"/>
      <c r="B101" s="105" t="str">
        <f>IF(A101="","",VLOOKUP(A101,Score!AC$58:AE$82,2,FALSE))</f>
        <v/>
      </c>
      <c r="C101" s="26" t="str">
        <f>IF(A101="","",VLOOKUP(A101,Score!AC$58:AE$82,3,FALSE))</f>
        <v/>
      </c>
    </row>
    <row r="102" spans="1:3" x14ac:dyDescent="0.25">
      <c r="A102" s="112"/>
      <c r="B102" s="105" t="str">
        <f>IF(A102="","",VLOOKUP(A102,Score!AC$58:AE$82,2,FALSE))</f>
        <v/>
      </c>
      <c r="C102" s="26" t="str">
        <f>IF(A102="","",VLOOKUP(A102,Score!AC$58:AE$82,3,FALSE))</f>
        <v/>
      </c>
    </row>
    <row r="103" spans="1:3" x14ac:dyDescent="0.25">
      <c r="A103" s="112"/>
      <c r="B103" s="105" t="str">
        <f>IF(A103="","",VLOOKUP(A103,Score!AC$58:AE$82,2,FALSE))</f>
        <v/>
      </c>
      <c r="C103" s="26" t="str">
        <f>IF(A103="","",VLOOKUP(A103,Score!AC$58:AE$82,3,FALSE))</f>
        <v/>
      </c>
    </row>
    <row r="104" spans="1:3" x14ac:dyDescent="0.25">
      <c r="A104" s="112"/>
      <c r="B104" s="105" t="str">
        <f>IF(A104="","",VLOOKUP(A104,Score!AC$58:AE$82,2,FALSE))</f>
        <v/>
      </c>
      <c r="C104" s="26" t="str">
        <f>IF(A104="","",VLOOKUP(A104,Score!AC$58:AE$82,3,FALSE))</f>
        <v/>
      </c>
    </row>
    <row r="105" spans="1:3" x14ac:dyDescent="0.25">
      <c r="A105" s="112"/>
      <c r="B105" s="105" t="str">
        <f>IF(A105="","",VLOOKUP(A105,Score!AC$58:AE$82,2,FALSE))</f>
        <v/>
      </c>
      <c r="C105" s="26" t="str">
        <f>IF(A105="","",VLOOKUP(A105,Score!AC$58:AE$82,3,FALSE))</f>
        <v/>
      </c>
    </row>
    <row r="106" spans="1:3" x14ac:dyDescent="0.25">
      <c r="A106" s="112"/>
      <c r="B106" s="105" t="str">
        <f>IF(A106="","",VLOOKUP(A106,Score!AC$58:AE$82,2,FALSE))</f>
        <v/>
      </c>
      <c r="C106" s="26" t="str">
        <f>IF(A106="","",VLOOKUP(A106,Score!AC$58:AE$82,3,FALSE))</f>
        <v/>
      </c>
    </row>
    <row r="107" spans="1:3" x14ac:dyDescent="0.25">
      <c r="A107" s="112"/>
      <c r="B107" s="105" t="str">
        <f>IF(A107="","",VLOOKUP(A107,Score!AC$58:AE$82,2,FALSE))</f>
        <v/>
      </c>
      <c r="C107" s="26" t="str">
        <f>IF(A107="","",VLOOKUP(A107,Score!AC$58:AE$82,3,FALSE))</f>
        <v/>
      </c>
    </row>
    <row r="108" spans="1:3" x14ac:dyDescent="0.25">
      <c r="A108" s="112"/>
      <c r="B108" s="105" t="str">
        <f>IF(A108="","",VLOOKUP(A108,Score!AC$58:AE$82,2,FALSE))</f>
        <v/>
      </c>
      <c r="C108" s="26" t="str">
        <f>IF(A108="","",VLOOKUP(A108,Score!AC$58:AE$82,3,FALSE))</f>
        <v/>
      </c>
    </row>
    <row r="109" spans="1:3" x14ac:dyDescent="0.25">
      <c r="A109" s="112"/>
      <c r="B109" s="105" t="str">
        <f>IF(A109="","",VLOOKUP(A109,Score!AC$58:AE$82,2,FALSE))</f>
        <v/>
      </c>
      <c r="C109" s="26" t="str">
        <f>IF(A109="","",VLOOKUP(A109,Score!AC$58:AE$82,3,FALSE))</f>
        <v/>
      </c>
    </row>
    <row r="110" spans="1:3" x14ac:dyDescent="0.25">
      <c r="A110" s="112"/>
      <c r="B110" s="105" t="str">
        <f>IF(A110="","",VLOOKUP(A110,Score!AC$58:AE$82,2,FALSE))</f>
        <v/>
      </c>
      <c r="C110" s="26" t="str">
        <f>IF(A110="","",VLOOKUP(A110,Score!AC$58:AE$82,3,FALSE))</f>
        <v/>
      </c>
    </row>
    <row r="111" spans="1:3" x14ac:dyDescent="0.25">
      <c r="A111" s="112"/>
      <c r="B111" s="105" t="str">
        <f>IF(A111="","",VLOOKUP(A111,Score!AC$58:AE$82,2,FALSE))</f>
        <v/>
      </c>
      <c r="C111" s="26" t="str">
        <f>IF(A111="","",VLOOKUP(A111,Score!AC$58:AE$82,3,FALSE))</f>
        <v/>
      </c>
    </row>
    <row r="112" spans="1:3" x14ac:dyDescent="0.25">
      <c r="A112" s="112"/>
      <c r="B112" s="105" t="str">
        <f>IF(A112="","",VLOOKUP(A112,Score!AC$58:AE$82,2,FALSE))</f>
        <v/>
      </c>
      <c r="C112" s="26" t="str">
        <f>IF(A112="","",VLOOKUP(A112,Score!AC$58:AE$82,3,FALSE))</f>
        <v/>
      </c>
    </row>
    <row r="114" spans="1:3" x14ac:dyDescent="0.25">
      <c r="B114" s="102" t="s">
        <v>91</v>
      </c>
      <c r="C114" s="103">
        <f ca="1">NOW()</f>
        <v>42411.598327893516</v>
      </c>
    </row>
    <row r="119" spans="1:3" x14ac:dyDescent="0.25">
      <c r="C119" s="75">
        <f>INPUT!D$13</f>
        <v>0</v>
      </c>
    </row>
    <row r="120" spans="1:3" x14ac:dyDescent="0.25">
      <c r="C120" s="75" t="s">
        <v>55</v>
      </c>
    </row>
    <row r="123" spans="1:3" x14ac:dyDescent="0.25">
      <c r="A123" s="162" t="s">
        <v>56</v>
      </c>
      <c r="B123" s="162"/>
      <c r="C123" s="162"/>
    </row>
    <row r="125" spans="1:3" x14ac:dyDescent="0.25">
      <c r="B125" t="s">
        <v>57</v>
      </c>
      <c r="C125" t="str">
        <f>": "&amp;INPUT!K$17</f>
        <v xml:space="preserve">: </v>
      </c>
    </row>
    <row r="126" spans="1:3" x14ac:dyDescent="0.25">
      <c r="B126" t="s">
        <v>58</v>
      </c>
      <c r="C126" t="str">
        <f>": "&amp;INPUT!D$14</f>
        <v xml:space="preserve">: </v>
      </c>
    </row>
    <row r="127" spans="1:3" x14ac:dyDescent="0.25">
      <c r="B127" t="s">
        <v>610</v>
      </c>
      <c r="C127" t="str">
        <f>": "&amp;INPUT!K$16</f>
        <v xml:space="preserve">: </v>
      </c>
    </row>
    <row r="128" spans="1:3" x14ac:dyDescent="0.25">
      <c r="B128" t="s">
        <v>89</v>
      </c>
      <c r="C128" t="str">
        <f>": "&amp;Score!B101</f>
        <v>: 0</v>
      </c>
    </row>
    <row r="129" spans="1:3" x14ac:dyDescent="0.25">
      <c r="B129" t="s">
        <v>36</v>
      </c>
      <c r="C129" t="str">
        <f>": "&amp;INPUT!D$16</f>
        <v>: 70</v>
      </c>
    </row>
    <row r="130" spans="1:3" x14ac:dyDescent="0.25">
      <c r="B130" t="s">
        <v>108</v>
      </c>
      <c r="C130" t="e">
        <f>": "&amp;Score!C137</f>
        <v>#N/A</v>
      </c>
    </row>
    <row r="132" spans="1:3" x14ac:dyDescent="0.25">
      <c r="A132" s="88" t="s">
        <v>59</v>
      </c>
    </row>
    <row r="133" spans="1:3" x14ac:dyDescent="0.25">
      <c r="A133" s="88" t="s">
        <v>60</v>
      </c>
    </row>
    <row r="134" spans="1:3" x14ac:dyDescent="0.25">
      <c r="A134" t="s">
        <v>61</v>
      </c>
      <c r="C134" t="str">
        <f>": "&amp;Score!AB132&amp;" siswa"</f>
        <v>: 25 siswa</v>
      </c>
    </row>
    <row r="135" spans="1:3" x14ac:dyDescent="0.25">
      <c r="A135" t="s">
        <v>62</v>
      </c>
      <c r="C135" t="str">
        <f>": "&amp;Score!AB133&amp;" siswa"</f>
        <v>: 0 siswa</v>
      </c>
    </row>
    <row r="136" spans="1:3" x14ac:dyDescent="0.25">
      <c r="A136" t="s">
        <v>63</v>
      </c>
      <c r="C136" t="str">
        <f>": "&amp;Score!AB134&amp;" siswa"</f>
        <v>: 0 siswa</v>
      </c>
    </row>
    <row r="137" spans="1:3" x14ac:dyDescent="0.25">
      <c r="A137" t="s">
        <v>64</v>
      </c>
      <c r="C137" t="str">
        <f>": "&amp;Score!AB135&amp;" siswa"</f>
        <v>: 0 siswa</v>
      </c>
    </row>
    <row r="139" spans="1:3" x14ac:dyDescent="0.25">
      <c r="A139" s="88" t="s">
        <v>65</v>
      </c>
    </row>
    <row r="140" spans="1:3" x14ac:dyDescent="0.25">
      <c r="A140" t="s">
        <v>66</v>
      </c>
      <c r="C140" s="25" t="str">
        <f>": "&amp;Score!AC133&amp;" %"</f>
        <v>: 0 %</v>
      </c>
    </row>
    <row r="141" spans="1:3" x14ac:dyDescent="0.25">
      <c r="A141" t="s">
        <v>67</v>
      </c>
      <c r="C141" s="25" t="str">
        <f>": "&amp;Score!AC134&amp;" %"</f>
        <v>: 0 %</v>
      </c>
    </row>
    <row r="142" spans="1:3" x14ac:dyDescent="0.25">
      <c r="A142" t="s">
        <v>68</v>
      </c>
      <c r="C142" s="25" t="str">
        <f>": "&amp;Score!AC135&amp;" %"</f>
        <v>: 0 %</v>
      </c>
    </row>
    <row r="144" spans="1:3" x14ac:dyDescent="0.25">
      <c r="A144" s="88" t="s">
        <v>69</v>
      </c>
    </row>
    <row r="145" spans="1:3" x14ac:dyDescent="0.25">
      <c r="A145" s="88" t="s">
        <v>70</v>
      </c>
    </row>
    <row r="146" spans="1:3" x14ac:dyDescent="0.25">
      <c r="A146" t="s">
        <v>71</v>
      </c>
    </row>
    <row r="148" spans="1:3" x14ac:dyDescent="0.25">
      <c r="A148" s="26" t="s">
        <v>5</v>
      </c>
      <c r="B148" s="26" t="s">
        <v>51</v>
      </c>
      <c r="C148" s="26" t="s">
        <v>72</v>
      </c>
    </row>
    <row r="149" spans="1:3" x14ac:dyDescent="0.25">
      <c r="A149" s="112">
        <v>1</v>
      </c>
      <c r="B149" s="105" t="e">
        <f>IF(A149="","",VLOOKUP(A149,Score!AC$106:AE$130,2,FALSE))</f>
        <v>#N/A</v>
      </c>
      <c r="C149" s="26" t="e">
        <f>IF(A149="","",VLOOKUP(A149,Score!AC$106:AE$130,3,FALSE))</f>
        <v>#N/A</v>
      </c>
    </row>
    <row r="150" spans="1:3" x14ac:dyDescent="0.25">
      <c r="A150" s="112">
        <v>2</v>
      </c>
      <c r="B150" s="105" t="e">
        <f>IF(A150="","",VLOOKUP(A150,Score!AC$106:AE$130,2,FALSE))</f>
        <v>#N/A</v>
      </c>
      <c r="C150" s="26" t="e">
        <f>IF(A150="","",VLOOKUP(A150,Score!AC$106:AE$130,3,FALSE))</f>
        <v>#N/A</v>
      </c>
    </row>
    <row r="151" spans="1:3" x14ac:dyDescent="0.25">
      <c r="A151" s="112">
        <v>3</v>
      </c>
      <c r="B151" s="105" t="e">
        <f>IF(A151="","",VLOOKUP(A151,Score!AC$106:AE$130,2,FALSE))</f>
        <v>#N/A</v>
      </c>
      <c r="C151" s="26" t="e">
        <f>IF(A151="","",VLOOKUP(A151,Score!AC$106:AE$130,3,FALSE))</f>
        <v>#N/A</v>
      </c>
    </row>
    <row r="152" spans="1:3" x14ac:dyDescent="0.25">
      <c r="A152" s="112">
        <v>8</v>
      </c>
      <c r="B152" s="105" t="e">
        <f>IF(A152="","",VLOOKUP(A152,Score!AC$106:AE$130,2,FALSE))</f>
        <v>#N/A</v>
      </c>
      <c r="C152" s="26" t="e">
        <f>IF(A152="","",VLOOKUP(A152,Score!AC$106:AE$130,3,FALSE))</f>
        <v>#N/A</v>
      </c>
    </row>
    <row r="153" spans="1:3" x14ac:dyDescent="0.25">
      <c r="A153" s="112">
        <v>11</v>
      </c>
      <c r="B153" s="105" t="e">
        <f>IF(A153="","",VLOOKUP(A153,Score!AC$106:AE$130,2,FALSE))</f>
        <v>#N/A</v>
      </c>
      <c r="C153" s="26" t="e">
        <f>IF(A153="","",VLOOKUP(A153,Score!AC$106:AE$130,3,FALSE))</f>
        <v>#N/A</v>
      </c>
    </row>
    <row r="154" spans="1:3" x14ac:dyDescent="0.25">
      <c r="A154" s="112">
        <v>12</v>
      </c>
      <c r="B154" s="105" t="e">
        <f>IF(A154="","",VLOOKUP(A154,Score!AC$106:AE$130,2,FALSE))</f>
        <v>#N/A</v>
      </c>
      <c r="C154" s="26" t="e">
        <f>IF(A154="","",VLOOKUP(A154,Score!AC$106:AE$130,3,FALSE))</f>
        <v>#N/A</v>
      </c>
    </row>
    <row r="155" spans="1:3" x14ac:dyDescent="0.25">
      <c r="A155" s="112">
        <v>13</v>
      </c>
      <c r="B155" s="105" t="e">
        <f>IF(A155="","",VLOOKUP(A155,Score!AC$106:AE$130,2,FALSE))</f>
        <v>#N/A</v>
      </c>
      <c r="C155" s="26" t="e">
        <f>IF(A155="","",VLOOKUP(A155,Score!AC$106:AE$130,3,FALSE))</f>
        <v>#N/A</v>
      </c>
    </row>
    <row r="156" spans="1:3" x14ac:dyDescent="0.25">
      <c r="A156" s="112">
        <v>14</v>
      </c>
      <c r="B156" s="105" t="e">
        <f>IF(A156="","",VLOOKUP(A156,Score!AC$106:AE$130,2,FALSE))</f>
        <v>#N/A</v>
      </c>
      <c r="C156" s="26" t="e">
        <f>IF(A156="","",VLOOKUP(A156,Score!AC$106:AE$130,3,FALSE))</f>
        <v>#N/A</v>
      </c>
    </row>
    <row r="157" spans="1:3" x14ac:dyDescent="0.25">
      <c r="A157" s="112">
        <v>12</v>
      </c>
      <c r="B157" s="105" t="e">
        <f>IF(A157="","",VLOOKUP(A157,Score!AC$106:AE$130,2,FALSE))</f>
        <v>#N/A</v>
      </c>
      <c r="C157" s="26" t="e">
        <f>IF(A157="","",VLOOKUP(A157,Score!AC$106:AE$130,3,FALSE))</f>
        <v>#N/A</v>
      </c>
    </row>
    <row r="158" spans="1:3" x14ac:dyDescent="0.25">
      <c r="A158" s="112">
        <v>15</v>
      </c>
      <c r="B158" s="105" t="e">
        <f>IF(A158="","",VLOOKUP(A158,Score!AC$106:AE$130,2,FALSE))</f>
        <v>#N/A</v>
      </c>
      <c r="C158" s="26" t="e">
        <f>IF(A158="","",VLOOKUP(A158,Score!AC$106:AE$130,3,FALSE))</f>
        <v>#N/A</v>
      </c>
    </row>
    <row r="159" spans="1:3" x14ac:dyDescent="0.25">
      <c r="A159" s="112">
        <v>16</v>
      </c>
      <c r="B159" s="105" t="e">
        <f>IF(A159="","",VLOOKUP(A159,Score!AC$106:AE$130,2,FALSE))</f>
        <v>#N/A</v>
      </c>
      <c r="C159" s="26" t="e">
        <f>IF(A159="","",VLOOKUP(A159,Score!AC$106:AE$130,3,FALSE))</f>
        <v>#N/A</v>
      </c>
    </row>
    <row r="160" spans="1:3" x14ac:dyDescent="0.25">
      <c r="A160" s="112">
        <v>19</v>
      </c>
      <c r="B160" s="105" t="e">
        <f>IF(A160="","",VLOOKUP(A160,Score!AC$106:AE$130,2,FALSE))</f>
        <v>#N/A</v>
      </c>
      <c r="C160" s="26" t="e">
        <f>IF(A160="","",VLOOKUP(A160,Score!AC$106:AE$130,3,FALSE))</f>
        <v>#N/A</v>
      </c>
    </row>
    <row r="161" spans="1:3" x14ac:dyDescent="0.25">
      <c r="A161" s="112">
        <v>20</v>
      </c>
      <c r="B161" s="105" t="e">
        <f>IF(A161="","",VLOOKUP(A161,Score!AC$106:AE$130,2,FALSE))</f>
        <v>#N/A</v>
      </c>
      <c r="C161" s="26" t="e">
        <f>IF(A161="","",VLOOKUP(A161,Score!AC$106:AE$130,3,FALSE))</f>
        <v>#N/A</v>
      </c>
    </row>
    <row r="162" spans="1:3" x14ac:dyDescent="0.25">
      <c r="A162" s="112">
        <v>21</v>
      </c>
      <c r="B162" s="105" t="e">
        <f>IF(A162="","",VLOOKUP(A162,Score!AC$106:AE$130,2,FALSE))</f>
        <v>#N/A</v>
      </c>
      <c r="C162" s="26" t="e">
        <f>IF(A162="","",VLOOKUP(A162,Score!AC$106:AE$130,3,FALSE))</f>
        <v>#N/A</v>
      </c>
    </row>
    <row r="163" spans="1:3" x14ac:dyDescent="0.25">
      <c r="A163" s="112">
        <v>22</v>
      </c>
      <c r="B163" s="105" t="e">
        <f>IF(A163="","",VLOOKUP(A163,Score!AC$106:AE$130,2,FALSE))</f>
        <v>#N/A</v>
      </c>
      <c r="C163" s="26" t="e">
        <f>IF(A163="","",VLOOKUP(A163,Score!AC$106:AE$130,3,FALSE))</f>
        <v>#N/A</v>
      </c>
    </row>
    <row r="164" spans="1:3" x14ac:dyDescent="0.25">
      <c r="A164" s="112"/>
      <c r="B164" s="105" t="str">
        <f>IF(A164="","",VLOOKUP(A164,Score!AC$106:AE$130,2,FALSE))</f>
        <v/>
      </c>
      <c r="C164" s="26" t="str">
        <f>IF(A164="","",VLOOKUP(A164,Score!AC$106:AE$130,3,FALSE))</f>
        <v/>
      </c>
    </row>
    <row r="165" spans="1:3" x14ac:dyDescent="0.25">
      <c r="A165" s="112"/>
      <c r="B165" s="105" t="str">
        <f>IF(A165="","",VLOOKUP(A165,Score!AC$106:AE$130,2,FALSE))</f>
        <v/>
      </c>
      <c r="C165" s="26" t="str">
        <f>IF(A165="","",VLOOKUP(A165,Score!AC$106:AE$130,3,FALSE))</f>
        <v/>
      </c>
    </row>
    <row r="166" spans="1:3" x14ac:dyDescent="0.25">
      <c r="A166" s="112"/>
      <c r="B166" s="105" t="str">
        <f>IF(A166="","",VLOOKUP(A166,Score!AC$106:AE$130,2,FALSE))</f>
        <v/>
      </c>
      <c r="C166" s="26" t="str">
        <f>IF(A166="","",VLOOKUP(A166,Score!AC$106:AE$130,3,FALSE))</f>
        <v/>
      </c>
    </row>
    <row r="167" spans="1:3" x14ac:dyDescent="0.25">
      <c r="A167" s="112"/>
      <c r="B167" s="105" t="str">
        <f>IF(A167="","",VLOOKUP(A167,Score!AC$106:AE$130,2,FALSE))</f>
        <v/>
      </c>
      <c r="C167" s="26" t="str">
        <f>IF(A167="","",VLOOKUP(A167,Score!AC$106:AE$130,3,FALSE))</f>
        <v/>
      </c>
    </row>
    <row r="168" spans="1:3" x14ac:dyDescent="0.25">
      <c r="A168" s="112"/>
      <c r="B168" s="105" t="str">
        <f>IF(A168="","",VLOOKUP(A168,Score!AC$106:AE$130,2,FALSE))</f>
        <v/>
      </c>
      <c r="C168" s="26" t="str">
        <f>IF(A168="","",VLOOKUP(A168,Score!AC$106:AE$130,3,FALSE))</f>
        <v/>
      </c>
    </row>
    <row r="169" spans="1:3" x14ac:dyDescent="0.25">
      <c r="A169" s="112"/>
      <c r="B169" s="105" t="str">
        <f>IF(A169="","",VLOOKUP(A169,Score!AC$106:AE$130,2,FALSE))</f>
        <v/>
      </c>
      <c r="C169" s="26" t="str">
        <f>IF(A169="","",VLOOKUP(A169,Score!AC$106:AE$130,3,FALSE))</f>
        <v/>
      </c>
    </row>
    <row r="170" spans="1:3" x14ac:dyDescent="0.25">
      <c r="A170" s="112"/>
      <c r="B170" s="105" t="str">
        <f>IF(A170="","",VLOOKUP(A170,Score!AC$106:AE$130,2,FALSE))</f>
        <v/>
      </c>
      <c r="C170" s="26" t="str">
        <f>IF(A170="","",VLOOKUP(A170,Score!AC$106:AE$130,3,FALSE))</f>
        <v/>
      </c>
    </row>
    <row r="171" spans="1:3" x14ac:dyDescent="0.25">
      <c r="A171" s="112"/>
      <c r="B171" s="105" t="str">
        <f>IF(A171="","",VLOOKUP(A171,Score!AC$106:AE$130,2,FALSE))</f>
        <v/>
      </c>
      <c r="C171" s="26" t="str">
        <f>IF(A171="","",VLOOKUP(A171,Score!AC$106:AE$130,3,FALSE))</f>
        <v/>
      </c>
    </row>
    <row r="172" spans="1:3" x14ac:dyDescent="0.25">
      <c r="A172" s="112"/>
      <c r="B172" s="105" t="str">
        <f>IF(A172="","",VLOOKUP(A172,Score!AC$106:AE$130,2,FALSE))</f>
        <v/>
      </c>
      <c r="C172" s="26" t="str">
        <f>IF(A172="","",VLOOKUP(A172,Score!AC$106:AE$130,3,FALSE))</f>
        <v/>
      </c>
    </row>
    <row r="173" spans="1:3" x14ac:dyDescent="0.25">
      <c r="A173" s="112"/>
      <c r="B173" s="105" t="str">
        <f>IF(A173="","",VLOOKUP(A173,Score!AC$106:AE$130,2,FALSE))</f>
        <v/>
      </c>
      <c r="C173" s="26" t="str">
        <f>IF(A173="","",VLOOKUP(A173,Score!AC$106:AE$130,3,FALSE))</f>
        <v/>
      </c>
    </row>
    <row r="175" spans="1:3" x14ac:dyDescent="0.25">
      <c r="B175" s="102" t="s">
        <v>91</v>
      </c>
      <c r="C175" s="103">
        <f ca="1">NOW()</f>
        <v>42411.598327893516</v>
      </c>
    </row>
    <row r="180" spans="1:3" x14ac:dyDescent="0.25">
      <c r="C180" s="75">
        <f>INPUT!D$13</f>
        <v>0</v>
      </c>
    </row>
    <row r="181" spans="1:3" x14ac:dyDescent="0.25">
      <c r="C181" s="75" t="s">
        <v>55</v>
      </c>
    </row>
    <row r="184" spans="1:3" x14ac:dyDescent="0.25">
      <c r="A184" s="162" t="s">
        <v>56</v>
      </c>
      <c r="B184" s="162"/>
      <c r="C184" s="162"/>
    </row>
    <row r="186" spans="1:3" x14ac:dyDescent="0.25">
      <c r="B186" t="s">
        <v>57</v>
      </c>
      <c r="C186" t="str">
        <f>": "&amp;INPUT!K$17</f>
        <v xml:space="preserve">: </v>
      </c>
    </row>
    <row r="187" spans="1:3" x14ac:dyDescent="0.25">
      <c r="B187" t="s">
        <v>58</v>
      </c>
      <c r="C187" t="str">
        <f>": "&amp;INPUT!D$14</f>
        <v xml:space="preserve">: </v>
      </c>
    </row>
    <row r="188" spans="1:3" x14ac:dyDescent="0.25">
      <c r="B188" t="s">
        <v>610</v>
      </c>
      <c r="C188" t="str">
        <f>": "&amp;INPUT!K$16</f>
        <v xml:space="preserve">: </v>
      </c>
    </row>
    <row r="189" spans="1:3" x14ac:dyDescent="0.25">
      <c r="B189" t="s">
        <v>89</v>
      </c>
      <c r="C189" t="str">
        <f>": "&amp;Score!B149</f>
        <v>: 0</v>
      </c>
    </row>
    <row r="190" spans="1:3" x14ac:dyDescent="0.25">
      <c r="B190" t="s">
        <v>36</v>
      </c>
      <c r="C190" t="str">
        <f>": "&amp;INPUT!D$16</f>
        <v>: 70</v>
      </c>
    </row>
    <row r="191" spans="1:3" x14ac:dyDescent="0.25">
      <c r="B191" t="s">
        <v>108</v>
      </c>
      <c r="C191" t="e">
        <f>": "&amp;Score!C185</f>
        <v>#N/A</v>
      </c>
    </row>
    <row r="193" spans="1:3" x14ac:dyDescent="0.25">
      <c r="A193" s="88" t="s">
        <v>59</v>
      </c>
    </row>
    <row r="194" spans="1:3" x14ac:dyDescent="0.25">
      <c r="A194" s="88" t="s">
        <v>60</v>
      </c>
    </row>
    <row r="195" spans="1:3" x14ac:dyDescent="0.25">
      <c r="A195" t="s">
        <v>61</v>
      </c>
      <c r="C195" t="str">
        <f>": "&amp;Score!AB180&amp;" siswa"</f>
        <v>: 25 siswa</v>
      </c>
    </row>
    <row r="196" spans="1:3" x14ac:dyDescent="0.25">
      <c r="A196" t="s">
        <v>62</v>
      </c>
      <c r="C196" t="str">
        <f>": "&amp;Score!AB181&amp;" siswa"</f>
        <v>: 0 siswa</v>
      </c>
    </row>
    <row r="197" spans="1:3" x14ac:dyDescent="0.25">
      <c r="A197" t="s">
        <v>63</v>
      </c>
      <c r="C197" t="str">
        <f>": "&amp;Score!AB182&amp;" siswa"</f>
        <v>: 0 siswa</v>
      </c>
    </row>
    <row r="198" spans="1:3" x14ac:dyDescent="0.25">
      <c r="A198" t="s">
        <v>64</v>
      </c>
      <c r="C198" t="str">
        <f>": "&amp;Score!AB183&amp;" siswa"</f>
        <v>: 0 siswa</v>
      </c>
    </row>
    <row r="200" spans="1:3" x14ac:dyDescent="0.25">
      <c r="A200" s="88" t="s">
        <v>65</v>
      </c>
    </row>
    <row r="201" spans="1:3" x14ac:dyDescent="0.25">
      <c r="A201" t="s">
        <v>66</v>
      </c>
      <c r="C201" s="25" t="str">
        <f>": "&amp;Score!AC181&amp;" %"</f>
        <v>: 0 %</v>
      </c>
    </row>
    <row r="202" spans="1:3" x14ac:dyDescent="0.25">
      <c r="A202" t="s">
        <v>67</v>
      </c>
      <c r="C202" s="25" t="str">
        <f>": "&amp;Score!AC182&amp;" %"</f>
        <v>: 0 %</v>
      </c>
    </row>
    <row r="203" spans="1:3" x14ac:dyDescent="0.25">
      <c r="A203" t="s">
        <v>68</v>
      </c>
      <c r="C203" s="25" t="str">
        <f>": "&amp;Score!AC183&amp;" %"</f>
        <v>: 0 %</v>
      </c>
    </row>
    <row r="205" spans="1:3" x14ac:dyDescent="0.25">
      <c r="A205" s="88" t="s">
        <v>69</v>
      </c>
    </row>
    <row r="206" spans="1:3" x14ac:dyDescent="0.25">
      <c r="A206" s="88" t="s">
        <v>70</v>
      </c>
    </row>
    <row r="207" spans="1:3" x14ac:dyDescent="0.25">
      <c r="A207" t="s">
        <v>71</v>
      </c>
    </row>
    <row r="209" spans="1:3" x14ac:dyDescent="0.25">
      <c r="A209" s="26" t="s">
        <v>5</v>
      </c>
      <c r="B209" s="26" t="s">
        <v>51</v>
      </c>
      <c r="C209" s="26" t="s">
        <v>72</v>
      </c>
    </row>
    <row r="210" spans="1:3" x14ac:dyDescent="0.25">
      <c r="A210" s="112"/>
      <c r="B210" s="105" t="str">
        <f>IF(A210="","",VLOOKUP(A210,Score!AC$154:AE$178,2,FALSE))</f>
        <v/>
      </c>
      <c r="C210" s="26" t="str">
        <f>IF(A210="","",VLOOKUP(A210,Score!AC$154:AE$178,3,FALSE))</f>
        <v/>
      </c>
    </row>
    <row r="211" spans="1:3" x14ac:dyDescent="0.25">
      <c r="A211" s="112"/>
      <c r="B211" s="105" t="str">
        <f>IF(A211="","",VLOOKUP(A211,Score!AC$154:AE$178,2,FALSE))</f>
        <v/>
      </c>
      <c r="C211" s="26" t="str">
        <f>IF(A211="","",VLOOKUP(A211,Score!AC$154:AE$178,3,FALSE))</f>
        <v/>
      </c>
    </row>
    <row r="212" spans="1:3" x14ac:dyDescent="0.25">
      <c r="A212" s="112"/>
      <c r="B212" s="105" t="str">
        <f>IF(A212="","",VLOOKUP(A212,Score!AC$154:AE$178,2,FALSE))</f>
        <v/>
      </c>
      <c r="C212" s="26" t="str">
        <f>IF(A212="","",VLOOKUP(A212,Score!AC$154:AE$178,3,FALSE))</f>
        <v/>
      </c>
    </row>
    <row r="213" spans="1:3" x14ac:dyDescent="0.25">
      <c r="A213" s="112"/>
      <c r="B213" s="105" t="str">
        <f>IF(A213="","",VLOOKUP(A213,Score!AC$154:AE$178,2,FALSE))</f>
        <v/>
      </c>
      <c r="C213" s="26" t="str">
        <f>IF(A213="","",VLOOKUP(A213,Score!AC$154:AE$178,3,FALSE))</f>
        <v/>
      </c>
    </row>
    <row r="214" spans="1:3" x14ac:dyDescent="0.25">
      <c r="A214" s="112"/>
      <c r="B214" s="105" t="str">
        <f>IF(A214="","",VLOOKUP(A214,Score!AC$154:AE$178,2,FALSE))</f>
        <v/>
      </c>
      <c r="C214" s="26" t="str">
        <f>IF(A214="","",VLOOKUP(A214,Score!AC$154:AE$178,3,FALSE))</f>
        <v/>
      </c>
    </row>
    <row r="215" spans="1:3" x14ac:dyDescent="0.25">
      <c r="A215" s="112"/>
      <c r="B215" s="105" t="str">
        <f>IF(A215="","",VLOOKUP(A215,Score!AC$154:AE$178,2,FALSE))</f>
        <v/>
      </c>
      <c r="C215" s="26" t="str">
        <f>IF(A215="","",VLOOKUP(A215,Score!AC$154:AE$178,3,FALSE))</f>
        <v/>
      </c>
    </row>
    <row r="216" spans="1:3" x14ac:dyDescent="0.25">
      <c r="A216" s="112"/>
      <c r="B216" s="105" t="str">
        <f>IF(A216="","",VLOOKUP(A216,Score!AC$154:AE$178,2,FALSE))</f>
        <v/>
      </c>
      <c r="C216" s="26" t="str">
        <f>IF(A216="","",VLOOKUP(A216,Score!AC$154:AE$178,3,FALSE))</f>
        <v/>
      </c>
    </row>
    <row r="217" spans="1:3" x14ac:dyDescent="0.25">
      <c r="A217" s="112"/>
      <c r="B217" s="105" t="str">
        <f>IF(A217="","",VLOOKUP(A217,Score!AC$154:AE$178,2,FALSE))</f>
        <v/>
      </c>
      <c r="C217" s="26" t="str">
        <f>IF(A217="","",VLOOKUP(A217,Score!AC$154:AE$178,3,FALSE))</f>
        <v/>
      </c>
    </row>
    <row r="218" spans="1:3" x14ac:dyDescent="0.25">
      <c r="A218" s="112"/>
      <c r="B218" s="105" t="str">
        <f>IF(A218="","",VLOOKUP(A218,Score!AC$154:AE$178,2,FALSE))</f>
        <v/>
      </c>
      <c r="C218" s="26" t="str">
        <f>IF(A218="","",VLOOKUP(A218,Score!AC$154:AE$178,3,FALSE))</f>
        <v/>
      </c>
    </row>
    <row r="219" spans="1:3" x14ac:dyDescent="0.25">
      <c r="A219" s="112"/>
      <c r="B219" s="105" t="str">
        <f>IF(A219="","",VLOOKUP(A219,Score!AC$154:AE$178,2,FALSE))</f>
        <v/>
      </c>
      <c r="C219" s="26" t="str">
        <f>IF(A219="","",VLOOKUP(A219,Score!AC$154:AE$178,3,FALSE))</f>
        <v/>
      </c>
    </row>
    <row r="220" spans="1:3" x14ac:dyDescent="0.25">
      <c r="A220" s="112"/>
      <c r="B220" s="105" t="str">
        <f>IF(A220="","",VLOOKUP(A220,Score!AC$154:AE$178,2,FALSE))</f>
        <v/>
      </c>
      <c r="C220" s="26" t="str">
        <f>IF(A220="","",VLOOKUP(A220,Score!AC$154:AE$178,3,FALSE))</f>
        <v/>
      </c>
    </row>
    <row r="221" spans="1:3" x14ac:dyDescent="0.25">
      <c r="A221" s="112"/>
      <c r="B221" s="105" t="str">
        <f>IF(A221="","",VLOOKUP(A221,Score!AC$154:AE$178,2,FALSE))</f>
        <v/>
      </c>
      <c r="C221" s="26" t="str">
        <f>IF(A221="","",VLOOKUP(A221,Score!AC$154:AE$178,3,FALSE))</f>
        <v/>
      </c>
    </row>
    <row r="222" spans="1:3" x14ac:dyDescent="0.25">
      <c r="A222" s="112"/>
      <c r="B222" s="105" t="str">
        <f>IF(A222="","",VLOOKUP(A222,Score!AC$154:AE$178,2,FALSE))</f>
        <v/>
      </c>
      <c r="C222" s="26" t="str">
        <f>IF(A222="","",VLOOKUP(A222,Score!AC$154:AE$178,3,FALSE))</f>
        <v/>
      </c>
    </row>
    <row r="223" spans="1:3" x14ac:dyDescent="0.25">
      <c r="A223" s="112"/>
      <c r="B223" s="105" t="str">
        <f>IF(A223="","",VLOOKUP(A223,Score!AC$154:AE$178,2,FALSE))</f>
        <v/>
      </c>
      <c r="C223" s="26" t="str">
        <f>IF(A223="","",VLOOKUP(A223,Score!AC$154:AE$178,3,FALSE))</f>
        <v/>
      </c>
    </row>
    <row r="224" spans="1:3" x14ac:dyDescent="0.25">
      <c r="A224" s="112"/>
      <c r="B224" s="105" t="str">
        <f>IF(A224="","",VLOOKUP(A224,Score!AC$154:AE$178,2,FALSE))</f>
        <v/>
      </c>
      <c r="C224" s="26" t="str">
        <f>IF(A224="","",VLOOKUP(A224,Score!AC$154:AE$178,3,FALSE))</f>
        <v/>
      </c>
    </row>
    <row r="225" spans="1:3" x14ac:dyDescent="0.25">
      <c r="A225" s="112"/>
      <c r="B225" s="105" t="str">
        <f>IF(A225="","",VLOOKUP(A225,Score!AC$154:AE$178,2,FALSE))</f>
        <v/>
      </c>
      <c r="C225" s="26" t="str">
        <f>IF(A225="","",VLOOKUP(A225,Score!AC$154:AE$178,3,FALSE))</f>
        <v/>
      </c>
    </row>
    <row r="226" spans="1:3" x14ac:dyDescent="0.25">
      <c r="A226" s="112"/>
      <c r="B226" s="105" t="str">
        <f>IF(A226="","",VLOOKUP(A226,Score!AC$154:AE$178,2,FALSE))</f>
        <v/>
      </c>
      <c r="C226" s="26" t="str">
        <f>IF(A226="","",VLOOKUP(A226,Score!AC$154:AE$178,3,FALSE))</f>
        <v/>
      </c>
    </row>
    <row r="227" spans="1:3" x14ac:dyDescent="0.25">
      <c r="A227" s="112"/>
      <c r="B227" s="105" t="str">
        <f>IF(A227="","",VLOOKUP(A227,Score!AC$154:AE$178,2,FALSE))</f>
        <v/>
      </c>
      <c r="C227" s="26" t="str">
        <f>IF(A227="","",VLOOKUP(A227,Score!AC$154:AE$178,3,FALSE))</f>
        <v/>
      </c>
    </row>
    <row r="228" spans="1:3" x14ac:dyDescent="0.25">
      <c r="A228" s="112"/>
      <c r="B228" s="105" t="str">
        <f>IF(A228="","",VLOOKUP(A228,Score!AC$154:AE$178,2,FALSE))</f>
        <v/>
      </c>
      <c r="C228" s="26" t="str">
        <f>IF(A228="","",VLOOKUP(A228,Score!AC$154:AE$178,3,FALSE))</f>
        <v/>
      </c>
    </row>
    <row r="229" spans="1:3" x14ac:dyDescent="0.25">
      <c r="A229" s="112"/>
      <c r="B229" s="105" t="str">
        <f>IF(A229="","",VLOOKUP(A229,Score!AC$154:AE$178,2,FALSE))</f>
        <v/>
      </c>
      <c r="C229" s="26" t="str">
        <f>IF(A229="","",VLOOKUP(A229,Score!AC$154:AE$178,3,FALSE))</f>
        <v/>
      </c>
    </row>
    <row r="230" spans="1:3" x14ac:dyDescent="0.25">
      <c r="A230" s="112"/>
      <c r="B230" s="105" t="str">
        <f>IF(A230="","",VLOOKUP(A230,Score!AC$154:AE$178,2,FALSE))</f>
        <v/>
      </c>
      <c r="C230" s="26" t="str">
        <f>IF(A230="","",VLOOKUP(A230,Score!AC$154:AE$178,3,FALSE))</f>
        <v/>
      </c>
    </row>
    <row r="231" spans="1:3" x14ac:dyDescent="0.25">
      <c r="A231" s="112"/>
      <c r="B231" s="105" t="str">
        <f>IF(A231="","",VLOOKUP(A231,Score!AC$154:AE$178,2,FALSE))</f>
        <v/>
      </c>
      <c r="C231" s="26" t="str">
        <f>IF(A231="","",VLOOKUP(A231,Score!AC$154:AE$178,3,FALSE))</f>
        <v/>
      </c>
    </row>
    <row r="232" spans="1:3" x14ac:dyDescent="0.25">
      <c r="A232" s="112"/>
      <c r="B232" s="105" t="str">
        <f>IF(A232="","",VLOOKUP(A232,Score!AC$154:AE$178,2,FALSE))</f>
        <v/>
      </c>
      <c r="C232" s="26" t="str">
        <f>IF(A232="","",VLOOKUP(A232,Score!AC$154:AE$178,3,FALSE))</f>
        <v/>
      </c>
    </row>
    <row r="233" spans="1:3" x14ac:dyDescent="0.25">
      <c r="A233" s="112"/>
      <c r="B233" s="105" t="str">
        <f>IF(A233="","",VLOOKUP(A233,Score!AC$154:AE$178,2,FALSE))</f>
        <v/>
      </c>
      <c r="C233" s="26" t="str">
        <f>IF(A233="","",VLOOKUP(A233,Score!AC$154:AE$178,3,FALSE))</f>
        <v/>
      </c>
    </row>
    <row r="234" spans="1:3" x14ac:dyDescent="0.25">
      <c r="A234" s="112"/>
      <c r="B234" s="105" t="str">
        <f>IF(A234="","",VLOOKUP(A234,Score!AC$154:AE$178,2,FALSE))</f>
        <v/>
      </c>
      <c r="C234" s="26" t="str">
        <f>IF(A234="","",VLOOKUP(A234,Score!AC$154:AE$178,3,FALSE))</f>
        <v/>
      </c>
    </row>
    <row r="236" spans="1:3" x14ac:dyDescent="0.25">
      <c r="B236" s="102" t="s">
        <v>91</v>
      </c>
      <c r="C236" s="103">
        <f ca="1">NOW()</f>
        <v>42411.598327893516</v>
      </c>
    </row>
    <row r="241" spans="1:3" x14ac:dyDescent="0.25">
      <c r="C241" s="75">
        <f>INPUT!D$13</f>
        <v>0</v>
      </c>
    </row>
    <row r="242" spans="1:3" x14ac:dyDescent="0.25">
      <c r="C242" s="75" t="s">
        <v>55</v>
      </c>
    </row>
    <row r="245" spans="1:3" x14ac:dyDescent="0.25">
      <c r="A245" s="162" t="s">
        <v>56</v>
      </c>
      <c r="B245" s="162"/>
      <c r="C245" s="162"/>
    </row>
    <row r="247" spans="1:3" x14ac:dyDescent="0.25">
      <c r="B247" t="s">
        <v>57</v>
      </c>
      <c r="C247" t="str">
        <f>": "&amp;INPUT!K$17</f>
        <v xml:space="preserve">: </v>
      </c>
    </row>
    <row r="248" spans="1:3" x14ac:dyDescent="0.25">
      <c r="B248" t="s">
        <v>58</v>
      </c>
      <c r="C248" t="str">
        <f>": "&amp;INPUT!D$14</f>
        <v xml:space="preserve">: </v>
      </c>
    </row>
    <row r="249" spans="1:3" x14ac:dyDescent="0.25">
      <c r="B249" t="s">
        <v>610</v>
      </c>
      <c r="C249" t="str">
        <f>": "&amp;INPUT!K$16</f>
        <v xml:space="preserve">: </v>
      </c>
    </row>
    <row r="250" spans="1:3" x14ac:dyDescent="0.25">
      <c r="B250" t="s">
        <v>89</v>
      </c>
      <c r="C250" t="str">
        <f>": "&amp;Score!B197</f>
        <v xml:space="preserve">: </v>
      </c>
    </row>
    <row r="251" spans="1:3" x14ac:dyDescent="0.25">
      <c r="B251" t="s">
        <v>36</v>
      </c>
      <c r="C251" t="str">
        <f>": "&amp;INPUT!D$16</f>
        <v>: 70</v>
      </c>
    </row>
    <row r="252" spans="1:3" x14ac:dyDescent="0.25">
      <c r="B252" t="s">
        <v>108</v>
      </c>
      <c r="C252" s="83" t="e">
        <f>": "&amp;Score!C233</f>
        <v>#N/A</v>
      </c>
    </row>
    <row r="254" spans="1:3" x14ac:dyDescent="0.25">
      <c r="A254" s="88" t="s">
        <v>59</v>
      </c>
    </row>
    <row r="255" spans="1:3" x14ac:dyDescent="0.25">
      <c r="A255" s="88" t="s">
        <v>60</v>
      </c>
    </row>
    <row r="256" spans="1:3" x14ac:dyDescent="0.25">
      <c r="A256" t="s">
        <v>61</v>
      </c>
      <c r="C256" t="str">
        <f>": "&amp;Score!AB228&amp;" siswa"</f>
        <v>: 25 siswa</v>
      </c>
    </row>
    <row r="257" spans="1:3" x14ac:dyDescent="0.25">
      <c r="A257" t="s">
        <v>62</v>
      </c>
      <c r="C257" t="str">
        <f>": "&amp;Score!AB229&amp;" siswa"</f>
        <v>: 0 siswa</v>
      </c>
    </row>
    <row r="258" spans="1:3" x14ac:dyDescent="0.25">
      <c r="A258" t="s">
        <v>63</v>
      </c>
      <c r="C258" t="str">
        <f>": "&amp;Score!AB230&amp;" siswa"</f>
        <v>: 0 siswa</v>
      </c>
    </row>
    <row r="259" spans="1:3" x14ac:dyDescent="0.25">
      <c r="A259" t="s">
        <v>64</v>
      </c>
      <c r="C259" t="str">
        <f>": "&amp;Score!AB231&amp;" siswa"</f>
        <v>: 0 siswa</v>
      </c>
    </row>
    <row r="261" spans="1:3" x14ac:dyDescent="0.25">
      <c r="A261" s="88" t="s">
        <v>65</v>
      </c>
    </row>
    <row r="262" spans="1:3" x14ac:dyDescent="0.25">
      <c r="A262" t="s">
        <v>66</v>
      </c>
      <c r="C262" s="25" t="str">
        <f>": "&amp;Score!AB229&amp;" %"</f>
        <v>: 0 %</v>
      </c>
    </row>
    <row r="263" spans="1:3" x14ac:dyDescent="0.25">
      <c r="A263" t="s">
        <v>67</v>
      </c>
      <c r="C263" s="25" t="str">
        <f>": "&amp;Score!AB230&amp;" %"</f>
        <v>: 0 %</v>
      </c>
    </row>
    <row r="264" spans="1:3" x14ac:dyDescent="0.25">
      <c r="A264" t="s">
        <v>68</v>
      </c>
      <c r="C264" s="25" t="str">
        <f>": "&amp;Score!AB231&amp;" %"</f>
        <v>: 0 %</v>
      </c>
    </row>
    <row r="266" spans="1:3" x14ac:dyDescent="0.25">
      <c r="A266" s="88" t="s">
        <v>69</v>
      </c>
    </row>
    <row r="267" spans="1:3" x14ac:dyDescent="0.25">
      <c r="A267" s="88" t="s">
        <v>70</v>
      </c>
    </row>
    <row r="268" spans="1:3" x14ac:dyDescent="0.25">
      <c r="A268" t="s">
        <v>71</v>
      </c>
    </row>
    <row r="270" spans="1:3" x14ac:dyDescent="0.25">
      <c r="A270" s="26" t="s">
        <v>5</v>
      </c>
      <c r="B270" s="26" t="s">
        <v>51</v>
      </c>
      <c r="C270" s="26" t="s">
        <v>72</v>
      </c>
    </row>
    <row r="271" spans="1:3" x14ac:dyDescent="0.25">
      <c r="A271" s="112"/>
      <c r="B271" s="105" t="str">
        <f>IF(A271="","",VLOOKUP(A271,Score!AC$202:AE$226,2,FALSE))</f>
        <v/>
      </c>
      <c r="C271" s="26" t="str">
        <f>IF(A271="","",VLOOKUP(A271,Score!AC$202:AE$226,3,FALSE))</f>
        <v/>
      </c>
    </row>
    <row r="272" spans="1:3" x14ac:dyDescent="0.25">
      <c r="A272" s="112"/>
      <c r="B272" s="105" t="str">
        <f>IF(A272="","",VLOOKUP(A272,Score!AC$202:AE$226,2,FALSE))</f>
        <v/>
      </c>
      <c r="C272" s="26" t="str">
        <f>IF(A272="","",VLOOKUP(A272,Score!AC$202:AE$226,3,FALSE))</f>
        <v/>
      </c>
    </row>
    <row r="273" spans="1:3" x14ac:dyDescent="0.25">
      <c r="A273" s="112"/>
      <c r="B273" s="105" t="str">
        <f>IF(A273="","",VLOOKUP(A273,Score!AC$202:AE$226,2,FALSE))</f>
        <v/>
      </c>
      <c r="C273" s="26" t="str">
        <f>IF(A273="","",VLOOKUP(A273,Score!AC$202:AE$226,3,FALSE))</f>
        <v/>
      </c>
    </row>
    <row r="274" spans="1:3" x14ac:dyDescent="0.25">
      <c r="A274" s="112"/>
      <c r="B274" s="105" t="str">
        <f>IF(A274="","",VLOOKUP(A274,Score!AC$202:AE$226,2,FALSE))</f>
        <v/>
      </c>
      <c r="C274" s="26" t="str">
        <f>IF(A274="","",VLOOKUP(A274,Score!AC$202:AE$226,3,FALSE))</f>
        <v/>
      </c>
    </row>
    <row r="275" spans="1:3" x14ac:dyDescent="0.25">
      <c r="A275" s="112"/>
      <c r="B275" s="105" t="str">
        <f>IF(A275="","",VLOOKUP(A275,Score!AC$202:AE$226,2,FALSE))</f>
        <v/>
      </c>
      <c r="C275" s="26" t="str">
        <f>IF(A275="","",VLOOKUP(A275,Score!AC$202:AE$226,3,FALSE))</f>
        <v/>
      </c>
    </row>
    <row r="276" spans="1:3" x14ac:dyDescent="0.25">
      <c r="A276" s="112"/>
      <c r="B276" s="105" t="str">
        <f>IF(A276="","",VLOOKUP(A276,Score!AC$202:AE$226,2,FALSE))</f>
        <v/>
      </c>
      <c r="C276" s="26" t="str">
        <f>IF(A276="","",VLOOKUP(A276,Score!AC$202:AE$226,3,FALSE))</f>
        <v/>
      </c>
    </row>
    <row r="277" spans="1:3" x14ac:dyDescent="0.25">
      <c r="A277" s="112"/>
      <c r="B277" s="105" t="str">
        <f>IF(A277="","",VLOOKUP(A277,Score!AC$202:AE$226,2,FALSE))</f>
        <v/>
      </c>
      <c r="C277" s="26" t="str">
        <f>IF(A277="","",VLOOKUP(A277,Score!AC$202:AE$226,3,FALSE))</f>
        <v/>
      </c>
    </row>
    <row r="278" spans="1:3" x14ac:dyDescent="0.25">
      <c r="A278" s="112"/>
      <c r="B278" s="105" t="str">
        <f>IF(A278="","",VLOOKUP(A278,Score!AC$202:AE$226,2,FALSE))</f>
        <v/>
      </c>
      <c r="C278" s="26" t="str">
        <f>IF(A278="","",VLOOKUP(A278,Score!AC$202:AE$226,3,FALSE))</f>
        <v/>
      </c>
    </row>
    <row r="279" spans="1:3" x14ac:dyDescent="0.25">
      <c r="A279" s="112"/>
      <c r="B279" s="105" t="str">
        <f>IF(A279="","",VLOOKUP(A279,Score!AC$202:AE$226,2,FALSE))</f>
        <v/>
      </c>
      <c r="C279" s="26" t="str">
        <f>IF(A279="","",VLOOKUP(A279,Score!AC$202:AE$226,3,FALSE))</f>
        <v/>
      </c>
    </row>
    <row r="280" spans="1:3" x14ac:dyDescent="0.25">
      <c r="A280" s="112"/>
      <c r="B280" s="105" t="str">
        <f>IF(A280="","",VLOOKUP(A280,Score!AC$202:AE$226,2,FALSE))</f>
        <v/>
      </c>
      <c r="C280" s="26" t="str">
        <f>IF(A280="","",VLOOKUP(A280,Score!AC$202:AE$226,3,FALSE))</f>
        <v/>
      </c>
    </row>
    <row r="281" spans="1:3" x14ac:dyDescent="0.25">
      <c r="A281" s="112"/>
      <c r="B281" s="105" t="str">
        <f>IF(A281="","",VLOOKUP(A281,Score!AC$202:AE$226,2,FALSE))</f>
        <v/>
      </c>
      <c r="C281" s="26" t="str">
        <f>IF(A281="","",VLOOKUP(A281,Score!AC$202:AE$226,3,FALSE))</f>
        <v/>
      </c>
    </row>
    <row r="282" spans="1:3" x14ac:dyDescent="0.25">
      <c r="A282" s="112"/>
      <c r="B282" s="105" t="str">
        <f>IF(A282="","",VLOOKUP(A282,Score!AC$202:AE$226,2,FALSE))</f>
        <v/>
      </c>
      <c r="C282" s="26" t="str">
        <f>IF(A282="","",VLOOKUP(A282,Score!AC$202:AE$226,3,FALSE))</f>
        <v/>
      </c>
    </row>
    <row r="283" spans="1:3" x14ac:dyDescent="0.25">
      <c r="A283" s="112"/>
      <c r="B283" s="105" t="str">
        <f>IF(A283="","",VLOOKUP(A283,Score!AC$202:AE$226,2,FALSE))</f>
        <v/>
      </c>
      <c r="C283" s="26" t="str">
        <f>IF(A283="","",VLOOKUP(A283,Score!AC$202:AE$226,3,FALSE))</f>
        <v/>
      </c>
    </row>
    <row r="284" spans="1:3" x14ac:dyDescent="0.25">
      <c r="A284" s="112"/>
      <c r="B284" s="105" t="str">
        <f>IF(A284="","",VLOOKUP(A284,Score!AC$202:AE$226,2,FALSE))</f>
        <v/>
      </c>
      <c r="C284" s="26" t="str">
        <f>IF(A284="","",VLOOKUP(A284,Score!AC$202:AE$226,3,FALSE))</f>
        <v/>
      </c>
    </row>
    <row r="285" spans="1:3" x14ac:dyDescent="0.25">
      <c r="A285" s="112"/>
      <c r="B285" s="105" t="str">
        <f>IF(A285="","",VLOOKUP(A285,Score!AC$202:AE$226,2,FALSE))</f>
        <v/>
      </c>
      <c r="C285" s="26" t="str">
        <f>IF(A285="","",VLOOKUP(A285,Score!AC$202:AE$226,3,FALSE))</f>
        <v/>
      </c>
    </row>
    <row r="286" spans="1:3" x14ac:dyDescent="0.25">
      <c r="A286" s="112"/>
      <c r="B286" s="105" t="str">
        <f>IF(A286="","",VLOOKUP(A286,Score!AC$202:AE$226,2,FALSE))</f>
        <v/>
      </c>
      <c r="C286" s="26" t="str">
        <f>IF(A286="","",VLOOKUP(A286,Score!AC$202:AE$226,3,FALSE))</f>
        <v/>
      </c>
    </row>
    <row r="287" spans="1:3" x14ac:dyDescent="0.25">
      <c r="A287" s="112"/>
      <c r="B287" s="105" t="str">
        <f>IF(A287="","",VLOOKUP(A287,Score!AC$202:AE$226,2,FALSE))</f>
        <v/>
      </c>
      <c r="C287" s="26" t="str">
        <f>IF(A287="","",VLOOKUP(A287,Score!AC$202:AE$226,3,FALSE))</f>
        <v/>
      </c>
    </row>
    <row r="288" spans="1:3" x14ac:dyDescent="0.25">
      <c r="A288" s="112"/>
      <c r="B288" s="105" t="str">
        <f>IF(A288="","",VLOOKUP(A288,Score!AC$202:AE$226,2,FALSE))</f>
        <v/>
      </c>
      <c r="C288" s="26" t="str">
        <f>IF(A288="","",VLOOKUP(A288,Score!AC$202:AE$226,3,FALSE))</f>
        <v/>
      </c>
    </row>
    <row r="289" spans="1:3" x14ac:dyDescent="0.25">
      <c r="A289" s="112"/>
      <c r="B289" s="105" t="str">
        <f>IF(A289="","",VLOOKUP(A289,Score!AC$202:AE$226,2,FALSE))</f>
        <v/>
      </c>
      <c r="C289" s="26" t="str">
        <f>IF(A289="","",VLOOKUP(A289,Score!AC$202:AE$226,3,FALSE))</f>
        <v/>
      </c>
    </row>
    <row r="290" spans="1:3" x14ac:dyDescent="0.25">
      <c r="A290" s="112"/>
      <c r="B290" s="105" t="str">
        <f>IF(A290="","",VLOOKUP(A290,Score!AC$202:AE$226,2,FALSE))</f>
        <v/>
      </c>
      <c r="C290" s="26" t="str">
        <f>IF(A290="","",VLOOKUP(A290,Score!AC$202:AE$226,3,FALSE))</f>
        <v/>
      </c>
    </row>
    <row r="291" spans="1:3" x14ac:dyDescent="0.25">
      <c r="A291" s="112"/>
      <c r="B291" s="105" t="str">
        <f>IF(A291="","",VLOOKUP(A291,Score!AC$202:AE$226,2,FALSE))</f>
        <v/>
      </c>
      <c r="C291" s="26" t="str">
        <f>IF(A291="","",VLOOKUP(A291,Score!AC$202:AE$226,3,FALSE))</f>
        <v/>
      </c>
    </row>
    <row r="292" spans="1:3" x14ac:dyDescent="0.25">
      <c r="A292" s="112"/>
      <c r="B292" s="105" t="str">
        <f>IF(A292="","",VLOOKUP(A292,Score!AC$202:AE$226,2,FALSE))</f>
        <v/>
      </c>
      <c r="C292" s="26" t="str">
        <f>IF(A292="","",VLOOKUP(A292,Score!AC$202:AE$226,3,FALSE))</f>
        <v/>
      </c>
    </row>
    <row r="293" spans="1:3" x14ac:dyDescent="0.25">
      <c r="A293" s="112"/>
      <c r="B293" s="105" t="str">
        <f>IF(A293="","",VLOOKUP(A293,Score!AC$202:AE$226,2,FALSE))</f>
        <v/>
      </c>
      <c r="C293" s="26" t="str">
        <f>IF(A293="","",VLOOKUP(A293,Score!AC$202:AE$226,3,FALSE))</f>
        <v/>
      </c>
    </row>
    <row r="294" spans="1:3" x14ac:dyDescent="0.25">
      <c r="A294" s="112"/>
      <c r="B294" s="105" t="str">
        <f>IF(A294="","",VLOOKUP(A294,Score!AC$202:AE$226,2,FALSE))</f>
        <v/>
      </c>
      <c r="C294" s="26" t="str">
        <f>IF(A294="","",VLOOKUP(A294,Score!AC$202:AE$226,3,FALSE))</f>
        <v/>
      </c>
    </row>
    <row r="295" spans="1:3" x14ac:dyDescent="0.25">
      <c r="A295" s="112"/>
      <c r="B295" s="105" t="str">
        <f>IF(A295="","",VLOOKUP(A295,Score!AC$202:AE$226,2,FALSE))</f>
        <v/>
      </c>
      <c r="C295" s="26" t="str">
        <f>IF(A295="","",VLOOKUP(A295,Score!AC$202:AE$226,3,FALSE))</f>
        <v/>
      </c>
    </row>
    <row r="297" spans="1:3" x14ac:dyDescent="0.25">
      <c r="B297" s="102" t="s">
        <v>91</v>
      </c>
      <c r="C297" s="103">
        <f ca="1">NOW()</f>
        <v>42411.598327893516</v>
      </c>
    </row>
    <row r="302" spans="1:3" x14ac:dyDescent="0.25">
      <c r="C302" s="75">
        <f>INPUT!D$13</f>
        <v>0</v>
      </c>
    </row>
    <row r="303" spans="1:3" x14ac:dyDescent="0.25">
      <c r="C303" s="75" t="s">
        <v>55</v>
      </c>
    </row>
  </sheetData>
  <sheetProtection password="C71F" sheet="1" objects="1" scenarios="1" formatRows="0"/>
  <mergeCells count="5">
    <mergeCell ref="A62:C62"/>
    <mergeCell ref="A123:C123"/>
    <mergeCell ref="A184:C184"/>
    <mergeCell ref="A245:C245"/>
    <mergeCell ref="A1:C1"/>
  </mergeCells>
  <printOptions horizontalCentered="1"/>
  <pageMargins left="0.2" right="0.2" top="0.5" bottom="0.5" header="0.3" footer="0.3"/>
  <pageSetup paperSize="9" orientation="portrait" r:id="rId1"/>
  <rowBreaks count="4" manualBreakCount="4">
    <brk id="61" max="16383" man="1"/>
    <brk id="122" max="16383" man="1"/>
    <brk id="183" max="16383" man="1"/>
    <brk id="244" max="16383" man="1"/>
  </rowBreak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INPUT!$O$34:$O$38</xm:f>
          </x14:formula1>
          <xm:sqref>G1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9"/>
  <sheetViews>
    <sheetView workbookViewId="0">
      <selection activeCell="A153" sqref="A153:XFD160"/>
    </sheetView>
  </sheetViews>
  <sheetFormatPr defaultRowHeight="15" x14ac:dyDescent="0.25"/>
  <cols>
    <col min="1" max="1" width="7.5703125" customWidth="1"/>
    <col min="2" max="2" width="26.85546875" customWidth="1"/>
    <col min="3" max="4" width="15" customWidth="1"/>
  </cols>
  <sheetData>
    <row r="1" spans="1:4" x14ac:dyDescent="0.25">
      <c r="A1" s="162" t="s">
        <v>45</v>
      </c>
      <c r="B1" s="162"/>
      <c r="C1" s="162"/>
      <c r="D1" s="162"/>
    </row>
    <row r="3" spans="1:4" x14ac:dyDescent="0.25">
      <c r="A3" s="28"/>
      <c r="B3" s="28" t="s">
        <v>57</v>
      </c>
      <c r="C3" s="34" t="str">
        <f>": "&amp;INPUT!K$17</f>
        <v xml:space="preserve">: </v>
      </c>
    </row>
    <row r="4" spans="1:4" x14ac:dyDescent="0.25">
      <c r="A4" s="28"/>
      <c r="B4" s="28" t="s">
        <v>58</v>
      </c>
      <c r="C4" s="28" t="str">
        <f>": "&amp;INPUT!D$14</f>
        <v xml:space="preserve">: </v>
      </c>
    </row>
    <row r="5" spans="1:4" x14ac:dyDescent="0.25">
      <c r="A5" s="28"/>
      <c r="B5" s="28" t="s">
        <v>89</v>
      </c>
      <c r="C5" s="34" t="str">
        <f>": "&amp;Score!B5</f>
        <v>: 0</v>
      </c>
    </row>
    <row r="6" spans="1:4" x14ac:dyDescent="0.25">
      <c r="A6" s="28"/>
      <c r="B6" s="28"/>
      <c r="C6" s="114"/>
    </row>
    <row r="7" spans="1:4" x14ac:dyDescent="0.25">
      <c r="A7" s="28" t="s">
        <v>93</v>
      </c>
      <c r="B7" s="114" t="str">
        <f>": "&amp;INPUT!K$15</f>
        <v xml:space="preserve">: </v>
      </c>
      <c r="C7" s="28"/>
    </row>
    <row r="8" spans="1:4" x14ac:dyDescent="0.25">
      <c r="A8" s="28" t="s">
        <v>73</v>
      </c>
      <c r="B8" s="163" t="str">
        <f>": "&amp;INPUT!K$16</f>
        <v xml:space="preserve">: </v>
      </c>
      <c r="C8" s="163"/>
      <c r="D8" s="163"/>
    </row>
    <row r="10" spans="1:4" x14ac:dyDescent="0.25">
      <c r="A10" s="106" t="s">
        <v>74</v>
      </c>
      <c r="B10" s="28"/>
      <c r="C10" s="28"/>
    </row>
    <row r="11" spans="1:4" x14ac:dyDescent="0.25">
      <c r="A11" s="28" t="s">
        <v>75</v>
      </c>
      <c r="B11" s="28"/>
      <c r="C11" s="166" t="str">
        <f>": "&amp;REKAP!L8</f>
        <v xml:space="preserve">: </v>
      </c>
      <c r="D11" s="166"/>
    </row>
    <row r="12" spans="1:4" x14ac:dyDescent="0.25">
      <c r="A12" s="28" t="s">
        <v>110</v>
      </c>
      <c r="B12" s="28"/>
      <c r="C12" s="28"/>
    </row>
    <row r="13" spans="1:4" x14ac:dyDescent="0.25">
      <c r="A13" s="84" t="s">
        <v>5</v>
      </c>
      <c r="B13" s="84" t="s">
        <v>76</v>
      </c>
      <c r="C13" s="84" t="s">
        <v>111</v>
      </c>
    </row>
    <row r="14" spans="1:4" x14ac:dyDescent="0.25">
      <c r="A14" s="107">
        <v>1</v>
      </c>
      <c r="B14" s="108" t="s">
        <v>112</v>
      </c>
      <c r="C14" s="109"/>
    </row>
    <row r="15" spans="1:4" x14ac:dyDescent="0.25">
      <c r="A15" s="110"/>
      <c r="B15" s="111" t="s">
        <v>113</v>
      </c>
      <c r="C15" s="112"/>
    </row>
    <row r="16" spans="1:4" x14ac:dyDescent="0.25">
      <c r="A16" s="30"/>
      <c r="B16" s="111" t="s">
        <v>114</v>
      </c>
      <c r="C16" s="112"/>
    </row>
    <row r="17" spans="1:4" x14ac:dyDescent="0.25">
      <c r="A17" s="107">
        <v>2</v>
      </c>
      <c r="B17" s="108" t="s">
        <v>115</v>
      </c>
      <c r="C17" s="109"/>
    </row>
    <row r="18" spans="1:4" x14ac:dyDescent="0.25">
      <c r="A18" s="113"/>
      <c r="B18" s="33" t="s">
        <v>116</v>
      </c>
      <c r="C18" s="112" t="s">
        <v>609</v>
      </c>
    </row>
    <row r="19" spans="1:4" x14ac:dyDescent="0.25">
      <c r="A19" s="31"/>
      <c r="B19" s="33" t="s">
        <v>117</v>
      </c>
      <c r="C19" s="112" t="s">
        <v>609</v>
      </c>
    </row>
    <row r="20" spans="1:4" x14ac:dyDescent="0.25">
      <c r="A20" s="115"/>
      <c r="B20" s="115"/>
      <c r="C20" s="116"/>
    </row>
    <row r="21" spans="1:4" x14ac:dyDescent="0.25">
      <c r="A21" s="88" t="s">
        <v>77</v>
      </c>
    </row>
    <row r="22" spans="1:4" ht="30" x14ac:dyDescent="0.25">
      <c r="A22" s="117" t="s">
        <v>5</v>
      </c>
      <c r="B22" s="117" t="s">
        <v>51</v>
      </c>
      <c r="C22" s="118" t="s">
        <v>79</v>
      </c>
      <c r="D22" s="118" t="s">
        <v>80</v>
      </c>
    </row>
    <row r="23" spans="1:4" x14ac:dyDescent="0.25">
      <c r="A23" s="26">
        <f>IF('Print Analisa UH'!A27="","",'Print Analisa UH'!A27)</f>
        <v>4</v>
      </c>
      <c r="B23" s="24" t="e">
        <f>'Print Analisa UH'!B27</f>
        <v>#N/A</v>
      </c>
      <c r="C23" s="26" t="e">
        <f>'Print Analisa UH'!C27</f>
        <v>#N/A</v>
      </c>
      <c r="D23" s="26" t="str">
        <f>IF(A23="","",VLOOKUP(A23,Score!AC$10:AF$34,4,FALSE))</f>
        <v/>
      </c>
    </row>
    <row r="24" spans="1:4" x14ac:dyDescent="0.25">
      <c r="A24" s="26">
        <f>IF('Print Analisa UH'!A28="","",'Print Analisa UH'!A28)</f>
        <v>5</v>
      </c>
      <c r="B24" s="24" t="e">
        <f>'Print Analisa UH'!B28</f>
        <v>#N/A</v>
      </c>
      <c r="C24" s="26" t="e">
        <f>'Print Analisa UH'!C28</f>
        <v>#N/A</v>
      </c>
      <c r="D24" s="26" t="str">
        <f>IF(A24="","",VLOOKUP(A24,Score!AC$10:AF$34,4,FALSE))</f>
        <v/>
      </c>
    </row>
    <row r="25" spans="1:4" x14ac:dyDescent="0.25">
      <c r="A25" s="26">
        <f>IF('Print Analisa UH'!A29="","",'Print Analisa UH'!A29)</f>
        <v>8</v>
      </c>
      <c r="B25" s="24" t="e">
        <f>'Print Analisa UH'!B29</f>
        <v>#N/A</v>
      </c>
      <c r="C25" s="26" t="e">
        <f>'Print Analisa UH'!C29</f>
        <v>#N/A</v>
      </c>
      <c r="D25" s="26" t="str">
        <f>IF(A25="","",VLOOKUP(A25,Score!AC$10:AF$34,4,FALSE))</f>
        <v/>
      </c>
    </row>
    <row r="26" spans="1:4" x14ac:dyDescent="0.25">
      <c r="A26" s="26">
        <f>IF('Print Analisa UH'!A30="","",'Print Analisa UH'!A30)</f>
        <v>9</v>
      </c>
      <c r="B26" s="24" t="e">
        <f>'Print Analisa UH'!B30</f>
        <v>#N/A</v>
      </c>
      <c r="C26" s="26" t="e">
        <f>'Print Analisa UH'!C30</f>
        <v>#N/A</v>
      </c>
      <c r="D26" s="26" t="str">
        <f>IF(A26="","",VLOOKUP(A26,Score!AC$10:AF$34,4,FALSE))</f>
        <v/>
      </c>
    </row>
    <row r="27" spans="1:4" x14ac:dyDescent="0.25">
      <c r="A27" s="26">
        <f>IF('Print Analisa UH'!A31="","",'Print Analisa UH'!A31)</f>
        <v>11</v>
      </c>
      <c r="B27" s="24" t="e">
        <f>'Print Analisa UH'!B31</f>
        <v>#N/A</v>
      </c>
      <c r="C27" s="26" t="e">
        <f>'Print Analisa UH'!C31</f>
        <v>#N/A</v>
      </c>
      <c r="D27" s="26" t="str">
        <f>IF(A27="","",VLOOKUP(A27,Score!AC$10:AF$34,4,FALSE))</f>
        <v/>
      </c>
    </row>
    <row r="28" spans="1:4" x14ac:dyDescent="0.25">
      <c r="A28" s="26">
        <f>IF('Print Analisa UH'!A32="","",'Print Analisa UH'!A32)</f>
        <v>12</v>
      </c>
      <c r="B28" s="24" t="e">
        <f>'Print Analisa UH'!B32</f>
        <v>#N/A</v>
      </c>
      <c r="C28" s="26" t="e">
        <f>'Print Analisa UH'!C32</f>
        <v>#N/A</v>
      </c>
      <c r="D28" s="26" t="str">
        <f>IF(A28="","",VLOOKUP(A28,Score!AC$10:AF$34,4,FALSE))</f>
        <v/>
      </c>
    </row>
    <row r="29" spans="1:4" x14ac:dyDescent="0.25">
      <c r="A29" s="26">
        <f>IF('Print Analisa UH'!A33="","",'Print Analisa UH'!A33)</f>
        <v>14</v>
      </c>
      <c r="B29" s="24" t="e">
        <f>'Print Analisa UH'!B33</f>
        <v>#N/A</v>
      </c>
      <c r="C29" s="26" t="e">
        <f>'Print Analisa UH'!C33</f>
        <v>#N/A</v>
      </c>
      <c r="D29" s="26" t="str">
        <f>IF(A29="","",VLOOKUP(A29,Score!AC$10:AF$34,4,FALSE))</f>
        <v/>
      </c>
    </row>
    <row r="30" spans="1:4" x14ac:dyDescent="0.25">
      <c r="A30" s="26">
        <f>IF('Print Analisa UH'!A34="","",'Print Analisa UH'!A34)</f>
        <v>16</v>
      </c>
      <c r="B30" s="24" t="e">
        <f>'Print Analisa UH'!B34</f>
        <v>#N/A</v>
      </c>
      <c r="C30" s="26" t="e">
        <f>'Print Analisa UH'!C34</f>
        <v>#N/A</v>
      </c>
      <c r="D30" s="26" t="str">
        <f>IF(A30="","",VLOOKUP(A30,Score!AC$10:AF$34,4,FALSE))</f>
        <v/>
      </c>
    </row>
    <row r="31" spans="1:4" x14ac:dyDescent="0.25">
      <c r="A31" s="26">
        <f>IF('Print Analisa UH'!A35="","",'Print Analisa UH'!A35)</f>
        <v>17</v>
      </c>
      <c r="B31" s="24" t="e">
        <f>'Print Analisa UH'!B35</f>
        <v>#N/A</v>
      </c>
      <c r="C31" s="26" t="e">
        <f>'Print Analisa UH'!C35</f>
        <v>#N/A</v>
      </c>
      <c r="D31" s="26" t="str">
        <f>IF(A31="","",VLOOKUP(A31,Score!AC$10:AF$34,4,FALSE))</f>
        <v/>
      </c>
    </row>
    <row r="32" spans="1:4" x14ac:dyDescent="0.25">
      <c r="A32" s="26">
        <f>IF('Print Analisa UH'!A36="","",'Print Analisa UH'!A36)</f>
        <v>18</v>
      </c>
      <c r="B32" s="24" t="e">
        <f>'Print Analisa UH'!B36</f>
        <v>#N/A</v>
      </c>
      <c r="C32" s="26" t="e">
        <f>'Print Analisa UH'!C36</f>
        <v>#N/A</v>
      </c>
      <c r="D32" s="26" t="str">
        <f>IF(A32="","",VLOOKUP(A32,Score!AC$10:AF$34,4,FALSE))</f>
        <v/>
      </c>
    </row>
    <row r="33" spans="1:4" x14ac:dyDescent="0.25">
      <c r="A33" s="26">
        <f>IF('Print Analisa UH'!A37="","",'Print Analisa UH'!A37)</f>
        <v>21</v>
      </c>
      <c r="B33" s="24" t="e">
        <f>'Print Analisa UH'!B37</f>
        <v>#N/A</v>
      </c>
      <c r="C33" s="26" t="e">
        <f>'Print Analisa UH'!C37</f>
        <v>#N/A</v>
      </c>
      <c r="D33" s="26" t="str">
        <f>IF(A33="","",VLOOKUP(A33,Score!AC$10:AF$34,4,FALSE))</f>
        <v/>
      </c>
    </row>
    <row r="34" spans="1:4" x14ac:dyDescent="0.25">
      <c r="A34" s="26" t="str">
        <f>IF('Print Analisa UH'!A38="","",'Print Analisa UH'!A38)</f>
        <v/>
      </c>
      <c r="B34" s="24" t="str">
        <f>'Print Analisa UH'!B38</f>
        <v/>
      </c>
      <c r="C34" s="26" t="str">
        <f>'Print Analisa UH'!C38</f>
        <v/>
      </c>
      <c r="D34" s="26" t="str">
        <f>IF(A34="","",VLOOKUP(A34,Score!AC$10:AF$34,4,FALSE))</f>
        <v/>
      </c>
    </row>
    <row r="35" spans="1:4" x14ac:dyDescent="0.25">
      <c r="A35" s="26" t="str">
        <f>IF('Print Analisa UH'!A39="","",'Print Analisa UH'!A39)</f>
        <v/>
      </c>
      <c r="B35" s="24" t="str">
        <f>'Print Analisa UH'!B39</f>
        <v/>
      </c>
      <c r="C35" s="26" t="str">
        <f>'Print Analisa UH'!C39</f>
        <v/>
      </c>
      <c r="D35" s="26" t="str">
        <f>IF(A35="","",VLOOKUP(A35,Score!AC$10:AF$34,4,FALSE))</f>
        <v/>
      </c>
    </row>
    <row r="36" spans="1:4" x14ac:dyDescent="0.25">
      <c r="A36" s="26" t="str">
        <f>IF('Print Analisa UH'!A40="","",'Print Analisa UH'!A40)</f>
        <v/>
      </c>
      <c r="B36" s="24" t="str">
        <f>'Print Analisa UH'!B40</f>
        <v/>
      </c>
      <c r="C36" s="26" t="str">
        <f>'Print Analisa UH'!C40</f>
        <v/>
      </c>
      <c r="D36" s="26" t="str">
        <f>IF(A36="","",VLOOKUP(A36,Score!AC$10:AF$34,4,FALSE))</f>
        <v/>
      </c>
    </row>
    <row r="37" spans="1:4" x14ac:dyDescent="0.25">
      <c r="A37" s="26" t="str">
        <f>IF('Print Analisa UH'!A41="","",'Print Analisa UH'!A41)</f>
        <v/>
      </c>
      <c r="B37" s="24" t="str">
        <f>'Print Analisa UH'!B41</f>
        <v/>
      </c>
      <c r="C37" s="26" t="str">
        <f>'Print Analisa UH'!C41</f>
        <v/>
      </c>
      <c r="D37" s="26" t="str">
        <f>IF(A37="","",VLOOKUP(A37,Score!AC$10:AF$34,4,FALSE))</f>
        <v/>
      </c>
    </row>
    <row r="38" spans="1:4" x14ac:dyDescent="0.25">
      <c r="A38" s="26" t="str">
        <f>IF('Print Analisa UH'!A42="","",'Print Analisa UH'!A42)</f>
        <v/>
      </c>
      <c r="B38" s="24" t="str">
        <f>'Print Analisa UH'!B42</f>
        <v/>
      </c>
      <c r="C38" s="26" t="str">
        <f>'Print Analisa UH'!C42</f>
        <v/>
      </c>
      <c r="D38" s="26" t="str">
        <f>IF(A38="","",VLOOKUP(A38,Score!AC$10:AF$34,4,FALSE))</f>
        <v/>
      </c>
    </row>
    <row r="39" spans="1:4" x14ac:dyDescent="0.25">
      <c r="A39" s="26" t="str">
        <f>IF('Print Analisa UH'!A43="","",'Print Analisa UH'!A43)</f>
        <v/>
      </c>
      <c r="B39" s="24" t="str">
        <f>'Print Analisa UH'!B43</f>
        <v/>
      </c>
      <c r="C39" s="26" t="str">
        <f>'Print Analisa UH'!C43</f>
        <v/>
      </c>
      <c r="D39" s="26" t="str">
        <f>IF(A39="","",VLOOKUP(A39,Score!AC$10:AF$34,4,FALSE))</f>
        <v/>
      </c>
    </row>
    <row r="40" spans="1:4" x14ac:dyDescent="0.25">
      <c r="A40" s="26" t="str">
        <f>IF('Print Analisa UH'!A44="","",'Print Analisa UH'!A44)</f>
        <v/>
      </c>
      <c r="B40" s="24" t="str">
        <f>'Print Analisa UH'!B44</f>
        <v/>
      </c>
      <c r="C40" s="26" t="str">
        <f>'Print Analisa UH'!C44</f>
        <v/>
      </c>
      <c r="D40" s="26" t="str">
        <f>IF(A40="","",VLOOKUP(A40,Score!AC$10:AF$34,4,FALSE))</f>
        <v/>
      </c>
    </row>
    <row r="41" spans="1:4" x14ac:dyDescent="0.25">
      <c r="A41" s="26" t="str">
        <f>IF('Print Analisa UH'!A45="","",'Print Analisa UH'!A45)</f>
        <v/>
      </c>
      <c r="B41" s="24" t="str">
        <f>'Print Analisa UH'!B45</f>
        <v/>
      </c>
      <c r="C41" s="26" t="str">
        <f>'Print Analisa UH'!C45</f>
        <v/>
      </c>
      <c r="D41" s="26" t="str">
        <f>IF(A41="","",VLOOKUP(A41,Score!AC$10:AF$34,4,FALSE))</f>
        <v/>
      </c>
    </row>
    <row r="42" spans="1:4" x14ac:dyDescent="0.25">
      <c r="A42" s="26" t="str">
        <f>IF('Print Analisa UH'!A46="","",'Print Analisa UH'!A46)</f>
        <v/>
      </c>
      <c r="B42" s="24" t="str">
        <f>'Print Analisa UH'!B46</f>
        <v/>
      </c>
      <c r="C42" s="26" t="str">
        <f>'Print Analisa UH'!C46</f>
        <v/>
      </c>
      <c r="D42" s="26" t="str">
        <f>IF(A42="","",VLOOKUP(A42,Score!AC$10:AF$34,4,FALSE))</f>
        <v/>
      </c>
    </row>
    <row r="43" spans="1:4" x14ac:dyDescent="0.25">
      <c r="A43" s="26" t="str">
        <f>IF('Print Analisa UH'!A47="","",'Print Analisa UH'!A47)</f>
        <v/>
      </c>
      <c r="B43" s="24" t="str">
        <f>'Print Analisa UH'!B47</f>
        <v/>
      </c>
      <c r="C43" s="26" t="str">
        <f>'Print Analisa UH'!C47</f>
        <v/>
      </c>
      <c r="D43" s="26" t="str">
        <f>IF(A43="","",VLOOKUP(A43,Score!AC$10:AF$34,4,FALSE))</f>
        <v/>
      </c>
    </row>
    <row r="44" spans="1:4" x14ac:dyDescent="0.25">
      <c r="A44" s="26" t="str">
        <f>IF('Print Analisa UH'!A48="","",'Print Analisa UH'!A48)</f>
        <v/>
      </c>
      <c r="B44" s="24" t="str">
        <f>'Print Analisa UH'!B48</f>
        <v/>
      </c>
      <c r="C44" s="26" t="str">
        <f>'Print Analisa UH'!C48</f>
        <v/>
      </c>
      <c r="D44" s="26" t="str">
        <f>IF(A44="","",VLOOKUP(A44,Score!AC$10:AF$34,4,FALSE))</f>
        <v/>
      </c>
    </row>
    <row r="45" spans="1:4" x14ac:dyDescent="0.25">
      <c r="A45" s="26" t="str">
        <f>IF('Print Analisa UH'!A49="","",'Print Analisa UH'!A49)</f>
        <v/>
      </c>
      <c r="B45" s="24" t="str">
        <f>'Print Analisa UH'!B49</f>
        <v/>
      </c>
      <c r="C45" s="26" t="str">
        <f>'Print Analisa UH'!C49</f>
        <v/>
      </c>
      <c r="D45" s="26" t="str">
        <f>IF(A45="","",VLOOKUP(A45,Score!AC$10:AF$34,4,FALSE))</f>
        <v/>
      </c>
    </row>
    <row r="46" spans="1:4" x14ac:dyDescent="0.25">
      <c r="A46" s="26" t="str">
        <f>IF('Print Analisa UH'!A50="","",'Print Analisa UH'!A50)</f>
        <v/>
      </c>
      <c r="B46" s="24" t="str">
        <f>'Print Analisa UH'!B50</f>
        <v/>
      </c>
      <c r="C46" s="26" t="str">
        <f>'Print Analisa UH'!C50</f>
        <v/>
      </c>
      <c r="D46" s="26" t="str">
        <f>IF(A46="","",VLOOKUP(A46,Score!AC$10:AF$34,4,FALSE))</f>
        <v/>
      </c>
    </row>
    <row r="47" spans="1:4" x14ac:dyDescent="0.25">
      <c r="A47" s="26" t="str">
        <f>IF('Print Analisa UH'!A51="","",'Print Analisa UH'!A51)</f>
        <v/>
      </c>
      <c r="B47" s="24" t="str">
        <f>'Print Analisa UH'!B51</f>
        <v/>
      </c>
      <c r="C47" s="26" t="str">
        <f>'Print Analisa UH'!C51</f>
        <v/>
      </c>
      <c r="D47" s="26" t="str">
        <f>IF(A47="","",VLOOKUP(A47,Score!AC$10:AF$34,4,FALSE))</f>
        <v/>
      </c>
    </row>
    <row r="49" spans="1:4" x14ac:dyDescent="0.25">
      <c r="B49" s="102" t="s">
        <v>91</v>
      </c>
      <c r="C49" s="164">
        <f ca="1">NOW()</f>
        <v>42411.598327893516</v>
      </c>
      <c r="D49" s="164"/>
    </row>
    <row r="54" spans="1:4" x14ac:dyDescent="0.25">
      <c r="C54" s="75">
        <f>INPUT!D$13</f>
        <v>0</v>
      </c>
    </row>
    <row r="55" spans="1:4" x14ac:dyDescent="0.25">
      <c r="C55" s="75" t="s">
        <v>55</v>
      </c>
    </row>
    <row r="57" spans="1:4" x14ac:dyDescent="0.25">
      <c r="A57" s="162" t="s">
        <v>45</v>
      </c>
      <c r="B57" s="162"/>
      <c r="C57" s="162"/>
      <c r="D57" s="162"/>
    </row>
    <row r="59" spans="1:4" x14ac:dyDescent="0.25">
      <c r="A59" s="28"/>
      <c r="B59" s="28" t="s">
        <v>57</v>
      </c>
      <c r="C59" s="34" t="str">
        <f>": "&amp;INPUT!K$17</f>
        <v xml:space="preserve">: </v>
      </c>
    </row>
    <row r="60" spans="1:4" x14ac:dyDescent="0.25">
      <c r="A60" s="28"/>
      <c r="B60" s="28" t="s">
        <v>58</v>
      </c>
      <c r="C60" s="28" t="str">
        <f>": "&amp;INPUT!D$14</f>
        <v xml:space="preserve">: </v>
      </c>
    </row>
    <row r="61" spans="1:4" x14ac:dyDescent="0.25">
      <c r="A61" s="28"/>
      <c r="B61" s="28" t="s">
        <v>89</v>
      </c>
      <c r="C61" s="34" t="str">
        <f>": "&amp;Score!B53</f>
        <v>: 0</v>
      </c>
    </row>
    <row r="62" spans="1:4" x14ac:dyDescent="0.25">
      <c r="A62" s="28"/>
      <c r="B62" s="28"/>
      <c r="C62" s="114"/>
    </row>
    <row r="63" spans="1:4" x14ac:dyDescent="0.25">
      <c r="A63" s="28" t="s">
        <v>93</v>
      </c>
      <c r="B63" s="114" t="str">
        <f>": "&amp;INPUT!K$15</f>
        <v xml:space="preserve">: </v>
      </c>
      <c r="C63" s="28"/>
    </row>
    <row r="64" spans="1:4" x14ac:dyDescent="0.25">
      <c r="A64" s="28" t="s">
        <v>73</v>
      </c>
      <c r="B64" s="163" t="str">
        <f>": "&amp;INPUT!K$16</f>
        <v xml:space="preserve">: </v>
      </c>
      <c r="C64" s="163"/>
      <c r="D64" s="163"/>
    </row>
    <row r="66" spans="1:4" x14ac:dyDescent="0.25">
      <c r="A66" s="106" t="s">
        <v>74</v>
      </c>
      <c r="B66" s="28"/>
      <c r="C66" s="28"/>
    </row>
    <row r="67" spans="1:4" x14ac:dyDescent="0.25">
      <c r="A67" s="28" t="s">
        <v>75</v>
      </c>
      <c r="B67" s="28"/>
      <c r="C67" s="166" t="str">
        <f>": "&amp;REKAP!L9</f>
        <v xml:space="preserve">: </v>
      </c>
      <c r="D67" s="166"/>
    </row>
    <row r="68" spans="1:4" x14ac:dyDescent="0.25">
      <c r="A68" s="28" t="s">
        <v>110</v>
      </c>
      <c r="B68" s="28"/>
      <c r="C68" s="28"/>
    </row>
    <row r="69" spans="1:4" x14ac:dyDescent="0.25">
      <c r="A69" s="84" t="s">
        <v>5</v>
      </c>
      <c r="B69" s="84" t="s">
        <v>76</v>
      </c>
      <c r="C69" s="84" t="s">
        <v>111</v>
      </c>
    </row>
    <row r="70" spans="1:4" x14ac:dyDescent="0.25">
      <c r="A70" s="107">
        <v>1</v>
      </c>
      <c r="B70" s="108" t="s">
        <v>112</v>
      </c>
      <c r="C70" s="109"/>
    </row>
    <row r="71" spans="1:4" x14ac:dyDescent="0.25">
      <c r="A71" s="110"/>
      <c r="B71" s="111" t="s">
        <v>113</v>
      </c>
      <c r="C71" s="112"/>
    </row>
    <row r="72" spans="1:4" x14ac:dyDescent="0.25">
      <c r="A72" s="30"/>
      <c r="B72" s="111" t="s">
        <v>114</v>
      </c>
      <c r="C72" s="112"/>
    </row>
    <row r="73" spans="1:4" x14ac:dyDescent="0.25">
      <c r="A73" s="107">
        <v>2</v>
      </c>
      <c r="B73" s="108" t="s">
        <v>115</v>
      </c>
      <c r="C73" s="109"/>
    </row>
    <row r="74" spans="1:4" x14ac:dyDescent="0.25">
      <c r="A74" s="113"/>
      <c r="B74" s="33" t="s">
        <v>116</v>
      </c>
      <c r="C74" s="112" t="s">
        <v>609</v>
      </c>
    </row>
    <row r="75" spans="1:4" x14ac:dyDescent="0.25">
      <c r="A75" s="31"/>
      <c r="B75" s="33" t="s">
        <v>117</v>
      </c>
      <c r="C75" s="112" t="s">
        <v>609</v>
      </c>
    </row>
    <row r="76" spans="1:4" x14ac:dyDescent="0.25">
      <c r="A76" s="115"/>
      <c r="B76" s="115"/>
      <c r="C76" s="116"/>
    </row>
    <row r="77" spans="1:4" x14ac:dyDescent="0.25">
      <c r="A77" s="88" t="s">
        <v>77</v>
      </c>
    </row>
    <row r="78" spans="1:4" ht="30" x14ac:dyDescent="0.25">
      <c r="A78" s="117" t="s">
        <v>5</v>
      </c>
      <c r="B78" s="117" t="s">
        <v>51</v>
      </c>
      <c r="C78" s="118" t="s">
        <v>79</v>
      </c>
      <c r="D78" s="118" t="s">
        <v>80</v>
      </c>
    </row>
    <row r="79" spans="1:4" x14ac:dyDescent="0.25">
      <c r="A79" s="26">
        <f>IF('Print Analisa UH'!A88="","",'Print Analisa UH'!A88)</f>
        <v>2</v>
      </c>
      <c r="B79" s="24" t="e">
        <f>'Print Analisa UH'!B88</f>
        <v>#N/A</v>
      </c>
      <c r="C79" s="26" t="e">
        <f>'Print Analisa UH'!C88</f>
        <v>#N/A</v>
      </c>
      <c r="D79" s="26" t="str">
        <f>IF(A79="","",VLOOKUP(A79,Score!AC$58:AF$82,4,FALSE))</f>
        <v/>
      </c>
    </row>
    <row r="80" spans="1:4" x14ac:dyDescent="0.25">
      <c r="A80" s="26">
        <f>IF('Print Analisa UH'!A89="","",'Print Analisa UH'!A89)</f>
        <v>4</v>
      </c>
      <c r="B80" s="24" t="e">
        <f>'Print Analisa UH'!B89</f>
        <v>#N/A</v>
      </c>
      <c r="C80" s="26" t="e">
        <f>'Print Analisa UH'!C89</f>
        <v>#N/A</v>
      </c>
      <c r="D80" s="26" t="str">
        <f>IF(A80="","",VLOOKUP(A80,Score!AC$58:AF$82,4,FALSE))</f>
        <v/>
      </c>
    </row>
    <row r="81" spans="1:4" x14ac:dyDescent="0.25">
      <c r="A81" s="26">
        <f>IF('Print Analisa UH'!A90="","",'Print Analisa UH'!A90)</f>
        <v>8</v>
      </c>
      <c r="B81" s="24" t="e">
        <f>'Print Analisa UH'!B90</f>
        <v>#N/A</v>
      </c>
      <c r="C81" s="26" t="e">
        <f>'Print Analisa UH'!C90</f>
        <v>#N/A</v>
      </c>
      <c r="D81" s="26" t="str">
        <f>IF(A81="","",VLOOKUP(A81,Score!AC$58:AF$82,4,FALSE))</f>
        <v/>
      </c>
    </row>
    <row r="82" spans="1:4" x14ac:dyDescent="0.25">
      <c r="A82" s="26">
        <f>IF('Print Analisa UH'!A91="","",'Print Analisa UH'!A91)</f>
        <v>9</v>
      </c>
      <c r="B82" s="24" t="e">
        <f>'Print Analisa UH'!B91</f>
        <v>#N/A</v>
      </c>
      <c r="C82" s="26" t="e">
        <f>'Print Analisa UH'!C91</f>
        <v>#N/A</v>
      </c>
      <c r="D82" s="26" t="str">
        <f>IF(A82="","",VLOOKUP(A82,Score!AC$58:AF$82,4,FALSE))</f>
        <v/>
      </c>
    </row>
    <row r="83" spans="1:4" x14ac:dyDescent="0.25">
      <c r="A83" s="26">
        <f>IF('Print Analisa UH'!A92="","",'Print Analisa UH'!A92)</f>
        <v>13</v>
      </c>
      <c r="B83" s="24" t="e">
        <f>'Print Analisa UH'!B92</f>
        <v>#N/A</v>
      </c>
      <c r="C83" s="26" t="e">
        <f>'Print Analisa UH'!C92</f>
        <v>#N/A</v>
      </c>
      <c r="D83" s="26" t="str">
        <f>IF(A83="","",VLOOKUP(A83,Score!AC$58:AF$82,4,FALSE))</f>
        <v/>
      </c>
    </row>
    <row r="84" spans="1:4" x14ac:dyDescent="0.25">
      <c r="A84" s="26">
        <f>IF('Print Analisa UH'!A93="","",'Print Analisa UH'!A93)</f>
        <v>16</v>
      </c>
      <c r="B84" s="24" t="e">
        <f>'Print Analisa UH'!B93</f>
        <v>#N/A</v>
      </c>
      <c r="C84" s="26" t="e">
        <f>'Print Analisa UH'!C93</f>
        <v>#N/A</v>
      </c>
      <c r="D84" s="26" t="str">
        <f>IF(A84="","",VLOOKUP(A84,Score!AC$58:AF$82,4,FALSE))</f>
        <v/>
      </c>
    </row>
    <row r="85" spans="1:4" x14ac:dyDescent="0.25">
      <c r="A85" s="26">
        <f>IF('Print Analisa UH'!A94="","",'Print Analisa UH'!A94)</f>
        <v>17</v>
      </c>
      <c r="B85" s="24" t="e">
        <f>'Print Analisa UH'!B94</f>
        <v>#N/A</v>
      </c>
      <c r="C85" s="26" t="e">
        <f>'Print Analisa UH'!C94</f>
        <v>#N/A</v>
      </c>
      <c r="D85" s="26" t="str">
        <f>IF(A85="","",VLOOKUP(A85,Score!AC$58:AF$82,4,FALSE))</f>
        <v/>
      </c>
    </row>
    <row r="86" spans="1:4" x14ac:dyDescent="0.25">
      <c r="A86" s="26">
        <f>IF('Print Analisa UH'!A95="","",'Print Analisa UH'!A95)</f>
        <v>19</v>
      </c>
      <c r="B86" s="24" t="e">
        <f>'Print Analisa UH'!B95</f>
        <v>#N/A</v>
      </c>
      <c r="C86" s="26" t="e">
        <f>'Print Analisa UH'!C95</f>
        <v>#N/A</v>
      </c>
      <c r="D86" s="26" t="str">
        <f>IF(A86="","",VLOOKUP(A86,Score!AC$58:AF$82,4,FALSE))</f>
        <v/>
      </c>
    </row>
    <row r="87" spans="1:4" x14ac:dyDescent="0.25">
      <c r="A87" s="26">
        <f>IF('Print Analisa UH'!A96="","",'Print Analisa UH'!A96)</f>
        <v>20</v>
      </c>
      <c r="B87" s="24" t="e">
        <f>'Print Analisa UH'!B96</f>
        <v>#N/A</v>
      </c>
      <c r="C87" s="26" t="e">
        <f>'Print Analisa UH'!C96</f>
        <v>#N/A</v>
      </c>
      <c r="D87" s="26" t="str">
        <f>IF(A87="","",VLOOKUP(A87,Score!AC$58:AF$82,4,FALSE))</f>
        <v/>
      </c>
    </row>
    <row r="88" spans="1:4" x14ac:dyDescent="0.25">
      <c r="A88" s="26" t="str">
        <f>IF('Print Analisa UH'!A97="","",'Print Analisa UH'!A97)</f>
        <v/>
      </c>
      <c r="B88" s="24" t="str">
        <f>'Print Analisa UH'!B97</f>
        <v/>
      </c>
      <c r="C88" s="26" t="str">
        <f>'Print Analisa UH'!C97</f>
        <v/>
      </c>
      <c r="D88" s="26" t="str">
        <f>IF(A88="","",VLOOKUP(A88,Score!AC$58:AF$82,4,FALSE))</f>
        <v/>
      </c>
    </row>
    <row r="89" spans="1:4" x14ac:dyDescent="0.25">
      <c r="A89" s="26" t="str">
        <f>IF('Print Analisa UH'!A98="","",'Print Analisa UH'!A98)</f>
        <v/>
      </c>
      <c r="B89" s="24" t="str">
        <f>'Print Analisa UH'!B98</f>
        <v/>
      </c>
      <c r="C89" s="26" t="str">
        <f>'Print Analisa UH'!C98</f>
        <v/>
      </c>
      <c r="D89" s="26" t="str">
        <f>IF(A89="","",VLOOKUP(A89,Score!AC$58:AF$82,4,FALSE))</f>
        <v/>
      </c>
    </row>
    <row r="90" spans="1:4" x14ac:dyDescent="0.25">
      <c r="A90" s="26" t="str">
        <f>IF('Print Analisa UH'!A99="","",'Print Analisa UH'!A99)</f>
        <v/>
      </c>
      <c r="B90" s="24" t="str">
        <f>'Print Analisa UH'!B99</f>
        <v/>
      </c>
      <c r="C90" s="26" t="str">
        <f>'Print Analisa UH'!C99</f>
        <v/>
      </c>
      <c r="D90" s="26" t="str">
        <f>IF(A90="","",VLOOKUP(A90,Score!AC$58:AF$82,4,FALSE))</f>
        <v/>
      </c>
    </row>
    <row r="91" spans="1:4" x14ac:dyDescent="0.25">
      <c r="A91" s="26" t="str">
        <f>IF('Print Analisa UH'!A100="","",'Print Analisa UH'!A100)</f>
        <v/>
      </c>
      <c r="B91" s="24" t="str">
        <f>'Print Analisa UH'!B100</f>
        <v/>
      </c>
      <c r="C91" s="26" t="str">
        <f>'Print Analisa UH'!C100</f>
        <v/>
      </c>
      <c r="D91" s="26" t="str">
        <f>IF(A91="","",VLOOKUP(A91,Score!AC$58:AF$82,4,FALSE))</f>
        <v/>
      </c>
    </row>
    <row r="92" spans="1:4" x14ac:dyDescent="0.25">
      <c r="A92" s="26" t="str">
        <f>IF('Print Analisa UH'!A101="","",'Print Analisa UH'!A101)</f>
        <v/>
      </c>
      <c r="B92" s="24" t="str">
        <f>'Print Analisa UH'!B101</f>
        <v/>
      </c>
      <c r="C92" s="26" t="str">
        <f>'Print Analisa UH'!C101</f>
        <v/>
      </c>
      <c r="D92" s="26" t="str">
        <f>IF(A92="","",VLOOKUP(A92,Score!AC$58:AF$82,4,FALSE))</f>
        <v/>
      </c>
    </row>
    <row r="93" spans="1:4" x14ac:dyDescent="0.25">
      <c r="A93" s="26" t="str">
        <f>IF('Print Analisa UH'!A102="","",'Print Analisa UH'!A102)</f>
        <v/>
      </c>
      <c r="B93" s="24" t="str">
        <f>'Print Analisa UH'!B102</f>
        <v/>
      </c>
      <c r="C93" s="26" t="str">
        <f>'Print Analisa UH'!C102</f>
        <v/>
      </c>
      <c r="D93" s="26" t="str">
        <f>IF(A93="","",VLOOKUP(A93,Score!AC$58:AF$82,4,FALSE))</f>
        <v/>
      </c>
    </row>
    <row r="94" spans="1:4" x14ac:dyDescent="0.25">
      <c r="A94" s="26" t="str">
        <f>IF('Print Analisa UH'!A103="","",'Print Analisa UH'!A103)</f>
        <v/>
      </c>
      <c r="B94" s="24" t="str">
        <f>'Print Analisa UH'!B103</f>
        <v/>
      </c>
      <c r="C94" s="26" t="str">
        <f>'Print Analisa UH'!C103</f>
        <v/>
      </c>
      <c r="D94" s="26" t="str">
        <f>IF(A94="","",VLOOKUP(A94,Score!AC$58:AF$82,4,FALSE))</f>
        <v/>
      </c>
    </row>
    <row r="95" spans="1:4" x14ac:dyDescent="0.25">
      <c r="A95" s="26" t="str">
        <f>IF('Print Analisa UH'!A104="","",'Print Analisa UH'!A104)</f>
        <v/>
      </c>
      <c r="B95" s="24" t="str">
        <f>'Print Analisa UH'!B104</f>
        <v/>
      </c>
      <c r="C95" s="26" t="str">
        <f>'Print Analisa UH'!C104</f>
        <v/>
      </c>
      <c r="D95" s="26" t="str">
        <f>IF(A95="","",VLOOKUP(A95,Score!AC$58:AF$82,4,FALSE))</f>
        <v/>
      </c>
    </row>
    <row r="96" spans="1:4" x14ac:dyDescent="0.25">
      <c r="A96" s="26" t="str">
        <f>IF('Print Analisa UH'!A105="","",'Print Analisa UH'!A105)</f>
        <v/>
      </c>
      <c r="B96" s="24" t="str">
        <f>'Print Analisa UH'!B105</f>
        <v/>
      </c>
      <c r="C96" s="26" t="str">
        <f>'Print Analisa UH'!C105</f>
        <v/>
      </c>
      <c r="D96" s="26" t="str">
        <f>IF(A96="","",VLOOKUP(A96,Score!AC$58:AF$82,4,FALSE))</f>
        <v/>
      </c>
    </row>
    <row r="97" spans="1:4" x14ac:dyDescent="0.25">
      <c r="A97" s="26" t="str">
        <f>IF('Print Analisa UH'!A106="","",'Print Analisa UH'!A106)</f>
        <v/>
      </c>
      <c r="B97" s="24" t="str">
        <f>'Print Analisa UH'!B106</f>
        <v/>
      </c>
      <c r="C97" s="26" t="str">
        <f>'Print Analisa UH'!C106</f>
        <v/>
      </c>
      <c r="D97" s="26" t="str">
        <f>IF(A97="","",VLOOKUP(A97,Score!AC$58:AF$82,4,FALSE))</f>
        <v/>
      </c>
    </row>
    <row r="98" spans="1:4" x14ac:dyDescent="0.25">
      <c r="A98" s="26" t="str">
        <f>IF('Print Analisa UH'!A107="","",'Print Analisa UH'!A107)</f>
        <v/>
      </c>
      <c r="B98" s="24" t="str">
        <f>'Print Analisa UH'!B107</f>
        <v/>
      </c>
      <c r="C98" s="26" t="str">
        <f>'Print Analisa UH'!C107</f>
        <v/>
      </c>
      <c r="D98" s="26" t="str">
        <f>IF(A98="","",VLOOKUP(A98,Score!AC$58:AF$82,4,FALSE))</f>
        <v/>
      </c>
    </row>
    <row r="99" spans="1:4" x14ac:dyDescent="0.25">
      <c r="A99" s="26" t="str">
        <f>IF('Print Analisa UH'!A108="","",'Print Analisa UH'!A108)</f>
        <v/>
      </c>
      <c r="B99" s="24" t="str">
        <f>'Print Analisa UH'!B108</f>
        <v/>
      </c>
      <c r="C99" s="26" t="str">
        <f>'Print Analisa UH'!C108</f>
        <v/>
      </c>
      <c r="D99" s="26" t="str">
        <f>IF(A99="","",VLOOKUP(A99,Score!AC$58:AF$82,4,FALSE))</f>
        <v/>
      </c>
    </row>
    <row r="100" spans="1:4" x14ac:dyDescent="0.25">
      <c r="A100" s="26" t="str">
        <f>IF('Print Analisa UH'!A109="","",'Print Analisa UH'!A109)</f>
        <v/>
      </c>
      <c r="B100" s="24" t="str">
        <f>'Print Analisa UH'!B109</f>
        <v/>
      </c>
      <c r="C100" s="26" t="str">
        <f>'Print Analisa UH'!C109</f>
        <v/>
      </c>
      <c r="D100" s="26" t="str">
        <f>IF(A100="","",VLOOKUP(A100,Score!AC$58:AF$82,4,FALSE))</f>
        <v/>
      </c>
    </row>
    <row r="101" spans="1:4" x14ac:dyDescent="0.25">
      <c r="A101" s="26" t="str">
        <f>IF('Print Analisa UH'!A110="","",'Print Analisa UH'!A110)</f>
        <v/>
      </c>
      <c r="B101" s="24" t="str">
        <f>'Print Analisa UH'!B110</f>
        <v/>
      </c>
      <c r="C101" s="26" t="str">
        <f>'Print Analisa UH'!C110</f>
        <v/>
      </c>
      <c r="D101" s="26" t="str">
        <f>IF(A101="","",VLOOKUP(A101,Score!AC$58:AF$82,4,FALSE))</f>
        <v/>
      </c>
    </row>
    <row r="102" spans="1:4" x14ac:dyDescent="0.25">
      <c r="A102" s="26" t="str">
        <f>IF('Print Analisa UH'!A111="","",'Print Analisa UH'!A111)</f>
        <v/>
      </c>
      <c r="B102" s="24" t="str">
        <f>'Print Analisa UH'!B111</f>
        <v/>
      </c>
      <c r="C102" s="26" t="str">
        <f>'Print Analisa UH'!C111</f>
        <v/>
      </c>
      <c r="D102" s="26" t="str">
        <f>IF(A102="","",VLOOKUP(A102,Score!AC$58:AF$82,4,FALSE))</f>
        <v/>
      </c>
    </row>
    <row r="103" spans="1:4" x14ac:dyDescent="0.25">
      <c r="A103" s="26" t="str">
        <f>IF('Print Analisa UH'!A112="","",'Print Analisa UH'!A112)</f>
        <v/>
      </c>
      <c r="B103" s="24" t="str">
        <f>'Print Analisa UH'!B112</f>
        <v/>
      </c>
      <c r="C103" s="26" t="str">
        <f>'Print Analisa UH'!C112</f>
        <v/>
      </c>
      <c r="D103" s="26" t="str">
        <f>IF(A103="","",VLOOKUP(A103,Score!AC$58:AF$82,4,FALSE))</f>
        <v/>
      </c>
    </row>
    <row r="105" spans="1:4" x14ac:dyDescent="0.25">
      <c r="B105" s="102" t="s">
        <v>91</v>
      </c>
      <c r="C105" s="164">
        <f ca="1">NOW()</f>
        <v>42411.598327893516</v>
      </c>
      <c r="D105" s="165"/>
    </row>
    <row r="110" spans="1:4" x14ac:dyDescent="0.25">
      <c r="C110" s="75">
        <f>INPUT!D$13</f>
        <v>0</v>
      </c>
    </row>
    <row r="111" spans="1:4" x14ac:dyDescent="0.25">
      <c r="C111" s="75" t="s">
        <v>55</v>
      </c>
    </row>
    <row r="113" spans="1:4" x14ac:dyDescent="0.25">
      <c r="A113" s="162" t="s">
        <v>45</v>
      </c>
      <c r="B113" s="162"/>
      <c r="C113" s="162"/>
      <c r="D113" s="162"/>
    </row>
    <row r="115" spans="1:4" x14ac:dyDescent="0.25">
      <c r="A115" s="28"/>
      <c r="B115" s="28" t="s">
        <v>57</v>
      </c>
      <c r="C115" s="34" t="str">
        <f>": "&amp;INPUT!K$17</f>
        <v xml:space="preserve">: </v>
      </c>
    </row>
    <row r="116" spans="1:4" x14ac:dyDescent="0.25">
      <c r="A116" s="28"/>
      <c r="B116" s="28" t="s">
        <v>58</v>
      </c>
      <c r="C116" s="28" t="str">
        <f>": "&amp;INPUT!D$14</f>
        <v xml:space="preserve">: </v>
      </c>
    </row>
    <row r="117" spans="1:4" x14ac:dyDescent="0.25">
      <c r="A117" s="28"/>
      <c r="B117" s="28" t="s">
        <v>89</v>
      </c>
      <c r="C117" s="34" t="str">
        <f>": "&amp;Score!B101</f>
        <v>: 0</v>
      </c>
    </row>
    <row r="118" spans="1:4" x14ac:dyDescent="0.25">
      <c r="A118" s="28"/>
      <c r="B118" s="28"/>
      <c r="C118" s="114"/>
    </row>
    <row r="119" spans="1:4" x14ac:dyDescent="0.25">
      <c r="A119" s="28" t="s">
        <v>93</v>
      </c>
      <c r="B119" s="114" t="str">
        <f>": "&amp;INPUT!K$15</f>
        <v xml:space="preserve">: </v>
      </c>
      <c r="C119" s="28"/>
    </row>
    <row r="120" spans="1:4" x14ac:dyDescent="0.25">
      <c r="A120" s="28" t="s">
        <v>73</v>
      </c>
      <c r="B120" s="163" t="str">
        <f>": "&amp;INPUT!K$16</f>
        <v xml:space="preserve">: </v>
      </c>
      <c r="C120" s="163"/>
      <c r="D120" s="163"/>
    </row>
    <row r="122" spans="1:4" x14ac:dyDescent="0.25">
      <c r="A122" s="106" t="s">
        <v>74</v>
      </c>
      <c r="B122" s="28"/>
      <c r="C122" s="28"/>
    </row>
    <row r="123" spans="1:4" x14ac:dyDescent="0.25">
      <c r="A123" s="28" t="s">
        <v>75</v>
      </c>
      <c r="B123" s="28"/>
      <c r="C123" s="166" t="str">
        <f>": "&amp;REKAP!L10</f>
        <v xml:space="preserve">: </v>
      </c>
      <c r="D123" s="165"/>
    </row>
    <row r="124" spans="1:4" x14ac:dyDescent="0.25">
      <c r="A124" s="28" t="s">
        <v>110</v>
      </c>
      <c r="B124" s="28"/>
      <c r="C124" s="28"/>
    </row>
    <row r="125" spans="1:4" x14ac:dyDescent="0.25">
      <c r="A125" s="84" t="s">
        <v>5</v>
      </c>
      <c r="B125" s="84" t="s">
        <v>76</v>
      </c>
      <c r="C125" s="84" t="s">
        <v>111</v>
      </c>
    </row>
    <row r="126" spans="1:4" x14ac:dyDescent="0.25">
      <c r="A126" s="107">
        <v>1</v>
      </c>
      <c r="B126" s="108" t="s">
        <v>112</v>
      </c>
      <c r="C126" s="109"/>
    </row>
    <row r="127" spans="1:4" x14ac:dyDescent="0.25">
      <c r="A127" s="110"/>
      <c r="B127" s="111" t="s">
        <v>113</v>
      </c>
      <c r="C127" s="112"/>
    </row>
    <row r="128" spans="1:4" x14ac:dyDescent="0.25">
      <c r="A128" s="30"/>
      <c r="B128" s="111" t="s">
        <v>114</v>
      </c>
      <c r="C128" s="112"/>
    </row>
    <row r="129" spans="1:4" x14ac:dyDescent="0.25">
      <c r="A129" s="107">
        <v>2</v>
      </c>
      <c r="B129" s="108" t="s">
        <v>115</v>
      </c>
      <c r="C129" s="109"/>
    </row>
    <row r="130" spans="1:4" x14ac:dyDescent="0.25">
      <c r="A130" s="113"/>
      <c r="B130" s="33" t="s">
        <v>116</v>
      </c>
      <c r="C130" s="112" t="s">
        <v>609</v>
      </c>
    </row>
    <row r="131" spans="1:4" x14ac:dyDescent="0.25">
      <c r="A131" s="31"/>
      <c r="B131" s="33" t="s">
        <v>117</v>
      </c>
      <c r="C131" s="112" t="s">
        <v>609</v>
      </c>
    </row>
    <row r="132" spans="1:4" x14ac:dyDescent="0.25">
      <c r="A132" s="115"/>
      <c r="B132" s="115"/>
      <c r="C132" s="116"/>
    </row>
    <row r="133" spans="1:4" x14ac:dyDescent="0.25">
      <c r="A133" s="88" t="s">
        <v>77</v>
      </c>
    </row>
    <row r="134" spans="1:4" ht="30" x14ac:dyDescent="0.25">
      <c r="A134" s="117" t="s">
        <v>5</v>
      </c>
      <c r="B134" s="117" t="s">
        <v>51</v>
      </c>
      <c r="C134" s="118" t="s">
        <v>79</v>
      </c>
      <c r="D134" s="118" t="s">
        <v>80</v>
      </c>
    </row>
    <row r="135" spans="1:4" x14ac:dyDescent="0.25">
      <c r="A135" s="26">
        <f>IF('Print Analisa UH'!A149="","",'Print Analisa UH'!A149)</f>
        <v>1</v>
      </c>
      <c r="B135" s="24" t="e">
        <f>'Print Analisa UH'!B149</f>
        <v>#N/A</v>
      </c>
      <c r="C135" s="26" t="e">
        <f>'Print Analisa UH'!C149</f>
        <v>#N/A</v>
      </c>
      <c r="D135" s="26" t="str">
        <f>IF(A135="","",VLOOKUP(A135,Score!AC$106:AF$130,4,FALSE))</f>
        <v/>
      </c>
    </row>
    <row r="136" spans="1:4" x14ac:dyDescent="0.25">
      <c r="A136" s="26">
        <f>IF('Print Analisa UH'!A150="","",'Print Analisa UH'!A150)</f>
        <v>2</v>
      </c>
      <c r="B136" s="24" t="e">
        <f>'Print Analisa UH'!B150</f>
        <v>#N/A</v>
      </c>
      <c r="C136" s="26" t="e">
        <f>'Print Analisa UH'!C150</f>
        <v>#N/A</v>
      </c>
      <c r="D136" s="26" t="str">
        <f>IF(A136="","",VLOOKUP(A136,Score!AC$106:AF$130,4,FALSE))</f>
        <v/>
      </c>
    </row>
    <row r="137" spans="1:4" x14ac:dyDescent="0.25">
      <c r="A137" s="26">
        <f>IF('Print Analisa UH'!A151="","",'Print Analisa UH'!A151)</f>
        <v>3</v>
      </c>
      <c r="B137" s="24" t="e">
        <f>'Print Analisa UH'!B151</f>
        <v>#N/A</v>
      </c>
      <c r="C137" s="26" t="e">
        <f>'Print Analisa UH'!C151</f>
        <v>#N/A</v>
      </c>
      <c r="D137" s="26" t="str">
        <f>IF(A137="","",VLOOKUP(A137,Score!AC$106:AF$130,4,FALSE))</f>
        <v/>
      </c>
    </row>
    <row r="138" spans="1:4" x14ac:dyDescent="0.25">
      <c r="A138" s="26">
        <f>IF('Print Analisa UH'!A152="","",'Print Analisa UH'!A152)</f>
        <v>8</v>
      </c>
      <c r="B138" s="24" t="e">
        <f>'Print Analisa UH'!B152</f>
        <v>#N/A</v>
      </c>
      <c r="C138" s="26" t="e">
        <f>'Print Analisa UH'!C152</f>
        <v>#N/A</v>
      </c>
      <c r="D138" s="26" t="str">
        <f>IF(A138="","",VLOOKUP(A138,Score!AC$106:AF$130,4,FALSE))</f>
        <v/>
      </c>
    </row>
    <row r="139" spans="1:4" x14ac:dyDescent="0.25">
      <c r="A139" s="26">
        <f>IF('Print Analisa UH'!A153="","",'Print Analisa UH'!A153)</f>
        <v>11</v>
      </c>
      <c r="B139" s="24" t="e">
        <f>'Print Analisa UH'!B153</f>
        <v>#N/A</v>
      </c>
      <c r="C139" s="26" t="e">
        <f>'Print Analisa UH'!C153</f>
        <v>#N/A</v>
      </c>
      <c r="D139" s="26" t="str">
        <f>IF(A139="","",VLOOKUP(A139,Score!AC$106:AF$130,4,FALSE))</f>
        <v/>
      </c>
    </row>
    <row r="140" spans="1:4" x14ac:dyDescent="0.25">
      <c r="A140" s="26">
        <f>IF('Print Analisa UH'!A154="","",'Print Analisa UH'!A154)</f>
        <v>12</v>
      </c>
      <c r="B140" s="24" t="e">
        <f>'Print Analisa UH'!B154</f>
        <v>#N/A</v>
      </c>
      <c r="C140" s="26" t="e">
        <f>'Print Analisa UH'!C154</f>
        <v>#N/A</v>
      </c>
      <c r="D140" s="26" t="str">
        <f>IF(A140="","",VLOOKUP(A140,Score!AC$106:AF$130,4,FALSE))</f>
        <v/>
      </c>
    </row>
    <row r="141" spans="1:4" x14ac:dyDescent="0.25">
      <c r="A141" s="26">
        <f>IF('Print Analisa UH'!A155="","",'Print Analisa UH'!A155)</f>
        <v>13</v>
      </c>
      <c r="B141" s="24" t="e">
        <f>'Print Analisa UH'!B155</f>
        <v>#N/A</v>
      </c>
      <c r="C141" s="26" t="e">
        <f>'Print Analisa UH'!C155</f>
        <v>#N/A</v>
      </c>
      <c r="D141" s="26" t="str">
        <f>IF(A141="","",VLOOKUP(A141,Score!AC$106:AF$130,4,FALSE))</f>
        <v/>
      </c>
    </row>
    <row r="142" spans="1:4" x14ac:dyDescent="0.25">
      <c r="A142" s="26">
        <f>IF('Print Analisa UH'!A156="","",'Print Analisa UH'!A156)</f>
        <v>14</v>
      </c>
      <c r="B142" s="24" t="e">
        <f>'Print Analisa UH'!B156</f>
        <v>#N/A</v>
      </c>
      <c r="C142" s="26" t="e">
        <f>'Print Analisa UH'!C156</f>
        <v>#N/A</v>
      </c>
      <c r="D142" s="26" t="str">
        <f>IF(A142="","",VLOOKUP(A142,Score!AC$106:AF$130,4,FALSE))</f>
        <v/>
      </c>
    </row>
    <row r="143" spans="1:4" x14ac:dyDescent="0.25">
      <c r="A143" s="26">
        <f>IF('Print Analisa UH'!A157="","",'Print Analisa UH'!A157)</f>
        <v>12</v>
      </c>
      <c r="B143" s="24" t="e">
        <f>'Print Analisa UH'!B157</f>
        <v>#N/A</v>
      </c>
      <c r="C143" s="26" t="e">
        <f>'Print Analisa UH'!C157</f>
        <v>#N/A</v>
      </c>
      <c r="D143" s="26" t="str">
        <f>IF(A143="","",VLOOKUP(A143,Score!AC$106:AF$130,4,FALSE))</f>
        <v/>
      </c>
    </row>
    <row r="144" spans="1:4" x14ac:dyDescent="0.25">
      <c r="A144" s="26">
        <f>IF('Print Analisa UH'!A158="","",'Print Analisa UH'!A158)</f>
        <v>15</v>
      </c>
      <c r="B144" s="24" t="e">
        <f>'Print Analisa UH'!B158</f>
        <v>#N/A</v>
      </c>
      <c r="C144" s="26" t="e">
        <f>'Print Analisa UH'!C158</f>
        <v>#N/A</v>
      </c>
      <c r="D144" s="26" t="str">
        <f>IF(A144="","",VLOOKUP(A144,Score!AC$106:AF$130,4,FALSE))</f>
        <v/>
      </c>
    </row>
    <row r="145" spans="1:4" x14ac:dyDescent="0.25">
      <c r="A145" s="26">
        <f>IF('Print Analisa UH'!A159="","",'Print Analisa UH'!A159)</f>
        <v>16</v>
      </c>
      <c r="B145" s="24" t="e">
        <f>'Print Analisa UH'!B159</f>
        <v>#N/A</v>
      </c>
      <c r="C145" s="26" t="e">
        <f>'Print Analisa UH'!C159</f>
        <v>#N/A</v>
      </c>
      <c r="D145" s="26" t="str">
        <f>IF(A145="","",VLOOKUP(A145,Score!AC$106:AF$130,4,FALSE))</f>
        <v/>
      </c>
    </row>
    <row r="146" spans="1:4" x14ac:dyDescent="0.25">
      <c r="A146" s="26">
        <f>IF('Print Analisa UH'!A160="","",'Print Analisa UH'!A160)</f>
        <v>19</v>
      </c>
      <c r="B146" s="24" t="e">
        <f>'Print Analisa UH'!B160</f>
        <v>#N/A</v>
      </c>
      <c r="C146" s="26" t="e">
        <f>'Print Analisa UH'!C160</f>
        <v>#N/A</v>
      </c>
      <c r="D146" s="26" t="str">
        <f>IF(A146="","",VLOOKUP(A146,Score!AC$106:AF$130,4,FALSE))</f>
        <v/>
      </c>
    </row>
    <row r="147" spans="1:4" x14ac:dyDescent="0.25">
      <c r="A147" s="26">
        <f>IF('Print Analisa UH'!A161="","",'Print Analisa UH'!A161)</f>
        <v>20</v>
      </c>
      <c r="B147" s="24" t="e">
        <f>'Print Analisa UH'!B161</f>
        <v>#N/A</v>
      </c>
      <c r="C147" s="26" t="e">
        <f>'Print Analisa UH'!C161</f>
        <v>#N/A</v>
      </c>
      <c r="D147" s="26" t="str">
        <f>IF(A147="","",VLOOKUP(A147,Score!AC$106:AF$130,4,FALSE))</f>
        <v/>
      </c>
    </row>
    <row r="148" spans="1:4" x14ac:dyDescent="0.25">
      <c r="A148" s="26">
        <f>IF('Print Analisa UH'!A162="","",'Print Analisa UH'!A162)</f>
        <v>21</v>
      </c>
      <c r="B148" s="24" t="e">
        <f>'Print Analisa UH'!B162</f>
        <v>#N/A</v>
      </c>
      <c r="C148" s="26" t="e">
        <f>'Print Analisa UH'!C162</f>
        <v>#N/A</v>
      </c>
      <c r="D148" s="26" t="str">
        <f>IF(A148="","",VLOOKUP(A148,Score!AC$106:AF$130,4,FALSE))</f>
        <v/>
      </c>
    </row>
    <row r="149" spans="1:4" x14ac:dyDescent="0.25">
      <c r="A149" s="26">
        <f>IF('Print Analisa UH'!A163="","",'Print Analisa UH'!A163)</f>
        <v>22</v>
      </c>
      <c r="B149" s="24" t="e">
        <f>'Print Analisa UH'!B163</f>
        <v>#N/A</v>
      </c>
      <c r="C149" s="26" t="e">
        <f>'Print Analisa UH'!C163</f>
        <v>#N/A</v>
      </c>
      <c r="D149" s="26" t="str">
        <f>IF(A149="","",VLOOKUP(A149,Score!AC$106:AF$130,4,FALSE))</f>
        <v/>
      </c>
    </row>
    <row r="150" spans="1:4" x14ac:dyDescent="0.25">
      <c r="A150" s="26" t="str">
        <f>IF('Print Analisa UH'!A164="","",'Print Analisa UH'!A164)</f>
        <v/>
      </c>
      <c r="B150" s="24" t="str">
        <f>'Print Analisa UH'!B164</f>
        <v/>
      </c>
      <c r="C150" s="26" t="str">
        <f>'Print Analisa UH'!C164</f>
        <v/>
      </c>
      <c r="D150" s="26" t="str">
        <f>IF(A150="","",VLOOKUP(A150,Score!AC$106:AF$130,4,FALSE))</f>
        <v/>
      </c>
    </row>
    <row r="151" spans="1:4" x14ac:dyDescent="0.25">
      <c r="A151" s="26" t="str">
        <f>IF('Print Analisa UH'!A165="","",'Print Analisa UH'!A165)</f>
        <v/>
      </c>
      <c r="B151" s="24" t="str">
        <f>'Print Analisa UH'!B165</f>
        <v/>
      </c>
      <c r="C151" s="26" t="str">
        <f>'Print Analisa UH'!C165</f>
        <v/>
      </c>
      <c r="D151" s="26" t="str">
        <f>IF(A151="","",VLOOKUP(A151,Score!AC$106:AF$130,4,FALSE))</f>
        <v/>
      </c>
    </row>
    <row r="152" spans="1:4" x14ac:dyDescent="0.25">
      <c r="A152" s="26" t="str">
        <f>IF('Print Analisa UH'!A166="","",'Print Analisa UH'!A166)</f>
        <v/>
      </c>
      <c r="B152" s="24" t="str">
        <f>'Print Analisa UH'!B166</f>
        <v/>
      </c>
      <c r="C152" s="26" t="str">
        <f>'Print Analisa UH'!C166</f>
        <v/>
      </c>
      <c r="D152" s="26" t="str">
        <f>IF(A152="","",VLOOKUP(A152,Score!AC$106:AF$130,4,FALSE))</f>
        <v/>
      </c>
    </row>
    <row r="153" spans="1:4" x14ac:dyDescent="0.25">
      <c r="A153" s="26" t="str">
        <f>IF('Print Analisa UH'!A167="","",'Print Analisa UH'!A167)</f>
        <v/>
      </c>
      <c r="B153" s="24" t="str">
        <f>'Print Analisa UH'!B167</f>
        <v/>
      </c>
      <c r="C153" s="26" t="str">
        <f>'Print Analisa UH'!C167</f>
        <v/>
      </c>
      <c r="D153" s="26" t="str">
        <f>IF(A153="","",VLOOKUP(A153,Score!AC$106:AF$130,4,FALSE))</f>
        <v/>
      </c>
    </row>
    <row r="154" spans="1:4" x14ac:dyDescent="0.25">
      <c r="A154" s="26" t="str">
        <f>IF('Print Analisa UH'!A168="","",'Print Analisa UH'!A168)</f>
        <v/>
      </c>
      <c r="B154" s="24" t="str">
        <f>'Print Analisa UH'!B168</f>
        <v/>
      </c>
      <c r="C154" s="26" t="str">
        <f>'Print Analisa UH'!C168</f>
        <v/>
      </c>
      <c r="D154" s="26" t="str">
        <f>IF(A154="","",VLOOKUP(A154,Score!AC$106:AF$130,4,FALSE))</f>
        <v/>
      </c>
    </row>
    <row r="155" spans="1:4" x14ac:dyDescent="0.25">
      <c r="A155" s="26" t="str">
        <f>IF('Print Analisa UH'!A169="","",'Print Analisa UH'!A169)</f>
        <v/>
      </c>
      <c r="B155" s="24" t="str">
        <f>'Print Analisa UH'!B169</f>
        <v/>
      </c>
      <c r="C155" s="26" t="str">
        <f>'Print Analisa UH'!C169</f>
        <v/>
      </c>
      <c r="D155" s="26" t="str">
        <f>IF(A155="","",VLOOKUP(A155,Score!AC$106:AF$130,4,FALSE))</f>
        <v/>
      </c>
    </row>
    <row r="156" spans="1:4" x14ac:dyDescent="0.25">
      <c r="A156" s="26" t="str">
        <f>IF('Print Analisa UH'!A170="","",'Print Analisa UH'!A170)</f>
        <v/>
      </c>
      <c r="B156" s="24" t="str">
        <f>'Print Analisa UH'!B170</f>
        <v/>
      </c>
      <c r="C156" s="26" t="str">
        <f>'Print Analisa UH'!C170</f>
        <v/>
      </c>
      <c r="D156" s="26" t="str">
        <f>IF(A156="","",VLOOKUP(A156,Score!AC$106:AF$130,4,FALSE))</f>
        <v/>
      </c>
    </row>
    <row r="157" spans="1:4" x14ac:dyDescent="0.25">
      <c r="A157" s="26" t="str">
        <f>IF('Print Analisa UH'!A171="","",'Print Analisa UH'!A171)</f>
        <v/>
      </c>
      <c r="B157" s="24" t="str">
        <f>'Print Analisa UH'!B171</f>
        <v/>
      </c>
      <c r="C157" s="26" t="str">
        <f>'Print Analisa UH'!C171</f>
        <v/>
      </c>
      <c r="D157" s="26" t="str">
        <f>IF(A157="","",VLOOKUP(A157,Score!AC$106:AF$130,4,FALSE))</f>
        <v/>
      </c>
    </row>
    <row r="158" spans="1:4" x14ac:dyDescent="0.25">
      <c r="A158" s="26" t="str">
        <f>IF('Print Analisa UH'!A172="","",'Print Analisa UH'!A172)</f>
        <v/>
      </c>
      <c r="B158" s="24" t="str">
        <f>'Print Analisa UH'!B172</f>
        <v/>
      </c>
      <c r="C158" s="26" t="str">
        <f>'Print Analisa UH'!C172</f>
        <v/>
      </c>
      <c r="D158" s="26" t="str">
        <f>IF(A158="","",VLOOKUP(A158,Score!AC$106:AF$130,4,FALSE))</f>
        <v/>
      </c>
    </row>
    <row r="159" spans="1:4" x14ac:dyDescent="0.25">
      <c r="A159" s="26" t="str">
        <f>IF('Print Analisa UH'!A173="","",'Print Analisa UH'!A173)</f>
        <v/>
      </c>
      <c r="B159" s="24" t="str">
        <f>'Print Analisa UH'!B173</f>
        <v/>
      </c>
      <c r="C159" s="26" t="str">
        <f>'Print Analisa UH'!C173</f>
        <v/>
      </c>
      <c r="D159" s="26" t="str">
        <f>IF(A159="","",VLOOKUP(A159,Score!AC$106:AF$130,4,FALSE))</f>
        <v/>
      </c>
    </row>
    <row r="161" spans="1:4" x14ac:dyDescent="0.25">
      <c r="B161" s="102" t="s">
        <v>91</v>
      </c>
      <c r="C161" s="164">
        <f ca="1">NOW()</f>
        <v>42411.598327893516</v>
      </c>
      <c r="D161" s="165"/>
    </row>
    <row r="166" spans="1:4" x14ac:dyDescent="0.25">
      <c r="C166" s="75">
        <f>INPUT!D$13</f>
        <v>0</v>
      </c>
    </row>
    <row r="167" spans="1:4" x14ac:dyDescent="0.25">
      <c r="C167" s="75" t="s">
        <v>55</v>
      </c>
    </row>
    <row r="169" spans="1:4" x14ac:dyDescent="0.25">
      <c r="A169" s="162" t="s">
        <v>45</v>
      </c>
      <c r="B169" s="162"/>
      <c r="C169" s="162"/>
      <c r="D169" s="162"/>
    </row>
    <row r="171" spans="1:4" x14ac:dyDescent="0.25">
      <c r="A171" s="28"/>
      <c r="B171" s="28" t="s">
        <v>57</v>
      </c>
      <c r="C171" s="34" t="str">
        <f>": "&amp;INPUT!K$17</f>
        <v xml:space="preserve">: </v>
      </c>
    </row>
    <row r="172" spans="1:4" x14ac:dyDescent="0.25">
      <c r="A172" s="28"/>
      <c r="B172" s="28" t="s">
        <v>58</v>
      </c>
      <c r="C172" s="28" t="str">
        <f>": "&amp;INPUT!D$14</f>
        <v xml:space="preserve">: </v>
      </c>
    </row>
    <row r="173" spans="1:4" x14ac:dyDescent="0.25">
      <c r="A173" s="28"/>
      <c r="B173" s="28" t="s">
        <v>89</v>
      </c>
      <c r="C173" s="34" t="str">
        <f>": "&amp;Score!B149</f>
        <v>: 0</v>
      </c>
    </row>
    <row r="174" spans="1:4" x14ac:dyDescent="0.25">
      <c r="A174" s="28"/>
      <c r="B174" s="28"/>
      <c r="C174" s="114"/>
    </row>
    <row r="175" spans="1:4" x14ac:dyDescent="0.25">
      <c r="A175" s="28" t="s">
        <v>93</v>
      </c>
      <c r="B175" s="114" t="str">
        <f>": "&amp;INPUT!K$15</f>
        <v xml:space="preserve">: </v>
      </c>
      <c r="C175" s="28"/>
    </row>
    <row r="176" spans="1:4" x14ac:dyDescent="0.25">
      <c r="A176" s="28" t="s">
        <v>73</v>
      </c>
      <c r="B176" s="163" t="str">
        <f>": "&amp;INPUT!K$16</f>
        <v xml:space="preserve">: </v>
      </c>
      <c r="C176" s="163"/>
      <c r="D176" s="163"/>
    </row>
    <row r="178" spans="1:4" x14ac:dyDescent="0.25">
      <c r="A178" s="106" t="s">
        <v>74</v>
      </c>
      <c r="B178" s="28"/>
      <c r="C178" s="28"/>
    </row>
    <row r="179" spans="1:4" x14ac:dyDescent="0.25">
      <c r="A179" s="28" t="s">
        <v>75</v>
      </c>
      <c r="B179" s="28"/>
      <c r="C179" s="166" t="str">
        <f>": "&amp;REKAP!L11</f>
        <v xml:space="preserve">: </v>
      </c>
      <c r="D179" s="165"/>
    </row>
    <row r="180" spans="1:4" x14ac:dyDescent="0.25">
      <c r="A180" s="28" t="s">
        <v>110</v>
      </c>
      <c r="B180" s="28"/>
      <c r="C180" s="28"/>
    </row>
    <row r="181" spans="1:4" x14ac:dyDescent="0.25">
      <c r="A181" s="84" t="s">
        <v>5</v>
      </c>
      <c r="B181" s="84" t="s">
        <v>76</v>
      </c>
      <c r="C181" s="84" t="s">
        <v>111</v>
      </c>
    </row>
    <row r="182" spans="1:4" x14ac:dyDescent="0.25">
      <c r="A182" s="107">
        <v>1</v>
      </c>
      <c r="B182" s="108" t="s">
        <v>112</v>
      </c>
      <c r="C182" s="109"/>
    </row>
    <row r="183" spans="1:4" x14ac:dyDescent="0.25">
      <c r="A183" s="110"/>
      <c r="B183" s="111" t="s">
        <v>113</v>
      </c>
      <c r="C183" s="112"/>
    </row>
    <row r="184" spans="1:4" x14ac:dyDescent="0.25">
      <c r="A184" s="30"/>
      <c r="B184" s="111" t="s">
        <v>114</v>
      </c>
      <c r="C184" s="112"/>
    </row>
    <row r="185" spans="1:4" x14ac:dyDescent="0.25">
      <c r="A185" s="107">
        <v>2</v>
      </c>
      <c r="B185" s="108" t="s">
        <v>115</v>
      </c>
      <c r="C185" s="109"/>
    </row>
    <row r="186" spans="1:4" x14ac:dyDescent="0.25">
      <c r="A186" s="113"/>
      <c r="B186" s="33" t="s">
        <v>116</v>
      </c>
      <c r="C186" s="112"/>
    </row>
    <row r="187" spans="1:4" x14ac:dyDescent="0.25">
      <c r="A187" s="31"/>
      <c r="B187" s="33" t="s">
        <v>117</v>
      </c>
      <c r="C187" s="112"/>
    </row>
    <row r="188" spans="1:4" x14ac:dyDescent="0.25">
      <c r="A188" s="115"/>
      <c r="B188" s="115"/>
      <c r="C188" s="116"/>
    </row>
    <row r="189" spans="1:4" x14ac:dyDescent="0.25">
      <c r="A189" s="88" t="s">
        <v>77</v>
      </c>
    </row>
    <row r="190" spans="1:4" ht="30" x14ac:dyDescent="0.25">
      <c r="A190" s="117" t="s">
        <v>5</v>
      </c>
      <c r="B190" s="117" t="s">
        <v>51</v>
      </c>
      <c r="C190" s="118" t="s">
        <v>79</v>
      </c>
      <c r="D190" s="118" t="s">
        <v>80</v>
      </c>
    </row>
    <row r="191" spans="1:4" x14ac:dyDescent="0.25">
      <c r="A191" s="26" t="str">
        <f>IF('Print Analisa UH'!A210="","",'Print Analisa UH'!A210)</f>
        <v/>
      </c>
      <c r="B191" s="24" t="str">
        <f>'Print Analisa UH'!B210</f>
        <v/>
      </c>
      <c r="C191" s="26" t="str">
        <f>'Print Analisa UH'!C210</f>
        <v/>
      </c>
      <c r="D191" s="26" t="str">
        <f>IF(A191="","",VLOOKUP(A191,Score!AC$154:AF$178,4,FALSE))</f>
        <v/>
      </c>
    </row>
    <row r="192" spans="1:4" x14ac:dyDescent="0.25">
      <c r="A192" s="26" t="str">
        <f>IF('Print Analisa UH'!A211="","",'Print Analisa UH'!A211)</f>
        <v/>
      </c>
      <c r="B192" s="24" t="str">
        <f>'Print Analisa UH'!B211</f>
        <v/>
      </c>
      <c r="C192" s="26" t="str">
        <f>'Print Analisa UH'!C211</f>
        <v/>
      </c>
      <c r="D192" s="26" t="str">
        <f>IF(A192="","",VLOOKUP(A192,Score!AC$154:AF$178,4,FALSE))</f>
        <v/>
      </c>
    </row>
    <row r="193" spans="1:4" x14ac:dyDescent="0.25">
      <c r="A193" s="26" t="str">
        <f>IF('Print Analisa UH'!A212="","",'Print Analisa UH'!A212)</f>
        <v/>
      </c>
      <c r="B193" s="24" t="str">
        <f>'Print Analisa UH'!B212</f>
        <v/>
      </c>
      <c r="C193" s="26" t="str">
        <f>'Print Analisa UH'!C212</f>
        <v/>
      </c>
      <c r="D193" s="26" t="str">
        <f>IF(A193="","",VLOOKUP(A193,Score!AC$154:AF$178,4,FALSE))</f>
        <v/>
      </c>
    </row>
    <row r="194" spans="1:4" x14ac:dyDescent="0.25">
      <c r="A194" s="26" t="str">
        <f>IF('Print Analisa UH'!A213="","",'Print Analisa UH'!A213)</f>
        <v/>
      </c>
      <c r="B194" s="24" t="str">
        <f>'Print Analisa UH'!B213</f>
        <v/>
      </c>
      <c r="C194" s="26" t="str">
        <f>'Print Analisa UH'!C213</f>
        <v/>
      </c>
      <c r="D194" s="26" t="str">
        <f>IF(A194="","",VLOOKUP(A194,Score!AC$154:AF$178,4,FALSE))</f>
        <v/>
      </c>
    </row>
    <row r="195" spans="1:4" x14ac:dyDescent="0.25">
      <c r="A195" s="26" t="str">
        <f>IF('Print Analisa UH'!A214="","",'Print Analisa UH'!A214)</f>
        <v/>
      </c>
      <c r="B195" s="24" t="str">
        <f>'Print Analisa UH'!B214</f>
        <v/>
      </c>
      <c r="C195" s="26" t="str">
        <f>'Print Analisa UH'!C214</f>
        <v/>
      </c>
      <c r="D195" s="26" t="str">
        <f>IF(A195="","",VLOOKUP(A195,Score!AC$154:AF$178,4,FALSE))</f>
        <v/>
      </c>
    </row>
    <row r="196" spans="1:4" x14ac:dyDescent="0.25">
      <c r="A196" s="26" t="str">
        <f>IF('Print Analisa UH'!A215="","",'Print Analisa UH'!A215)</f>
        <v/>
      </c>
      <c r="B196" s="24" t="str">
        <f>'Print Analisa UH'!B215</f>
        <v/>
      </c>
      <c r="C196" s="26" t="str">
        <f>'Print Analisa UH'!C215</f>
        <v/>
      </c>
      <c r="D196" s="26" t="str">
        <f>IF(A196="","",VLOOKUP(A196,Score!AC$154:AF$178,4,FALSE))</f>
        <v/>
      </c>
    </row>
    <row r="197" spans="1:4" x14ac:dyDescent="0.25">
      <c r="A197" s="26" t="str">
        <f>IF('Print Analisa UH'!A216="","",'Print Analisa UH'!A216)</f>
        <v/>
      </c>
      <c r="B197" s="24" t="str">
        <f>'Print Analisa UH'!B216</f>
        <v/>
      </c>
      <c r="C197" s="26" t="str">
        <f>'Print Analisa UH'!C216</f>
        <v/>
      </c>
      <c r="D197" s="26" t="str">
        <f>IF(A197="","",VLOOKUP(A197,Score!AC$154:AF$178,4,FALSE))</f>
        <v/>
      </c>
    </row>
    <row r="198" spans="1:4" x14ac:dyDescent="0.25">
      <c r="A198" s="26" t="str">
        <f>IF('Print Analisa UH'!A217="","",'Print Analisa UH'!A217)</f>
        <v/>
      </c>
      <c r="B198" s="24" t="str">
        <f>'Print Analisa UH'!B217</f>
        <v/>
      </c>
      <c r="C198" s="26" t="str">
        <f>'Print Analisa UH'!C217</f>
        <v/>
      </c>
      <c r="D198" s="26" t="str">
        <f>IF(A198="","",VLOOKUP(A198,Score!AC$154:AF$178,4,FALSE))</f>
        <v/>
      </c>
    </row>
    <row r="199" spans="1:4" x14ac:dyDescent="0.25">
      <c r="A199" s="26" t="str">
        <f>IF('Print Analisa UH'!A218="","",'Print Analisa UH'!A218)</f>
        <v/>
      </c>
      <c r="B199" s="24" t="str">
        <f>'Print Analisa UH'!B218</f>
        <v/>
      </c>
      <c r="C199" s="26" t="str">
        <f>'Print Analisa UH'!C218</f>
        <v/>
      </c>
      <c r="D199" s="26" t="str">
        <f>IF(A199="","",VLOOKUP(A199,Score!AC$154:AF$178,4,FALSE))</f>
        <v/>
      </c>
    </row>
    <row r="200" spans="1:4" x14ac:dyDescent="0.25">
      <c r="A200" s="26" t="str">
        <f>IF('Print Analisa UH'!A219="","",'Print Analisa UH'!A219)</f>
        <v/>
      </c>
      <c r="B200" s="24" t="str">
        <f>'Print Analisa UH'!B219</f>
        <v/>
      </c>
      <c r="C200" s="26" t="str">
        <f>'Print Analisa UH'!C219</f>
        <v/>
      </c>
      <c r="D200" s="26" t="str">
        <f>IF(A200="","",VLOOKUP(A200,Score!AC$154:AF$178,4,FALSE))</f>
        <v/>
      </c>
    </row>
    <row r="201" spans="1:4" x14ac:dyDescent="0.25">
      <c r="A201" s="26" t="str">
        <f>IF('Print Analisa UH'!A220="","",'Print Analisa UH'!A220)</f>
        <v/>
      </c>
      <c r="B201" s="24" t="str">
        <f>'Print Analisa UH'!B220</f>
        <v/>
      </c>
      <c r="C201" s="26" t="str">
        <f>'Print Analisa UH'!C220</f>
        <v/>
      </c>
      <c r="D201" s="26" t="str">
        <f>IF(A201="","",VLOOKUP(A201,Score!AC$154:AF$178,4,FALSE))</f>
        <v/>
      </c>
    </row>
    <row r="202" spans="1:4" x14ac:dyDescent="0.25">
      <c r="A202" s="26" t="str">
        <f>IF('Print Analisa UH'!A221="","",'Print Analisa UH'!A221)</f>
        <v/>
      </c>
      <c r="B202" s="24" t="str">
        <f>'Print Analisa UH'!B221</f>
        <v/>
      </c>
      <c r="C202" s="26" t="str">
        <f>'Print Analisa UH'!C221</f>
        <v/>
      </c>
      <c r="D202" s="26" t="str">
        <f>IF(A202="","",VLOOKUP(A202,Score!AC$154:AF$178,4,FALSE))</f>
        <v/>
      </c>
    </row>
    <row r="203" spans="1:4" x14ac:dyDescent="0.25">
      <c r="A203" s="26" t="str">
        <f>IF('Print Analisa UH'!A222="","",'Print Analisa UH'!A222)</f>
        <v/>
      </c>
      <c r="B203" s="24" t="str">
        <f>'Print Analisa UH'!B222</f>
        <v/>
      </c>
      <c r="C203" s="26" t="str">
        <f>'Print Analisa UH'!C222</f>
        <v/>
      </c>
      <c r="D203" s="26" t="str">
        <f>IF(A203="","",VLOOKUP(A203,Score!AC$154:AF$178,4,FALSE))</f>
        <v/>
      </c>
    </row>
    <row r="204" spans="1:4" x14ac:dyDescent="0.25">
      <c r="A204" s="26" t="str">
        <f>IF('Print Analisa UH'!A223="","",'Print Analisa UH'!A223)</f>
        <v/>
      </c>
      <c r="B204" s="24" t="str">
        <f>'Print Analisa UH'!B223</f>
        <v/>
      </c>
      <c r="C204" s="26" t="str">
        <f>'Print Analisa UH'!C223</f>
        <v/>
      </c>
      <c r="D204" s="26" t="str">
        <f>IF(A204="","",VLOOKUP(A204,Score!AC$154:AF$178,4,FALSE))</f>
        <v/>
      </c>
    </row>
    <row r="205" spans="1:4" x14ac:dyDescent="0.25">
      <c r="A205" s="26" t="str">
        <f>IF('Print Analisa UH'!A224="","",'Print Analisa UH'!A224)</f>
        <v/>
      </c>
      <c r="B205" s="24" t="str">
        <f>'Print Analisa UH'!B224</f>
        <v/>
      </c>
      <c r="C205" s="26" t="str">
        <f>'Print Analisa UH'!C224</f>
        <v/>
      </c>
      <c r="D205" s="26" t="str">
        <f>IF(A205="","",VLOOKUP(A205,Score!AC$154:AF$178,4,FALSE))</f>
        <v/>
      </c>
    </row>
    <row r="206" spans="1:4" x14ac:dyDescent="0.25">
      <c r="A206" s="26" t="str">
        <f>IF('Print Analisa UH'!A225="","",'Print Analisa UH'!A225)</f>
        <v/>
      </c>
      <c r="B206" s="24" t="str">
        <f>'Print Analisa UH'!B225</f>
        <v/>
      </c>
      <c r="C206" s="26" t="str">
        <f>'Print Analisa UH'!C225</f>
        <v/>
      </c>
      <c r="D206" s="26" t="str">
        <f>IF(A206="","",VLOOKUP(A206,Score!AC$154:AF$178,4,FALSE))</f>
        <v/>
      </c>
    </row>
    <row r="207" spans="1:4" x14ac:dyDescent="0.25">
      <c r="A207" s="26" t="str">
        <f>IF('Print Analisa UH'!A226="","",'Print Analisa UH'!A226)</f>
        <v/>
      </c>
      <c r="B207" s="24" t="str">
        <f>'Print Analisa UH'!B226</f>
        <v/>
      </c>
      <c r="C207" s="26" t="str">
        <f>'Print Analisa UH'!C226</f>
        <v/>
      </c>
      <c r="D207" s="26" t="str">
        <f>IF(A207="","",VLOOKUP(A207,Score!AC$154:AF$178,4,FALSE))</f>
        <v/>
      </c>
    </row>
    <row r="208" spans="1:4" x14ac:dyDescent="0.25">
      <c r="A208" s="26" t="str">
        <f>IF('Print Analisa UH'!A227="","",'Print Analisa UH'!A227)</f>
        <v/>
      </c>
      <c r="B208" s="24" t="str">
        <f>'Print Analisa UH'!B227</f>
        <v/>
      </c>
      <c r="C208" s="26" t="str">
        <f>'Print Analisa UH'!C227</f>
        <v/>
      </c>
      <c r="D208" s="26" t="str">
        <f>IF(A208="","",VLOOKUP(A208,Score!AC$154:AF$178,4,FALSE))</f>
        <v/>
      </c>
    </row>
    <row r="209" spans="1:4" x14ac:dyDescent="0.25">
      <c r="A209" s="26" t="str">
        <f>IF('Print Analisa UH'!A228="","",'Print Analisa UH'!A228)</f>
        <v/>
      </c>
      <c r="B209" s="24" t="str">
        <f>'Print Analisa UH'!B228</f>
        <v/>
      </c>
      <c r="C209" s="26" t="str">
        <f>'Print Analisa UH'!C228</f>
        <v/>
      </c>
      <c r="D209" s="26" t="str">
        <f>IF(A209="","",VLOOKUP(A209,Score!AC$154:AF$178,4,FALSE))</f>
        <v/>
      </c>
    </row>
    <row r="210" spans="1:4" x14ac:dyDescent="0.25">
      <c r="A210" s="26" t="str">
        <f>IF('Print Analisa UH'!A229="","",'Print Analisa UH'!A229)</f>
        <v/>
      </c>
      <c r="B210" s="24" t="str">
        <f>'Print Analisa UH'!B229</f>
        <v/>
      </c>
      <c r="C210" s="26" t="str">
        <f>'Print Analisa UH'!C229</f>
        <v/>
      </c>
      <c r="D210" s="26" t="str">
        <f>IF(A210="","",VLOOKUP(A210,Score!AC$154:AF$178,4,FALSE))</f>
        <v/>
      </c>
    </row>
    <row r="211" spans="1:4" x14ac:dyDescent="0.25">
      <c r="A211" s="26" t="str">
        <f>IF('Print Analisa UH'!A230="","",'Print Analisa UH'!A230)</f>
        <v/>
      </c>
      <c r="B211" s="24" t="str">
        <f>'Print Analisa UH'!B230</f>
        <v/>
      </c>
      <c r="C211" s="26" t="str">
        <f>'Print Analisa UH'!C230</f>
        <v/>
      </c>
      <c r="D211" s="26" t="str">
        <f>IF(A211="","",VLOOKUP(A211,Score!AC$154:AF$178,4,FALSE))</f>
        <v/>
      </c>
    </row>
    <row r="212" spans="1:4" x14ac:dyDescent="0.25">
      <c r="A212" s="26" t="str">
        <f>IF('Print Analisa UH'!A231="","",'Print Analisa UH'!A231)</f>
        <v/>
      </c>
      <c r="B212" s="24" t="str">
        <f>'Print Analisa UH'!B231</f>
        <v/>
      </c>
      <c r="C212" s="26" t="str">
        <f>'Print Analisa UH'!C231</f>
        <v/>
      </c>
      <c r="D212" s="26" t="str">
        <f>IF(A212="","",VLOOKUP(A212,Score!AC$154:AF$178,4,FALSE))</f>
        <v/>
      </c>
    </row>
    <row r="213" spans="1:4" x14ac:dyDescent="0.25">
      <c r="A213" s="26" t="str">
        <f>IF('Print Analisa UH'!A232="","",'Print Analisa UH'!A232)</f>
        <v/>
      </c>
      <c r="B213" s="24" t="str">
        <f>'Print Analisa UH'!B232</f>
        <v/>
      </c>
      <c r="C213" s="26" t="str">
        <f>'Print Analisa UH'!C232</f>
        <v/>
      </c>
      <c r="D213" s="26" t="str">
        <f>IF(A213="","",VLOOKUP(A213,Score!AC$154:AF$178,4,FALSE))</f>
        <v/>
      </c>
    </row>
    <row r="214" spans="1:4" x14ac:dyDescent="0.25">
      <c r="A214" s="26" t="str">
        <f>IF('Print Analisa UH'!A233="","",'Print Analisa UH'!A233)</f>
        <v/>
      </c>
      <c r="B214" s="24" t="str">
        <f>'Print Analisa UH'!B233</f>
        <v/>
      </c>
      <c r="C214" s="26" t="str">
        <f>'Print Analisa UH'!C233</f>
        <v/>
      </c>
      <c r="D214" s="26" t="str">
        <f>IF(A214="","",VLOOKUP(A214,Score!AC$154:AF$178,4,FALSE))</f>
        <v/>
      </c>
    </row>
    <row r="215" spans="1:4" x14ac:dyDescent="0.25">
      <c r="A215" s="26" t="str">
        <f>IF('Print Analisa UH'!A234="","",'Print Analisa UH'!A234)</f>
        <v/>
      </c>
      <c r="B215" s="24" t="str">
        <f>'Print Analisa UH'!B234</f>
        <v/>
      </c>
      <c r="C215" s="26" t="str">
        <f>'Print Analisa UH'!C234</f>
        <v/>
      </c>
      <c r="D215" s="26" t="str">
        <f>IF(A215="","",VLOOKUP(A215,Score!AC$154:AF$178,4,FALSE))</f>
        <v/>
      </c>
    </row>
    <row r="217" spans="1:4" x14ac:dyDescent="0.25">
      <c r="B217" s="102" t="s">
        <v>91</v>
      </c>
      <c r="C217" s="164">
        <f ca="1">NOW()</f>
        <v>42411.598327893516</v>
      </c>
      <c r="D217" s="165"/>
    </row>
    <row r="222" spans="1:4" x14ac:dyDescent="0.25">
      <c r="C222" s="75">
        <f>INPUT!D$13</f>
        <v>0</v>
      </c>
    </row>
    <row r="223" spans="1:4" x14ac:dyDescent="0.25">
      <c r="C223" s="75" t="s">
        <v>55</v>
      </c>
    </row>
    <row r="225" spans="1:4" x14ac:dyDescent="0.25">
      <c r="A225" s="162" t="s">
        <v>45</v>
      </c>
      <c r="B225" s="162"/>
      <c r="C225" s="162"/>
      <c r="D225" s="162"/>
    </row>
    <row r="227" spans="1:4" x14ac:dyDescent="0.25">
      <c r="A227" s="28"/>
      <c r="B227" s="28" t="s">
        <v>57</v>
      </c>
      <c r="C227" s="34" t="str">
        <f>": "&amp;INPUT!K$17</f>
        <v xml:space="preserve">: </v>
      </c>
    </row>
    <row r="228" spans="1:4" x14ac:dyDescent="0.25">
      <c r="A228" s="28"/>
      <c r="B228" s="28" t="s">
        <v>58</v>
      </c>
      <c r="C228" s="28" t="str">
        <f>": "&amp;INPUT!D$14</f>
        <v xml:space="preserve">: </v>
      </c>
    </row>
    <row r="229" spans="1:4" x14ac:dyDescent="0.25">
      <c r="A229" s="28"/>
      <c r="B229" s="28" t="s">
        <v>89</v>
      </c>
      <c r="C229" s="34" t="str">
        <f>": "&amp;Score!B197</f>
        <v xml:space="preserve">: </v>
      </c>
    </row>
    <row r="230" spans="1:4" x14ac:dyDescent="0.25">
      <c r="A230" s="28"/>
      <c r="B230" s="28"/>
      <c r="C230" s="114"/>
    </row>
    <row r="231" spans="1:4" x14ac:dyDescent="0.25">
      <c r="A231" s="28" t="s">
        <v>93</v>
      </c>
      <c r="B231" s="114" t="str">
        <f>": "&amp;INPUT!K$15</f>
        <v xml:space="preserve">: </v>
      </c>
      <c r="C231" s="28"/>
    </row>
    <row r="232" spans="1:4" x14ac:dyDescent="0.25">
      <c r="A232" s="28" t="s">
        <v>73</v>
      </c>
      <c r="B232" s="163" t="str">
        <f>": "&amp;INPUT!K$16</f>
        <v xml:space="preserve">: </v>
      </c>
      <c r="C232" s="163"/>
      <c r="D232" s="163"/>
    </row>
    <row r="234" spans="1:4" x14ac:dyDescent="0.25">
      <c r="A234" s="106" t="s">
        <v>74</v>
      </c>
      <c r="B234" s="28"/>
      <c r="C234" s="28"/>
    </row>
    <row r="235" spans="1:4" x14ac:dyDescent="0.25">
      <c r="A235" s="28" t="s">
        <v>75</v>
      </c>
      <c r="B235" s="28"/>
      <c r="C235" s="166" t="str">
        <f>": "&amp;REKAP!L12</f>
        <v xml:space="preserve">: </v>
      </c>
      <c r="D235" s="165"/>
    </row>
    <row r="236" spans="1:4" x14ac:dyDescent="0.25">
      <c r="A236" s="28" t="s">
        <v>110</v>
      </c>
      <c r="B236" s="28"/>
      <c r="C236" s="28"/>
    </row>
    <row r="237" spans="1:4" x14ac:dyDescent="0.25">
      <c r="A237" s="84" t="s">
        <v>5</v>
      </c>
      <c r="B237" s="84" t="s">
        <v>76</v>
      </c>
      <c r="C237" s="84" t="s">
        <v>111</v>
      </c>
    </row>
    <row r="238" spans="1:4" x14ac:dyDescent="0.25">
      <c r="A238" s="107">
        <v>1</v>
      </c>
      <c r="B238" s="108" t="s">
        <v>112</v>
      </c>
      <c r="C238" s="109"/>
    </row>
    <row r="239" spans="1:4" x14ac:dyDescent="0.25">
      <c r="A239" s="110"/>
      <c r="B239" s="111" t="s">
        <v>113</v>
      </c>
      <c r="C239" s="112"/>
    </row>
    <row r="240" spans="1:4" x14ac:dyDescent="0.25">
      <c r="A240" s="30"/>
      <c r="B240" s="111" t="s">
        <v>114</v>
      </c>
      <c r="C240" s="112"/>
    </row>
    <row r="241" spans="1:4" x14ac:dyDescent="0.25">
      <c r="A241" s="107">
        <v>2</v>
      </c>
      <c r="B241" s="108" t="s">
        <v>115</v>
      </c>
      <c r="C241" s="109"/>
    </row>
    <row r="242" spans="1:4" x14ac:dyDescent="0.25">
      <c r="A242" s="113"/>
      <c r="B242" s="33" t="s">
        <v>116</v>
      </c>
      <c r="C242" s="112"/>
    </row>
    <row r="243" spans="1:4" x14ac:dyDescent="0.25">
      <c r="A243" s="31"/>
      <c r="B243" s="33" t="s">
        <v>117</v>
      </c>
      <c r="C243" s="112"/>
    </row>
    <row r="244" spans="1:4" x14ac:dyDescent="0.25">
      <c r="A244" s="115"/>
      <c r="B244" s="115"/>
      <c r="C244" s="116"/>
    </row>
    <row r="245" spans="1:4" x14ac:dyDescent="0.25">
      <c r="A245" s="88" t="s">
        <v>77</v>
      </c>
    </row>
    <row r="246" spans="1:4" ht="30" x14ac:dyDescent="0.25">
      <c r="A246" s="117" t="s">
        <v>5</v>
      </c>
      <c r="B246" s="117" t="s">
        <v>51</v>
      </c>
      <c r="C246" s="118" t="s">
        <v>79</v>
      </c>
      <c r="D246" s="118" t="s">
        <v>80</v>
      </c>
    </row>
    <row r="247" spans="1:4" x14ac:dyDescent="0.25">
      <c r="A247" s="26" t="str">
        <f>IF('Print Analisa UH'!A271="","",'Print Analisa UH'!A271)</f>
        <v/>
      </c>
      <c r="B247" s="24" t="str">
        <f>'Print Analisa UH'!B271</f>
        <v/>
      </c>
      <c r="C247" s="26" t="str">
        <f>'Print Analisa UH'!C271</f>
        <v/>
      </c>
      <c r="D247" s="26" t="str">
        <f>IF(A247="","",VLOOKUP(A247,Score!AC$202:AF$226,4,FALSE))</f>
        <v/>
      </c>
    </row>
    <row r="248" spans="1:4" x14ac:dyDescent="0.25">
      <c r="A248" s="26" t="str">
        <f>IF('Print Analisa UH'!A272="","",'Print Analisa UH'!A272)</f>
        <v/>
      </c>
      <c r="B248" s="24" t="str">
        <f>'Print Analisa UH'!B272</f>
        <v/>
      </c>
      <c r="C248" s="26" t="str">
        <f>'Print Analisa UH'!C272</f>
        <v/>
      </c>
      <c r="D248" s="26" t="str">
        <f>IF(A248="","",VLOOKUP(A248,Score!AC$202:AF$226,4,FALSE))</f>
        <v/>
      </c>
    </row>
    <row r="249" spans="1:4" x14ac:dyDescent="0.25">
      <c r="A249" s="26" t="str">
        <f>IF('Print Analisa UH'!A273="","",'Print Analisa UH'!A273)</f>
        <v/>
      </c>
      <c r="B249" s="24" t="str">
        <f>'Print Analisa UH'!B273</f>
        <v/>
      </c>
      <c r="C249" s="26" t="str">
        <f>'Print Analisa UH'!C273</f>
        <v/>
      </c>
      <c r="D249" s="26" t="str">
        <f>IF(A249="","",VLOOKUP(A249,Score!AC$202:AF$226,4,FALSE))</f>
        <v/>
      </c>
    </row>
    <row r="250" spans="1:4" x14ac:dyDescent="0.25">
      <c r="A250" s="26" t="str">
        <f>IF('Print Analisa UH'!A274="","",'Print Analisa UH'!A274)</f>
        <v/>
      </c>
      <c r="B250" s="24" t="str">
        <f>'Print Analisa UH'!B274</f>
        <v/>
      </c>
      <c r="C250" s="26" t="str">
        <f>'Print Analisa UH'!C274</f>
        <v/>
      </c>
      <c r="D250" s="26" t="str">
        <f>IF(A250="","",VLOOKUP(A250,Score!AC$202:AF$226,4,FALSE))</f>
        <v/>
      </c>
    </row>
    <row r="251" spans="1:4" x14ac:dyDescent="0.25">
      <c r="A251" s="26" t="str">
        <f>IF('Print Analisa UH'!A275="","",'Print Analisa UH'!A275)</f>
        <v/>
      </c>
      <c r="B251" s="24" t="str">
        <f>'Print Analisa UH'!B275</f>
        <v/>
      </c>
      <c r="C251" s="26" t="str">
        <f>'Print Analisa UH'!C275</f>
        <v/>
      </c>
      <c r="D251" s="26" t="str">
        <f>IF(A251="","",VLOOKUP(A251,Score!AC$202:AF$226,4,FALSE))</f>
        <v/>
      </c>
    </row>
    <row r="252" spans="1:4" x14ac:dyDescent="0.25">
      <c r="A252" s="26" t="str">
        <f>IF('Print Analisa UH'!A276="","",'Print Analisa UH'!A276)</f>
        <v/>
      </c>
      <c r="B252" s="24" t="str">
        <f>'Print Analisa UH'!B276</f>
        <v/>
      </c>
      <c r="C252" s="26" t="str">
        <f>'Print Analisa UH'!C276</f>
        <v/>
      </c>
      <c r="D252" s="26" t="str">
        <f>IF(A252="","",VLOOKUP(A252,Score!AC$202:AF$226,4,FALSE))</f>
        <v/>
      </c>
    </row>
    <row r="253" spans="1:4" x14ac:dyDescent="0.25">
      <c r="A253" s="26" t="str">
        <f>IF('Print Analisa UH'!A277="","",'Print Analisa UH'!A277)</f>
        <v/>
      </c>
      <c r="B253" s="24" t="str">
        <f>'Print Analisa UH'!B277</f>
        <v/>
      </c>
      <c r="C253" s="26" t="str">
        <f>'Print Analisa UH'!C277</f>
        <v/>
      </c>
      <c r="D253" s="26" t="str">
        <f>IF(A253="","",VLOOKUP(A253,Score!AC$202:AF$226,4,FALSE))</f>
        <v/>
      </c>
    </row>
    <row r="254" spans="1:4" x14ac:dyDescent="0.25">
      <c r="A254" s="26" t="str">
        <f>IF('Print Analisa UH'!A278="","",'Print Analisa UH'!A278)</f>
        <v/>
      </c>
      <c r="B254" s="24" t="str">
        <f>'Print Analisa UH'!B278</f>
        <v/>
      </c>
      <c r="C254" s="26" t="str">
        <f>'Print Analisa UH'!C278</f>
        <v/>
      </c>
      <c r="D254" s="26" t="str">
        <f>IF(A254="","",VLOOKUP(A254,Score!AC$202:AF$226,4,FALSE))</f>
        <v/>
      </c>
    </row>
    <row r="255" spans="1:4" x14ac:dyDescent="0.25">
      <c r="A255" s="26" t="str">
        <f>IF('Print Analisa UH'!A279="","",'Print Analisa UH'!A279)</f>
        <v/>
      </c>
      <c r="B255" s="24" t="str">
        <f>'Print Analisa UH'!B279</f>
        <v/>
      </c>
      <c r="C255" s="26" t="str">
        <f>'Print Analisa UH'!C279</f>
        <v/>
      </c>
      <c r="D255" s="26" t="str">
        <f>IF(A255="","",VLOOKUP(A255,Score!AC$202:AF$226,4,FALSE))</f>
        <v/>
      </c>
    </row>
    <row r="256" spans="1:4" x14ac:dyDescent="0.25">
      <c r="A256" s="26" t="str">
        <f>IF('Print Analisa UH'!A280="","",'Print Analisa UH'!A280)</f>
        <v/>
      </c>
      <c r="B256" s="24" t="str">
        <f>'Print Analisa UH'!B280</f>
        <v/>
      </c>
      <c r="C256" s="26" t="str">
        <f>'Print Analisa UH'!C280</f>
        <v/>
      </c>
      <c r="D256" s="26" t="str">
        <f>IF(A256="","",VLOOKUP(A256,Score!AC$202:AF$226,4,FALSE))</f>
        <v/>
      </c>
    </row>
    <row r="257" spans="1:4" x14ac:dyDescent="0.25">
      <c r="A257" s="26" t="str">
        <f>IF('Print Analisa UH'!A281="","",'Print Analisa UH'!A281)</f>
        <v/>
      </c>
      <c r="B257" s="24" t="str">
        <f>'Print Analisa UH'!B281</f>
        <v/>
      </c>
      <c r="C257" s="26" t="str">
        <f>'Print Analisa UH'!C281</f>
        <v/>
      </c>
      <c r="D257" s="26" t="str">
        <f>IF(A257="","",VLOOKUP(A257,Score!AC$202:AF$226,4,FALSE))</f>
        <v/>
      </c>
    </row>
    <row r="258" spans="1:4" x14ac:dyDescent="0.25">
      <c r="A258" s="26" t="str">
        <f>IF('Print Analisa UH'!A282="","",'Print Analisa UH'!A282)</f>
        <v/>
      </c>
      <c r="B258" s="24" t="str">
        <f>'Print Analisa UH'!B282</f>
        <v/>
      </c>
      <c r="C258" s="26" t="str">
        <f>'Print Analisa UH'!C282</f>
        <v/>
      </c>
      <c r="D258" s="26" t="str">
        <f>IF(A258="","",VLOOKUP(A258,Score!AC$202:AF$226,4,FALSE))</f>
        <v/>
      </c>
    </row>
    <row r="259" spans="1:4" x14ac:dyDescent="0.25">
      <c r="A259" s="26" t="str">
        <f>IF('Print Analisa UH'!A283="","",'Print Analisa UH'!A283)</f>
        <v/>
      </c>
      <c r="B259" s="24" t="str">
        <f>'Print Analisa UH'!B283</f>
        <v/>
      </c>
      <c r="C259" s="26" t="str">
        <f>'Print Analisa UH'!C283</f>
        <v/>
      </c>
      <c r="D259" s="26" t="str">
        <f>IF(A259="","",VLOOKUP(A259,Score!AC$202:AF$226,4,FALSE))</f>
        <v/>
      </c>
    </row>
    <row r="260" spans="1:4" x14ac:dyDescent="0.25">
      <c r="A260" s="26" t="str">
        <f>IF('Print Analisa UH'!A284="","",'Print Analisa UH'!A284)</f>
        <v/>
      </c>
      <c r="B260" s="24" t="str">
        <f>'Print Analisa UH'!B284</f>
        <v/>
      </c>
      <c r="C260" s="26" t="str">
        <f>'Print Analisa UH'!C284</f>
        <v/>
      </c>
      <c r="D260" s="26" t="str">
        <f>IF(A260="","",VLOOKUP(A260,Score!AC$202:AF$226,4,FALSE))</f>
        <v/>
      </c>
    </row>
    <row r="261" spans="1:4" x14ac:dyDescent="0.25">
      <c r="A261" s="26" t="str">
        <f>IF('Print Analisa UH'!A285="","",'Print Analisa UH'!A285)</f>
        <v/>
      </c>
      <c r="B261" s="24" t="str">
        <f>'Print Analisa UH'!B285</f>
        <v/>
      </c>
      <c r="C261" s="26" t="str">
        <f>'Print Analisa UH'!C285</f>
        <v/>
      </c>
      <c r="D261" s="26" t="str">
        <f>IF(A261="","",VLOOKUP(A261,Score!AC$202:AF$226,4,FALSE))</f>
        <v/>
      </c>
    </row>
    <row r="262" spans="1:4" x14ac:dyDescent="0.25">
      <c r="A262" s="26" t="str">
        <f>IF('Print Analisa UH'!A286="","",'Print Analisa UH'!A286)</f>
        <v/>
      </c>
      <c r="B262" s="24" t="str">
        <f>'Print Analisa UH'!B286</f>
        <v/>
      </c>
      <c r="C262" s="26" t="str">
        <f>'Print Analisa UH'!C286</f>
        <v/>
      </c>
      <c r="D262" s="26" t="str">
        <f>IF(A262="","",VLOOKUP(A262,Score!AC$202:AF$226,4,FALSE))</f>
        <v/>
      </c>
    </row>
    <row r="263" spans="1:4" x14ac:dyDescent="0.25">
      <c r="A263" s="26" t="str">
        <f>IF('Print Analisa UH'!A287="","",'Print Analisa UH'!A287)</f>
        <v/>
      </c>
      <c r="B263" s="24" t="str">
        <f>'Print Analisa UH'!B287</f>
        <v/>
      </c>
      <c r="C263" s="26" t="str">
        <f>'Print Analisa UH'!C287</f>
        <v/>
      </c>
      <c r="D263" s="26" t="str">
        <f>IF(A263="","",VLOOKUP(A263,Score!AC$202:AF$226,4,FALSE))</f>
        <v/>
      </c>
    </row>
    <row r="264" spans="1:4" x14ac:dyDescent="0.25">
      <c r="A264" s="26" t="str">
        <f>IF('Print Analisa UH'!A288="","",'Print Analisa UH'!A288)</f>
        <v/>
      </c>
      <c r="B264" s="24" t="str">
        <f>'Print Analisa UH'!B288</f>
        <v/>
      </c>
      <c r="C264" s="26" t="str">
        <f>'Print Analisa UH'!C288</f>
        <v/>
      </c>
      <c r="D264" s="26" t="str">
        <f>IF(A264="","",VLOOKUP(A264,Score!AC$202:AF$226,4,FALSE))</f>
        <v/>
      </c>
    </row>
    <row r="265" spans="1:4" x14ac:dyDescent="0.25">
      <c r="A265" s="26" t="str">
        <f>IF('Print Analisa UH'!A289="","",'Print Analisa UH'!A289)</f>
        <v/>
      </c>
      <c r="B265" s="24" t="str">
        <f>'Print Analisa UH'!B289</f>
        <v/>
      </c>
      <c r="C265" s="26" t="str">
        <f>'Print Analisa UH'!C289</f>
        <v/>
      </c>
      <c r="D265" s="26" t="str">
        <f>IF(A265="","",VLOOKUP(A265,Score!AC$202:AF$226,4,FALSE))</f>
        <v/>
      </c>
    </row>
    <row r="266" spans="1:4" x14ac:dyDescent="0.25">
      <c r="A266" s="26" t="str">
        <f>IF('Print Analisa UH'!A290="","",'Print Analisa UH'!A290)</f>
        <v/>
      </c>
      <c r="B266" s="24" t="str">
        <f>'Print Analisa UH'!B290</f>
        <v/>
      </c>
      <c r="C266" s="26" t="str">
        <f>'Print Analisa UH'!C290</f>
        <v/>
      </c>
      <c r="D266" s="26" t="str">
        <f>IF(A266="","",VLOOKUP(A266,Score!AC$202:AF$226,4,FALSE))</f>
        <v/>
      </c>
    </row>
    <row r="267" spans="1:4" x14ac:dyDescent="0.25">
      <c r="A267" s="26" t="str">
        <f>IF('Print Analisa UH'!A291="","",'Print Analisa UH'!A291)</f>
        <v/>
      </c>
      <c r="B267" s="24" t="str">
        <f>'Print Analisa UH'!B291</f>
        <v/>
      </c>
      <c r="C267" s="26" t="str">
        <f>'Print Analisa UH'!C291</f>
        <v/>
      </c>
      <c r="D267" s="26" t="str">
        <f>IF(A267="","",VLOOKUP(A267,Score!AC$202:AF$226,4,FALSE))</f>
        <v/>
      </c>
    </row>
    <row r="268" spans="1:4" x14ac:dyDescent="0.25">
      <c r="A268" s="26" t="str">
        <f>IF('Print Analisa UH'!A292="","",'Print Analisa UH'!A292)</f>
        <v/>
      </c>
      <c r="B268" s="24" t="str">
        <f>'Print Analisa UH'!B292</f>
        <v/>
      </c>
      <c r="C268" s="26" t="str">
        <f>'Print Analisa UH'!C292</f>
        <v/>
      </c>
      <c r="D268" s="26" t="str">
        <f>IF(A268="","",VLOOKUP(A268,Score!AC$202:AF$226,4,FALSE))</f>
        <v/>
      </c>
    </row>
    <row r="269" spans="1:4" x14ac:dyDescent="0.25">
      <c r="A269" s="26" t="str">
        <f>IF('Print Analisa UH'!A293="","",'Print Analisa UH'!A293)</f>
        <v/>
      </c>
      <c r="B269" s="24" t="str">
        <f>'Print Analisa UH'!B293</f>
        <v/>
      </c>
      <c r="C269" s="26" t="str">
        <f>'Print Analisa UH'!C293</f>
        <v/>
      </c>
      <c r="D269" s="26" t="str">
        <f>IF(A269="","",VLOOKUP(A269,Score!AC$202:AF$226,4,FALSE))</f>
        <v/>
      </c>
    </row>
    <row r="270" spans="1:4" x14ac:dyDescent="0.25">
      <c r="A270" s="26" t="str">
        <f>IF('Print Analisa UH'!A294="","",'Print Analisa UH'!A294)</f>
        <v/>
      </c>
      <c r="B270" s="24" t="str">
        <f>'Print Analisa UH'!B294</f>
        <v/>
      </c>
      <c r="C270" s="26" t="str">
        <f>'Print Analisa UH'!C294</f>
        <v/>
      </c>
      <c r="D270" s="26" t="str">
        <f>IF(A270="","",VLOOKUP(A270,Score!AC$202:AF$226,4,FALSE))</f>
        <v/>
      </c>
    </row>
    <row r="271" spans="1:4" x14ac:dyDescent="0.25">
      <c r="A271" s="26" t="str">
        <f>IF('Print Analisa UH'!A295="","",'Print Analisa UH'!A295)</f>
        <v/>
      </c>
      <c r="B271" s="24" t="str">
        <f>'Print Analisa UH'!B295</f>
        <v/>
      </c>
      <c r="C271" s="26" t="str">
        <f>'Print Analisa UH'!C295</f>
        <v/>
      </c>
      <c r="D271" s="26" t="str">
        <f>IF(A271="","",VLOOKUP(A271,Score!AC$202:AF$226,4,FALSE))</f>
        <v/>
      </c>
    </row>
    <row r="273" spans="2:4" x14ac:dyDescent="0.25">
      <c r="B273" s="102" t="s">
        <v>91</v>
      </c>
      <c r="C273" s="164">
        <f ca="1">NOW()</f>
        <v>42411.598327893516</v>
      </c>
      <c r="D273" s="165"/>
    </row>
    <row r="278" spans="2:4" x14ac:dyDescent="0.25">
      <c r="C278" s="75">
        <f>INPUT!D$13</f>
        <v>0</v>
      </c>
    </row>
    <row r="279" spans="2:4" x14ac:dyDescent="0.25">
      <c r="C279" s="75" t="s">
        <v>55</v>
      </c>
    </row>
  </sheetData>
  <sheetProtection password="C71F" sheet="1" objects="1" scenarios="1" formatRows="0"/>
  <mergeCells count="20">
    <mergeCell ref="C273:D273"/>
    <mergeCell ref="B120:D120"/>
    <mergeCell ref="A169:D169"/>
    <mergeCell ref="B176:D176"/>
    <mergeCell ref="A225:D225"/>
    <mergeCell ref="B232:D232"/>
    <mergeCell ref="C161:D161"/>
    <mergeCell ref="C217:D217"/>
    <mergeCell ref="C123:D123"/>
    <mergeCell ref="C179:D179"/>
    <mergeCell ref="C235:D235"/>
    <mergeCell ref="A1:D1"/>
    <mergeCell ref="B8:D8"/>
    <mergeCell ref="A57:D57"/>
    <mergeCell ref="B64:D64"/>
    <mergeCell ref="A113:D113"/>
    <mergeCell ref="C49:D49"/>
    <mergeCell ref="C105:D105"/>
    <mergeCell ref="C11:D11"/>
    <mergeCell ref="C67:D67"/>
  </mergeCells>
  <printOptions horizontalCentered="1"/>
  <pageMargins left="0.7" right="0.7" top="0.75" bottom="0.75" header="0.3" footer="0.3"/>
  <pageSetup paperSize="9" orientation="portrait" verticalDpi="0" r:id="rId1"/>
  <rowBreaks count="4" manualBreakCount="4">
    <brk id="56" max="16383" man="1"/>
    <brk id="112" max="16383" man="1"/>
    <brk id="168" max="16383" man="1"/>
    <brk id="224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opLeftCell="A20" workbookViewId="0">
      <selection activeCell="F35" sqref="F35"/>
    </sheetView>
  </sheetViews>
  <sheetFormatPr defaultRowHeight="15" x14ac:dyDescent="0.25"/>
  <cols>
    <col min="1" max="1" width="7.85546875" customWidth="1"/>
    <col min="2" max="2" width="31.140625" customWidth="1"/>
    <col min="3" max="3" width="11.85546875" customWidth="1"/>
    <col min="4" max="4" width="20.85546875" customWidth="1"/>
    <col min="5" max="5" width="13.5703125" customWidth="1"/>
  </cols>
  <sheetData>
    <row r="1" spans="1:5" ht="18.75" x14ac:dyDescent="0.25">
      <c r="A1" s="167" t="s">
        <v>81</v>
      </c>
      <c r="B1" s="167"/>
      <c r="C1" s="167"/>
      <c r="D1" s="167"/>
      <c r="E1" s="167"/>
    </row>
    <row r="3" spans="1:5" x14ac:dyDescent="0.25">
      <c r="B3" t="s">
        <v>58</v>
      </c>
      <c r="C3" t="str">
        <f>": "&amp;INPUT!D14</f>
        <v xml:space="preserve">: </v>
      </c>
    </row>
    <row r="4" spans="1:5" x14ac:dyDescent="0.25">
      <c r="B4" t="s">
        <v>95</v>
      </c>
      <c r="C4" s="83" t="str">
        <f>": "&amp;INPUT!K15</f>
        <v xml:space="preserve">: </v>
      </c>
    </row>
    <row r="5" spans="1:5" x14ac:dyDescent="0.25">
      <c r="B5" t="s">
        <v>73</v>
      </c>
      <c r="C5" s="143" t="str">
        <f>": "&amp;INPUT!K16</f>
        <v xml:space="preserve">: </v>
      </c>
      <c r="D5" s="143"/>
      <c r="E5" s="143"/>
    </row>
    <row r="6" spans="1:5" x14ac:dyDescent="0.25">
      <c r="B6" t="s">
        <v>118</v>
      </c>
      <c r="C6" s="123" t="s">
        <v>4</v>
      </c>
    </row>
    <row r="8" spans="1:5" ht="22.5" customHeight="1" x14ac:dyDescent="0.25">
      <c r="A8" s="117" t="s">
        <v>5</v>
      </c>
      <c r="B8" s="117" t="s">
        <v>51</v>
      </c>
      <c r="C8" s="117" t="s">
        <v>78</v>
      </c>
      <c r="D8" s="117" t="s">
        <v>52</v>
      </c>
      <c r="E8" s="117" t="s">
        <v>53</v>
      </c>
    </row>
    <row r="9" spans="1:5" ht="18.75" customHeight="1" x14ac:dyDescent="0.25">
      <c r="A9" s="38"/>
      <c r="B9" s="38"/>
      <c r="C9" s="38"/>
      <c r="D9" s="38"/>
      <c r="E9" s="38"/>
    </row>
    <row r="10" spans="1:5" ht="18.75" customHeight="1" x14ac:dyDescent="0.25">
      <c r="A10" s="38"/>
      <c r="B10" s="38"/>
      <c r="C10" s="38"/>
      <c r="D10" s="38"/>
      <c r="E10" s="38"/>
    </row>
    <row r="11" spans="1:5" ht="18.75" customHeight="1" x14ac:dyDescent="0.25">
      <c r="A11" s="38"/>
      <c r="B11" s="38"/>
      <c r="C11" s="38"/>
      <c r="D11" s="38"/>
      <c r="E11" s="38"/>
    </row>
    <row r="12" spans="1:5" ht="18.75" customHeight="1" x14ac:dyDescent="0.25">
      <c r="A12" s="38"/>
      <c r="B12" s="38"/>
      <c r="C12" s="38"/>
      <c r="D12" s="38"/>
      <c r="E12" s="38"/>
    </row>
    <row r="13" spans="1:5" ht="18.75" customHeight="1" x14ac:dyDescent="0.25">
      <c r="A13" s="38"/>
      <c r="B13" s="38"/>
      <c r="C13" s="38"/>
      <c r="D13" s="38"/>
      <c r="E13" s="38"/>
    </row>
    <row r="14" spans="1:5" ht="18.75" customHeight="1" x14ac:dyDescent="0.25">
      <c r="A14" s="38"/>
      <c r="B14" s="38"/>
      <c r="C14" s="38"/>
      <c r="D14" s="38"/>
      <c r="E14" s="38"/>
    </row>
    <row r="15" spans="1:5" ht="18.75" customHeight="1" x14ac:dyDescent="0.25">
      <c r="A15" s="38"/>
      <c r="B15" s="38"/>
      <c r="C15" s="38"/>
      <c r="D15" s="38"/>
      <c r="E15" s="38"/>
    </row>
    <row r="16" spans="1:5" ht="18.75" customHeight="1" x14ac:dyDescent="0.25">
      <c r="A16" s="38"/>
      <c r="B16" s="38"/>
      <c r="C16" s="38"/>
      <c r="D16" s="38"/>
      <c r="E16" s="38"/>
    </row>
    <row r="17" spans="1:5" ht="18.75" customHeight="1" x14ac:dyDescent="0.25">
      <c r="A17" s="38"/>
      <c r="B17" s="38"/>
      <c r="C17" s="38"/>
      <c r="D17" s="38"/>
      <c r="E17" s="38"/>
    </row>
    <row r="18" spans="1:5" ht="18.75" customHeight="1" x14ac:dyDescent="0.25">
      <c r="A18" s="38"/>
      <c r="B18" s="38"/>
      <c r="C18" s="38"/>
      <c r="D18" s="38"/>
      <c r="E18" s="38"/>
    </row>
    <row r="19" spans="1:5" ht="18.75" customHeight="1" x14ac:dyDescent="0.25">
      <c r="A19" s="38"/>
      <c r="B19" s="38"/>
      <c r="C19" s="38"/>
      <c r="D19" s="38"/>
      <c r="E19" s="38"/>
    </row>
    <row r="20" spans="1:5" ht="18.75" customHeight="1" x14ac:dyDescent="0.25">
      <c r="A20" s="38"/>
      <c r="B20" s="38"/>
      <c r="C20" s="38"/>
      <c r="D20" s="38"/>
      <c r="E20" s="38"/>
    </row>
    <row r="21" spans="1:5" ht="18.75" customHeight="1" x14ac:dyDescent="0.25">
      <c r="A21" s="38"/>
      <c r="B21" s="38"/>
      <c r="C21" s="38"/>
      <c r="D21" s="38"/>
      <c r="E21" s="38"/>
    </row>
    <row r="22" spans="1:5" ht="18.75" customHeight="1" x14ac:dyDescent="0.25">
      <c r="A22" s="38"/>
      <c r="B22" s="38"/>
      <c r="C22" s="38"/>
      <c r="D22" s="38"/>
      <c r="E22" s="38"/>
    </row>
    <row r="23" spans="1:5" ht="18.75" customHeight="1" x14ac:dyDescent="0.25">
      <c r="A23" s="38"/>
      <c r="B23" s="38"/>
      <c r="C23" s="38"/>
      <c r="D23" s="38"/>
      <c r="E23" s="38"/>
    </row>
    <row r="24" spans="1:5" ht="18.75" customHeight="1" x14ac:dyDescent="0.25">
      <c r="A24" s="38"/>
      <c r="B24" s="38"/>
      <c r="C24" s="38"/>
      <c r="D24" s="38"/>
      <c r="E24" s="38"/>
    </row>
    <row r="25" spans="1:5" ht="18.75" customHeight="1" x14ac:dyDescent="0.25">
      <c r="A25" s="38"/>
      <c r="B25" s="38"/>
      <c r="C25" s="38"/>
      <c r="D25" s="38"/>
      <c r="E25" s="38"/>
    </row>
    <row r="26" spans="1:5" ht="18.75" customHeight="1" x14ac:dyDescent="0.25">
      <c r="A26" s="38"/>
      <c r="B26" s="38"/>
      <c r="C26" s="38"/>
      <c r="D26" s="38"/>
      <c r="E26" s="38"/>
    </row>
    <row r="27" spans="1:5" ht="18.75" customHeight="1" x14ac:dyDescent="0.25">
      <c r="A27" s="38"/>
      <c r="B27" s="38"/>
      <c r="C27" s="38"/>
      <c r="D27" s="38"/>
      <c r="E27" s="38"/>
    </row>
    <row r="28" spans="1:5" ht="18.75" customHeight="1" x14ac:dyDescent="0.25">
      <c r="A28" s="38"/>
      <c r="B28" s="38"/>
      <c r="C28" s="38"/>
      <c r="D28" s="38"/>
      <c r="E28" s="38"/>
    </row>
    <row r="29" spans="1:5" ht="18.75" customHeight="1" x14ac:dyDescent="0.25">
      <c r="A29" s="38"/>
      <c r="B29" s="38"/>
      <c r="C29" s="38"/>
      <c r="D29" s="38"/>
      <c r="E29" s="38"/>
    </row>
    <row r="30" spans="1:5" ht="18.75" customHeight="1" x14ac:dyDescent="0.25">
      <c r="A30" s="38"/>
      <c r="B30" s="38"/>
      <c r="C30" s="38"/>
      <c r="D30" s="38"/>
      <c r="E30" s="38"/>
    </row>
    <row r="31" spans="1:5" ht="18.75" customHeight="1" x14ac:dyDescent="0.25">
      <c r="A31" s="38"/>
      <c r="B31" s="38"/>
      <c r="C31" s="38"/>
      <c r="D31" s="38"/>
      <c r="E31" s="38"/>
    </row>
    <row r="32" spans="1:5" ht="18.75" customHeight="1" x14ac:dyDescent="0.25">
      <c r="A32" s="38"/>
      <c r="B32" s="38"/>
      <c r="C32" s="38"/>
      <c r="D32" s="38"/>
      <c r="E32" s="38"/>
    </row>
    <row r="33" spans="1:5" ht="18.75" customHeight="1" x14ac:dyDescent="0.25">
      <c r="A33" s="38"/>
      <c r="B33" s="38"/>
      <c r="C33" s="38"/>
      <c r="D33" s="38"/>
      <c r="E33" s="38"/>
    </row>
    <row r="35" spans="1:5" x14ac:dyDescent="0.25">
      <c r="B35" s="102" t="s">
        <v>91</v>
      </c>
      <c r="C35" s="124"/>
      <c r="D35" s="125"/>
      <c r="E35" s="126"/>
    </row>
    <row r="36" spans="1:5" x14ac:dyDescent="0.25">
      <c r="C36" s="126"/>
      <c r="D36" s="126"/>
      <c r="E36" s="126"/>
    </row>
    <row r="37" spans="1:5" x14ac:dyDescent="0.25">
      <c r="C37" s="126"/>
      <c r="D37" s="126"/>
      <c r="E37" s="126"/>
    </row>
    <row r="38" spans="1:5" x14ac:dyDescent="0.25">
      <c r="C38" s="126"/>
      <c r="D38" s="126"/>
      <c r="E38" s="126"/>
    </row>
    <row r="39" spans="1:5" x14ac:dyDescent="0.25">
      <c r="C39" s="126"/>
      <c r="D39" s="126"/>
      <c r="E39" s="126"/>
    </row>
    <row r="40" spans="1:5" x14ac:dyDescent="0.25">
      <c r="D40" s="75">
        <f>INPUT!D13</f>
        <v>0</v>
      </c>
    </row>
    <row r="41" spans="1:5" x14ac:dyDescent="0.25">
      <c r="D41" s="75" t="s">
        <v>55</v>
      </c>
    </row>
  </sheetData>
  <sheetProtection password="C71F" sheet="1" objects="1" scenarios="1" formatRows="0"/>
  <mergeCells count="2">
    <mergeCell ref="A1:E1"/>
    <mergeCell ref="C5:E5"/>
  </mergeCells>
  <printOptions horizontalCentered="1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topLeftCell="A10" workbookViewId="0">
      <selection activeCell="B19" sqref="B19"/>
    </sheetView>
  </sheetViews>
  <sheetFormatPr defaultRowHeight="15" x14ac:dyDescent="0.25"/>
  <cols>
    <col min="1" max="1" width="36" customWidth="1"/>
    <col min="2" max="2" width="36.5703125" customWidth="1"/>
  </cols>
  <sheetData>
    <row r="1" spans="1:2" ht="46.5" x14ac:dyDescent="0.7">
      <c r="A1" s="169" t="str">
        <f>IF(INPUT!K13="HIGH","SMA BUKIT SION","SMP BUKIT SION")</f>
        <v>SMP BUKIT SION</v>
      </c>
      <c r="B1" s="169"/>
    </row>
    <row r="2" spans="1:2" ht="26.25" x14ac:dyDescent="0.4">
      <c r="A2" s="168" t="s">
        <v>41</v>
      </c>
      <c r="B2" s="168"/>
    </row>
    <row r="3" spans="1:2" ht="26.25" x14ac:dyDescent="0.4">
      <c r="A3" s="168" t="s">
        <v>42</v>
      </c>
      <c r="B3" s="168"/>
    </row>
    <row r="8" spans="1:2" ht="26.25" x14ac:dyDescent="0.4">
      <c r="A8" s="168" t="s">
        <v>43</v>
      </c>
      <c r="B8" s="168"/>
    </row>
    <row r="9" spans="1:2" ht="26.25" x14ac:dyDescent="0.4">
      <c r="A9" s="168" t="s">
        <v>44</v>
      </c>
      <c r="B9" s="168"/>
    </row>
    <row r="10" spans="1:2" ht="26.25" x14ac:dyDescent="0.4">
      <c r="A10" s="168" t="s">
        <v>45</v>
      </c>
      <c r="B10" s="168"/>
    </row>
    <row r="11" spans="1:2" ht="26.25" x14ac:dyDescent="0.4">
      <c r="A11" s="168" t="s">
        <v>46</v>
      </c>
      <c r="B11" s="168"/>
    </row>
    <row r="31" spans="1:2" ht="18.75" x14ac:dyDescent="0.3">
      <c r="A31" s="127" t="s">
        <v>47</v>
      </c>
      <c r="B31" s="127" t="str">
        <f>": "&amp;INPUT!D13</f>
        <v xml:space="preserve">: </v>
      </c>
    </row>
    <row r="32" spans="1:2" ht="18.75" x14ac:dyDescent="0.3">
      <c r="A32" s="127" t="s">
        <v>48</v>
      </c>
      <c r="B32" s="127" t="str">
        <f>": "&amp;INPUT!D14</f>
        <v xml:space="preserve">: </v>
      </c>
    </row>
    <row r="33" spans="1:2" ht="18.75" x14ac:dyDescent="0.3">
      <c r="A33" s="127" t="s">
        <v>49</v>
      </c>
      <c r="B33" s="127" t="str">
        <f>": "&amp;INPUT!K14&amp;"/"&amp;INPUT!D15</f>
        <v>: /2 (two)</v>
      </c>
    </row>
  </sheetData>
  <sheetProtection password="C71F" sheet="1" objects="1" scenarios="1"/>
  <mergeCells count="7">
    <mergeCell ref="A9:B9"/>
    <mergeCell ref="A10:B10"/>
    <mergeCell ref="A11:B11"/>
    <mergeCell ref="A8:B8"/>
    <mergeCell ref="A1:B1"/>
    <mergeCell ref="A2:B2"/>
    <mergeCell ref="A3:B3"/>
  </mergeCells>
  <printOptions horizontalCentered="1"/>
  <pageMargins left="0.7" right="0.7" top="1.2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INPUT</vt:lpstr>
      <vt:lpstr>REKAP</vt:lpstr>
      <vt:lpstr>DAFTAR HADIR</vt:lpstr>
      <vt:lpstr>Score</vt:lpstr>
      <vt:lpstr>Print Analisa UH</vt:lpstr>
      <vt:lpstr>PROG &amp; LAP REMED</vt:lpstr>
      <vt:lpstr>DAFTAR HADIR REMEDIAL</vt:lpstr>
      <vt:lpstr>COVER</vt:lpstr>
      <vt:lpstr>Sheet1</vt:lpstr>
      <vt:lpstr>LIST_NAMA</vt:lpstr>
      <vt:lpstr>nama_sma</vt:lpstr>
      <vt:lpstr>'DAFTAR HADIR'!Print_Area</vt:lpstr>
      <vt:lpstr>'PROG &amp; LAP REMED'!Print_Area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TMAK</dc:creator>
  <cp:lastModifiedBy>Lucia</cp:lastModifiedBy>
  <cp:lastPrinted>2015-11-07T09:07:06Z</cp:lastPrinted>
  <dcterms:created xsi:type="dcterms:W3CDTF">2014-12-15T10:30:30Z</dcterms:created>
  <dcterms:modified xsi:type="dcterms:W3CDTF">2016-02-11T07:22:16Z</dcterms:modified>
</cp:coreProperties>
</file>