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2015-2016\05 Marking Form\Form\Rapor semester\Sem 2\"/>
    </mc:Choice>
  </mc:AlternateContent>
  <workbookProtection lockStructure="1"/>
  <bookViews>
    <workbookView xWindow="8970" yWindow="-180" windowWidth="9075" windowHeight="8895" firstSheet="1" activeTab="1"/>
  </bookViews>
  <sheets>
    <sheet name="Cover" sheetId="5" r:id="rId1"/>
    <sheet name="Academic" sheetId="4" r:id="rId2"/>
    <sheet name="Character" sheetId="7" r:id="rId3"/>
    <sheet name="Others" sheetId="8" r:id="rId4"/>
    <sheet name="RAPORT" sheetId="1" r:id="rId5"/>
  </sheets>
  <definedNames>
    <definedName name="a">#REF!</definedName>
    <definedName name="Data">RAPORT!$A$198:$W$222</definedName>
    <definedName name="Data1">RAPORT!$A$198:$AE$222</definedName>
    <definedName name="Data2">RAPORT!$A$198:$AI$222</definedName>
    <definedName name="Nama_G10">Academic!$AW$9:$AZ$34</definedName>
    <definedName name="No">RAPORT!$A$196:$AE$222</definedName>
    <definedName name="No_10">Academic!$BB$9:$BE$34</definedName>
    <definedName name="No_Science">Academic!$AB$9:$AV$34</definedName>
    <definedName name="_xlnm.Print_Area" localSheetId="4">RAPORT!$A$1:$R$82</definedName>
    <definedName name="Score">RAPORT!$A$87:$B$187</definedName>
    <definedName name="Score_Table">RAPORT!$A$85:$B$138</definedName>
  </definedNames>
  <calcPr calcId="162913"/>
</workbook>
</file>

<file path=xl/calcChain.xml><?xml version="1.0" encoding="utf-8"?>
<calcChain xmlns="http://schemas.openxmlformats.org/spreadsheetml/2006/main">
  <c r="Q199" i="1" l="1"/>
  <c r="R199" i="1"/>
  <c r="S199" i="1"/>
  <c r="Q200" i="1"/>
  <c r="R200" i="1"/>
  <c r="S200" i="1"/>
  <c r="Q201" i="1"/>
  <c r="R201" i="1"/>
  <c r="S201" i="1"/>
  <c r="Q202" i="1"/>
  <c r="R202" i="1"/>
  <c r="S202" i="1"/>
  <c r="Q203" i="1"/>
  <c r="R203" i="1"/>
  <c r="S203" i="1"/>
  <c r="Q204" i="1"/>
  <c r="R204" i="1"/>
  <c r="S204" i="1"/>
  <c r="Q205" i="1"/>
  <c r="R205" i="1"/>
  <c r="S205" i="1"/>
  <c r="Q206" i="1"/>
  <c r="R206" i="1"/>
  <c r="S206" i="1"/>
  <c r="Q207" i="1"/>
  <c r="R207" i="1"/>
  <c r="S207" i="1"/>
  <c r="Q208" i="1"/>
  <c r="R208" i="1"/>
  <c r="S208" i="1"/>
  <c r="Q209" i="1"/>
  <c r="R209" i="1"/>
  <c r="S209" i="1"/>
  <c r="Q210" i="1"/>
  <c r="R210" i="1"/>
  <c r="S210" i="1"/>
  <c r="Q211" i="1"/>
  <c r="R211" i="1"/>
  <c r="S211" i="1"/>
  <c r="Q212" i="1"/>
  <c r="R212" i="1"/>
  <c r="S212" i="1"/>
  <c r="Q213" i="1"/>
  <c r="R213" i="1"/>
  <c r="S213" i="1"/>
  <c r="Q214" i="1"/>
  <c r="R214" i="1"/>
  <c r="S214" i="1"/>
  <c r="Q215" i="1"/>
  <c r="R215" i="1"/>
  <c r="S215" i="1"/>
  <c r="Q216" i="1"/>
  <c r="R216" i="1"/>
  <c r="S216" i="1"/>
  <c r="Q217" i="1"/>
  <c r="R217" i="1"/>
  <c r="S217" i="1"/>
  <c r="Q218" i="1"/>
  <c r="R218" i="1"/>
  <c r="S218" i="1"/>
  <c r="Q219" i="1"/>
  <c r="R219" i="1"/>
  <c r="S219" i="1"/>
  <c r="Q220" i="1"/>
  <c r="R220" i="1"/>
  <c r="S220" i="1"/>
  <c r="Q221" i="1"/>
  <c r="R221" i="1"/>
  <c r="S221" i="1"/>
  <c r="Q222" i="1"/>
  <c r="R222" i="1"/>
  <c r="S222" i="1"/>
  <c r="R198" i="1"/>
  <c r="S198" i="1"/>
  <c r="Q198" i="1"/>
  <c r="T199" i="1"/>
  <c r="U199" i="1"/>
  <c r="V199" i="1"/>
  <c r="W199" i="1"/>
  <c r="T200" i="1"/>
  <c r="U200" i="1"/>
  <c r="V200" i="1"/>
  <c r="W200" i="1"/>
  <c r="T201" i="1"/>
  <c r="U201" i="1"/>
  <c r="V201" i="1"/>
  <c r="W201" i="1"/>
  <c r="T202" i="1"/>
  <c r="U202" i="1"/>
  <c r="V202" i="1"/>
  <c r="W202" i="1"/>
  <c r="T203" i="1"/>
  <c r="U203" i="1"/>
  <c r="V203" i="1"/>
  <c r="W203" i="1"/>
  <c r="T204" i="1"/>
  <c r="U204" i="1"/>
  <c r="V204" i="1"/>
  <c r="W204" i="1"/>
  <c r="T205" i="1"/>
  <c r="U205" i="1"/>
  <c r="V205" i="1"/>
  <c r="W205" i="1"/>
  <c r="T206" i="1"/>
  <c r="U206" i="1"/>
  <c r="V206" i="1"/>
  <c r="W206" i="1"/>
  <c r="T207" i="1"/>
  <c r="U207" i="1"/>
  <c r="V207" i="1"/>
  <c r="W207" i="1"/>
  <c r="T208" i="1"/>
  <c r="U208" i="1"/>
  <c r="V208" i="1"/>
  <c r="W208" i="1"/>
  <c r="T209" i="1"/>
  <c r="U209" i="1"/>
  <c r="V209" i="1"/>
  <c r="W209" i="1"/>
  <c r="T210" i="1"/>
  <c r="U210" i="1"/>
  <c r="V210" i="1"/>
  <c r="W210" i="1"/>
  <c r="T211" i="1"/>
  <c r="U211" i="1"/>
  <c r="V211" i="1"/>
  <c r="W211" i="1"/>
  <c r="T212" i="1"/>
  <c r="U212" i="1"/>
  <c r="V212" i="1"/>
  <c r="W212" i="1"/>
  <c r="T213" i="1"/>
  <c r="U213" i="1"/>
  <c r="V213" i="1"/>
  <c r="W213" i="1"/>
  <c r="T214" i="1"/>
  <c r="U214" i="1"/>
  <c r="V214" i="1"/>
  <c r="W214" i="1"/>
  <c r="T215" i="1"/>
  <c r="U215" i="1"/>
  <c r="V215" i="1"/>
  <c r="W215" i="1"/>
  <c r="T216" i="1"/>
  <c r="U216" i="1"/>
  <c r="V216" i="1"/>
  <c r="W216" i="1"/>
  <c r="T217" i="1"/>
  <c r="U217" i="1"/>
  <c r="V217" i="1"/>
  <c r="W217" i="1"/>
  <c r="T218" i="1"/>
  <c r="U218" i="1"/>
  <c r="V218" i="1"/>
  <c r="W218" i="1"/>
  <c r="T219" i="1"/>
  <c r="U219" i="1"/>
  <c r="V219" i="1"/>
  <c r="W219" i="1"/>
  <c r="T220" i="1"/>
  <c r="U220" i="1"/>
  <c r="V220" i="1"/>
  <c r="W220" i="1"/>
  <c r="T221" i="1"/>
  <c r="U221" i="1"/>
  <c r="V221" i="1"/>
  <c r="W221" i="1"/>
  <c r="T222" i="1"/>
  <c r="U222" i="1"/>
  <c r="V222" i="1"/>
  <c r="W222" i="1"/>
  <c r="V198" i="1"/>
  <c r="W198" i="1"/>
  <c r="U198" i="1"/>
  <c r="T198" i="1"/>
  <c r="I11" i="1"/>
  <c r="K11" i="1" s="1"/>
  <c r="I15" i="1"/>
  <c r="K15" i="1" s="1"/>
  <c r="I19" i="1"/>
  <c r="I23" i="1"/>
  <c r="O23" i="1" s="1"/>
  <c r="I10" i="1"/>
  <c r="O10" i="1" s="1"/>
  <c r="U11" i="4"/>
  <c r="V11" i="4"/>
  <c r="X11" i="4" s="1"/>
  <c r="W11" i="4"/>
  <c r="U12" i="4"/>
  <c r="V12" i="4"/>
  <c r="X12" i="4" s="1"/>
  <c r="W12" i="4"/>
  <c r="U13" i="4"/>
  <c r="V13" i="4"/>
  <c r="X13" i="4" s="1"/>
  <c r="W13" i="4"/>
  <c r="U14" i="4"/>
  <c r="V14" i="4"/>
  <c r="X14" i="4" s="1"/>
  <c r="W14" i="4"/>
  <c r="U15" i="4"/>
  <c r="V15" i="4"/>
  <c r="X15" i="4" s="1"/>
  <c r="W15" i="4"/>
  <c r="U16" i="4"/>
  <c r="V16" i="4"/>
  <c r="X16" i="4" s="1"/>
  <c r="W16" i="4"/>
  <c r="U17" i="4"/>
  <c r="V17" i="4"/>
  <c r="X17" i="4" s="1"/>
  <c r="W17" i="4"/>
  <c r="U18" i="4"/>
  <c r="V18" i="4"/>
  <c r="X18" i="4" s="1"/>
  <c r="W18" i="4"/>
  <c r="U19" i="4"/>
  <c r="V19" i="4"/>
  <c r="X19" i="4" s="1"/>
  <c r="W19" i="4"/>
  <c r="U20" i="4"/>
  <c r="V20" i="4"/>
  <c r="X20" i="4" s="1"/>
  <c r="W20" i="4"/>
  <c r="U21" i="4"/>
  <c r="V21" i="4"/>
  <c r="X21" i="4" s="1"/>
  <c r="W21" i="4"/>
  <c r="U22" i="4"/>
  <c r="V22" i="4"/>
  <c r="X22" i="4" s="1"/>
  <c r="W22" i="4"/>
  <c r="U23" i="4"/>
  <c r="V23" i="4"/>
  <c r="X23" i="4" s="1"/>
  <c r="W23" i="4"/>
  <c r="U24" i="4"/>
  <c r="V24" i="4"/>
  <c r="X24" i="4" s="1"/>
  <c r="W24" i="4"/>
  <c r="U25" i="4"/>
  <c r="V25" i="4"/>
  <c r="X25" i="4" s="1"/>
  <c r="W25" i="4"/>
  <c r="U26" i="4"/>
  <c r="V26" i="4"/>
  <c r="X26" i="4" s="1"/>
  <c r="W26" i="4"/>
  <c r="U27" i="4"/>
  <c r="V27" i="4"/>
  <c r="X27" i="4" s="1"/>
  <c r="W27" i="4"/>
  <c r="U28" i="4"/>
  <c r="V28" i="4"/>
  <c r="X28" i="4" s="1"/>
  <c r="W28" i="4"/>
  <c r="U29" i="4"/>
  <c r="V29" i="4"/>
  <c r="X29" i="4" s="1"/>
  <c r="W29" i="4"/>
  <c r="U30" i="4"/>
  <c r="V30" i="4"/>
  <c r="X30" i="4" s="1"/>
  <c r="W30" i="4"/>
  <c r="U31" i="4"/>
  <c r="V31" i="4"/>
  <c r="X31" i="4" s="1"/>
  <c r="W31" i="4"/>
  <c r="U32" i="4"/>
  <c r="V32" i="4"/>
  <c r="X32" i="4" s="1"/>
  <c r="W32" i="4"/>
  <c r="U33" i="4"/>
  <c r="V33" i="4"/>
  <c r="X33" i="4" s="1"/>
  <c r="W33" i="4"/>
  <c r="U34" i="4"/>
  <c r="V34" i="4"/>
  <c r="X34" i="4" s="1"/>
  <c r="W34" i="4"/>
  <c r="W10" i="4"/>
  <c r="V10" i="4"/>
  <c r="X10" i="4" s="1"/>
  <c r="U10" i="4"/>
  <c r="S75" i="4"/>
  <c r="Z11" i="4"/>
  <c r="AB11" i="4" s="1"/>
  <c r="AA11" i="4"/>
  <c r="Z12" i="4"/>
  <c r="AA12" i="4"/>
  <c r="Z13" i="4"/>
  <c r="AA13" i="4"/>
  <c r="Z14" i="4"/>
  <c r="AA14" i="4"/>
  <c r="Z15" i="4"/>
  <c r="AB15" i="4" s="1"/>
  <c r="AA15" i="4"/>
  <c r="Z16" i="4"/>
  <c r="AA16" i="4"/>
  <c r="Z17" i="4"/>
  <c r="AA17" i="4"/>
  <c r="Z18" i="4"/>
  <c r="AA18" i="4"/>
  <c r="Z19" i="4"/>
  <c r="AB19" i="4" s="1"/>
  <c r="AA19" i="4"/>
  <c r="Z20" i="4"/>
  <c r="AA20" i="4"/>
  <c r="Z21" i="4"/>
  <c r="AA21" i="4"/>
  <c r="Z22" i="4"/>
  <c r="AA22" i="4"/>
  <c r="Z23" i="4"/>
  <c r="AB23" i="4" s="1"/>
  <c r="AA23" i="4"/>
  <c r="Z24" i="4"/>
  <c r="AA24" i="4"/>
  <c r="Z25" i="4"/>
  <c r="AA25" i="4"/>
  <c r="Z26" i="4"/>
  <c r="AA26" i="4"/>
  <c r="Z27" i="4"/>
  <c r="AB27" i="4" s="1"/>
  <c r="AA27" i="4"/>
  <c r="Z28" i="4"/>
  <c r="AA28" i="4"/>
  <c r="Z29" i="4"/>
  <c r="AA29" i="4"/>
  <c r="Z30" i="4"/>
  <c r="AA30" i="4"/>
  <c r="Z31" i="4"/>
  <c r="AB31" i="4" s="1"/>
  <c r="AA31" i="4"/>
  <c r="Z32" i="4"/>
  <c r="AA32" i="4"/>
  <c r="Z33" i="4"/>
  <c r="AA33" i="4"/>
  <c r="Z34" i="4"/>
  <c r="AA34" i="4"/>
  <c r="AA10" i="4"/>
  <c r="AB10" i="4" s="1"/>
  <c r="Z10" i="4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8" i="7"/>
  <c r="O8" i="7"/>
  <c r="P8" i="7"/>
  <c r="Z198" i="1" s="1"/>
  <c r="P55" i="1" s="1"/>
  <c r="Q8" i="7"/>
  <c r="R8" i="7"/>
  <c r="S8" i="7"/>
  <c r="T8" i="7"/>
  <c r="U8" i="7"/>
  <c r="O9" i="7"/>
  <c r="P9" i="7"/>
  <c r="Q9" i="7"/>
  <c r="AA199" i="1" s="1"/>
  <c r="R9" i="7"/>
  <c r="S9" i="7"/>
  <c r="T9" i="7"/>
  <c r="U9" i="7"/>
  <c r="AE199" i="1" s="1"/>
  <c r="O10" i="7"/>
  <c r="P10" i="7"/>
  <c r="Q10" i="7"/>
  <c r="R10" i="7"/>
  <c r="S10" i="7"/>
  <c r="T10" i="7"/>
  <c r="U10" i="7"/>
  <c r="O11" i="7"/>
  <c r="Y201" i="1" s="1"/>
  <c r="P11" i="7"/>
  <c r="Q11" i="7"/>
  <c r="R11" i="7"/>
  <c r="S11" i="7"/>
  <c r="T11" i="7"/>
  <c r="U11" i="7"/>
  <c r="O12" i="7"/>
  <c r="P12" i="7"/>
  <c r="Z202" i="1" s="1"/>
  <c r="Q12" i="7"/>
  <c r="R12" i="7"/>
  <c r="S12" i="7"/>
  <c r="T12" i="7"/>
  <c r="AD202" i="1" s="1"/>
  <c r="U12" i="7"/>
  <c r="O13" i="7"/>
  <c r="P13" i="7"/>
  <c r="Q13" i="7"/>
  <c r="AA203" i="1" s="1"/>
  <c r="R13" i="7"/>
  <c r="S13" i="7"/>
  <c r="T13" i="7"/>
  <c r="U13" i="7"/>
  <c r="AE203" i="1" s="1"/>
  <c r="O14" i="7"/>
  <c r="P14" i="7"/>
  <c r="Q14" i="7"/>
  <c r="R14" i="7"/>
  <c r="AB204" i="1" s="1"/>
  <c r="S14" i="7"/>
  <c r="T14" i="7"/>
  <c r="U14" i="7"/>
  <c r="O15" i="7"/>
  <c r="Y205" i="1" s="1"/>
  <c r="P15" i="7"/>
  <c r="Q15" i="7"/>
  <c r="R15" i="7"/>
  <c r="S15" i="7"/>
  <c r="AC205" i="1" s="1"/>
  <c r="T15" i="7"/>
  <c r="U15" i="7"/>
  <c r="O16" i="7"/>
  <c r="P16" i="7"/>
  <c r="Z206" i="1" s="1"/>
  <c r="Q16" i="7"/>
  <c r="R16" i="7"/>
  <c r="S16" i="7"/>
  <c r="T16" i="7"/>
  <c r="AD206" i="1" s="1"/>
  <c r="U16" i="7"/>
  <c r="O17" i="7"/>
  <c r="P17" i="7"/>
  <c r="Q17" i="7"/>
  <c r="AA207" i="1" s="1"/>
  <c r="R17" i="7"/>
  <c r="S17" i="7"/>
  <c r="T17" i="7"/>
  <c r="U17" i="7"/>
  <c r="AE207" i="1" s="1"/>
  <c r="O18" i="7"/>
  <c r="P18" i="7"/>
  <c r="Q18" i="7"/>
  <c r="R18" i="7"/>
  <c r="AB208" i="1" s="1"/>
  <c r="S18" i="7"/>
  <c r="T18" i="7"/>
  <c r="U18" i="7"/>
  <c r="O19" i="7"/>
  <c r="Y209" i="1" s="1"/>
  <c r="P19" i="7"/>
  <c r="Q19" i="7"/>
  <c r="R19" i="7"/>
  <c r="S19" i="7"/>
  <c r="AC209" i="1" s="1"/>
  <c r="T19" i="7"/>
  <c r="U19" i="7"/>
  <c r="O20" i="7"/>
  <c r="P20" i="7"/>
  <c r="Z210" i="1" s="1"/>
  <c r="Q20" i="7"/>
  <c r="R20" i="7"/>
  <c r="S20" i="7"/>
  <c r="T20" i="7"/>
  <c r="AD210" i="1" s="1"/>
  <c r="U20" i="7"/>
  <c r="O21" i="7"/>
  <c r="P21" i="7"/>
  <c r="Q21" i="7"/>
  <c r="AA211" i="1" s="1"/>
  <c r="R21" i="7"/>
  <c r="S21" i="7"/>
  <c r="T21" i="7"/>
  <c r="U21" i="7"/>
  <c r="AE211" i="1" s="1"/>
  <c r="O22" i="7"/>
  <c r="P22" i="7"/>
  <c r="Q22" i="7"/>
  <c r="R22" i="7"/>
  <c r="AB212" i="1" s="1"/>
  <c r="S22" i="7"/>
  <c r="T22" i="7"/>
  <c r="U22" i="7"/>
  <c r="O23" i="7"/>
  <c r="Y213" i="1" s="1"/>
  <c r="P23" i="7"/>
  <c r="Q23" i="7"/>
  <c r="R23" i="7"/>
  <c r="S23" i="7"/>
  <c r="AC213" i="1" s="1"/>
  <c r="T23" i="7"/>
  <c r="U23" i="7"/>
  <c r="O24" i="7"/>
  <c r="P24" i="7"/>
  <c r="Z214" i="1" s="1"/>
  <c r="Q24" i="7"/>
  <c r="R24" i="7"/>
  <c r="S24" i="7"/>
  <c r="T24" i="7"/>
  <c r="AD214" i="1" s="1"/>
  <c r="U24" i="7"/>
  <c r="O25" i="7"/>
  <c r="P25" i="7"/>
  <c r="Q25" i="7"/>
  <c r="AA215" i="1" s="1"/>
  <c r="R25" i="7"/>
  <c r="S25" i="7"/>
  <c r="T25" i="7"/>
  <c r="U25" i="7"/>
  <c r="AE215" i="1" s="1"/>
  <c r="O26" i="7"/>
  <c r="P26" i="7"/>
  <c r="Q26" i="7"/>
  <c r="R26" i="7"/>
  <c r="AB216" i="1" s="1"/>
  <c r="S26" i="7"/>
  <c r="T26" i="7"/>
  <c r="U26" i="7"/>
  <c r="O27" i="7"/>
  <c r="Y217" i="1" s="1"/>
  <c r="P27" i="7"/>
  <c r="Q27" i="7"/>
  <c r="R27" i="7"/>
  <c r="S27" i="7"/>
  <c r="AC217" i="1" s="1"/>
  <c r="T27" i="7"/>
  <c r="U27" i="7"/>
  <c r="O28" i="7"/>
  <c r="P28" i="7"/>
  <c r="Z218" i="1" s="1"/>
  <c r="Q28" i="7"/>
  <c r="R28" i="7"/>
  <c r="S28" i="7"/>
  <c r="T28" i="7"/>
  <c r="AD218" i="1" s="1"/>
  <c r="U28" i="7"/>
  <c r="O29" i="7"/>
  <c r="P29" i="7"/>
  <c r="Q29" i="7"/>
  <c r="AA219" i="1" s="1"/>
  <c r="R29" i="7"/>
  <c r="S29" i="7"/>
  <c r="T29" i="7"/>
  <c r="U29" i="7"/>
  <c r="AE219" i="1" s="1"/>
  <c r="O30" i="7"/>
  <c r="P30" i="7"/>
  <c r="Q30" i="7"/>
  <c r="R30" i="7"/>
  <c r="AB220" i="1" s="1"/>
  <c r="S30" i="7"/>
  <c r="T30" i="7"/>
  <c r="U30" i="7"/>
  <c r="O31" i="7"/>
  <c r="P31" i="7"/>
  <c r="Q31" i="7"/>
  <c r="R31" i="7"/>
  <c r="S31" i="7"/>
  <c r="T31" i="7"/>
  <c r="U31" i="7"/>
  <c r="O32" i="7"/>
  <c r="P32" i="7"/>
  <c r="Z222" i="1" s="1"/>
  <c r="Q32" i="7"/>
  <c r="R32" i="7"/>
  <c r="S32" i="7"/>
  <c r="T32" i="7"/>
  <c r="AD222" i="1" s="1"/>
  <c r="U32" i="7"/>
  <c r="N9" i="7"/>
  <c r="N10" i="7"/>
  <c r="N11" i="7"/>
  <c r="X201" i="1" s="1"/>
  <c r="N12" i="7"/>
  <c r="N13" i="7"/>
  <c r="N14" i="7"/>
  <c r="N15" i="7"/>
  <c r="X205" i="1" s="1"/>
  <c r="N16" i="7"/>
  <c r="N17" i="7"/>
  <c r="N18" i="7"/>
  <c r="N19" i="7"/>
  <c r="X209" i="1" s="1"/>
  <c r="N20" i="7"/>
  <c r="N21" i="7"/>
  <c r="N22" i="7"/>
  <c r="N23" i="7"/>
  <c r="X213" i="1" s="1"/>
  <c r="N24" i="7"/>
  <c r="N25" i="7"/>
  <c r="N26" i="7"/>
  <c r="N27" i="7"/>
  <c r="X217" i="1" s="1"/>
  <c r="N28" i="7"/>
  <c r="N29" i="7"/>
  <c r="N30" i="7"/>
  <c r="N31" i="7"/>
  <c r="X221" i="1" s="1"/>
  <c r="N32" i="7"/>
  <c r="N8" i="7"/>
  <c r="C4" i="4"/>
  <c r="E61" i="4"/>
  <c r="F61" i="4"/>
  <c r="G61" i="4"/>
  <c r="H61" i="4"/>
  <c r="I61" i="4"/>
  <c r="J61" i="4"/>
  <c r="K61" i="4"/>
  <c r="L61" i="4"/>
  <c r="M61" i="4"/>
  <c r="N61" i="4"/>
  <c r="O61" i="4"/>
  <c r="P61" i="4"/>
  <c r="Q61" i="4"/>
  <c r="R61" i="4"/>
  <c r="S61" i="4"/>
  <c r="T61" i="4"/>
  <c r="E62" i="4"/>
  <c r="F62" i="4"/>
  <c r="G62" i="4"/>
  <c r="H62" i="4"/>
  <c r="I62" i="4"/>
  <c r="J62" i="4"/>
  <c r="K62" i="4"/>
  <c r="L62" i="4"/>
  <c r="M62" i="4"/>
  <c r="N62" i="4"/>
  <c r="O62" i="4"/>
  <c r="P62" i="4"/>
  <c r="Q62" i="4"/>
  <c r="R62" i="4"/>
  <c r="S62" i="4"/>
  <c r="T62" i="4"/>
  <c r="E63" i="4"/>
  <c r="F63" i="4"/>
  <c r="G63" i="4"/>
  <c r="H63" i="4"/>
  <c r="I63" i="4"/>
  <c r="J63" i="4"/>
  <c r="K63" i="4"/>
  <c r="L63" i="4"/>
  <c r="M63" i="4"/>
  <c r="N63" i="4"/>
  <c r="O63" i="4"/>
  <c r="P63" i="4"/>
  <c r="Q63" i="4"/>
  <c r="R63" i="4"/>
  <c r="S63" i="4"/>
  <c r="T63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R64" i="4"/>
  <c r="S64" i="4"/>
  <c r="T64" i="4"/>
  <c r="E65" i="4"/>
  <c r="F65" i="4"/>
  <c r="G65" i="4"/>
  <c r="H65" i="4"/>
  <c r="I65" i="4"/>
  <c r="J65" i="4"/>
  <c r="K65" i="4"/>
  <c r="L65" i="4"/>
  <c r="M65" i="4"/>
  <c r="N65" i="4"/>
  <c r="O65" i="4"/>
  <c r="P65" i="4"/>
  <c r="Q65" i="4"/>
  <c r="R65" i="4"/>
  <c r="S65" i="4"/>
  <c r="T65" i="4"/>
  <c r="D64" i="4"/>
  <c r="D65" i="4"/>
  <c r="D63" i="4"/>
  <c r="D62" i="4"/>
  <c r="D61" i="4"/>
  <c r="N80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Y221" i="1"/>
  <c r="Z221" i="1"/>
  <c r="AA221" i="1"/>
  <c r="AB221" i="1"/>
  <c r="AC221" i="1"/>
  <c r="AD221" i="1"/>
  <c r="AE221" i="1"/>
  <c r="AF221" i="1"/>
  <c r="AG221" i="1"/>
  <c r="AH221" i="1"/>
  <c r="AI221" i="1"/>
  <c r="D42" i="4"/>
  <c r="W88" i="1"/>
  <c r="D43" i="4"/>
  <c r="W89" i="1" s="1"/>
  <c r="D44" i="4"/>
  <c r="W90" i="1"/>
  <c r="D45" i="4"/>
  <c r="W91" i="1" s="1"/>
  <c r="D46" i="4"/>
  <c r="W92" i="1"/>
  <c r="D47" i="4"/>
  <c r="W93" i="1" s="1"/>
  <c r="D48" i="4"/>
  <c r="W94" i="1"/>
  <c r="D49" i="4"/>
  <c r="W95" i="1" s="1"/>
  <c r="D50" i="4"/>
  <c r="W96" i="1"/>
  <c r="D51" i="4"/>
  <c r="W97" i="1" s="1"/>
  <c r="D52" i="4"/>
  <c r="W98" i="1"/>
  <c r="D53" i="4"/>
  <c r="W99" i="1" s="1"/>
  <c r="D54" i="4"/>
  <c r="W100" i="1"/>
  <c r="D55" i="4"/>
  <c r="W101" i="1" s="1"/>
  <c r="D56" i="4"/>
  <c r="W102" i="1"/>
  <c r="D57" i="4"/>
  <c r="W103" i="1" s="1"/>
  <c r="D41" i="4"/>
  <c r="W87" i="1"/>
  <c r="E57" i="4"/>
  <c r="X103" i="1" s="1"/>
  <c r="F26" i="1" s="1"/>
  <c r="E56" i="4"/>
  <c r="X102" i="1"/>
  <c r="F25" i="1" s="1"/>
  <c r="E55" i="4"/>
  <c r="X101" i="1" s="1"/>
  <c r="F24" i="1" s="1"/>
  <c r="E54" i="4"/>
  <c r="X100" i="1"/>
  <c r="F23" i="1" s="1"/>
  <c r="E53" i="4"/>
  <c r="X99" i="1" s="1"/>
  <c r="F22" i="1" s="1"/>
  <c r="E52" i="4"/>
  <c r="X98" i="1"/>
  <c r="F21" i="1" s="1"/>
  <c r="E51" i="4"/>
  <c r="X97" i="1" s="1"/>
  <c r="F20" i="1" s="1"/>
  <c r="E50" i="4"/>
  <c r="X96" i="1"/>
  <c r="F19" i="1" s="1"/>
  <c r="E49" i="4"/>
  <c r="X95" i="1" s="1"/>
  <c r="F18" i="1" s="1"/>
  <c r="E48" i="4"/>
  <c r="X94" i="1"/>
  <c r="F17" i="1" s="1"/>
  <c r="E47" i="4"/>
  <c r="X93" i="1" s="1"/>
  <c r="F16" i="1" s="1"/>
  <c r="E46" i="4"/>
  <c r="X92" i="1"/>
  <c r="F15" i="1" s="1"/>
  <c r="E45" i="4"/>
  <c r="X91" i="1" s="1"/>
  <c r="F14" i="1" s="1"/>
  <c r="E44" i="4"/>
  <c r="X90" i="1"/>
  <c r="F13" i="1" s="1"/>
  <c r="E43" i="4"/>
  <c r="X89" i="1" s="1"/>
  <c r="F12" i="1" s="1"/>
  <c r="E42" i="4"/>
  <c r="X88" i="1"/>
  <c r="F11" i="1" s="1"/>
  <c r="E41" i="4"/>
  <c r="X87" i="1" s="1"/>
  <c r="F10" i="1" s="1"/>
  <c r="A34" i="1"/>
  <c r="AB33" i="4"/>
  <c r="P42" i="1"/>
  <c r="P3" i="1"/>
  <c r="P44" i="1"/>
  <c r="P43" i="1"/>
  <c r="P5" i="1"/>
  <c r="P4" i="1"/>
  <c r="AB12" i="4"/>
  <c r="AB13" i="4"/>
  <c r="AB14" i="4"/>
  <c r="AB16" i="4"/>
  <c r="AB17" i="4"/>
  <c r="AB18" i="4"/>
  <c r="AB20" i="4"/>
  <c r="AB21" i="4"/>
  <c r="AB22" i="4"/>
  <c r="AB24" i="4"/>
  <c r="AB25" i="4"/>
  <c r="AB26" i="4"/>
  <c r="AB28" i="4"/>
  <c r="AB29" i="4"/>
  <c r="AB30" i="4"/>
  <c r="AB32" i="4"/>
  <c r="AB34" i="4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2" i="1"/>
  <c r="AI198" i="1"/>
  <c r="I26" i="1" s="1"/>
  <c r="AH199" i="1"/>
  <c r="AH200" i="1"/>
  <c r="AH201" i="1"/>
  <c r="AH202" i="1"/>
  <c r="AH203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0" i="1"/>
  <c r="AH222" i="1"/>
  <c r="AH198" i="1"/>
  <c r="I25" i="1" s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222" i="1"/>
  <c r="AG198" i="1"/>
  <c r="I24" i="1" s="1"/>
  <c r="AF199" i="1"/>
  <c r="AF200" i="1"/>
  <c r="AF201" i="1"/>
  <c r="AF202" i="1"/>
  <c r="AF203" i="1"/>
  <c r="AF204" i="1"/>
  <c r="AF205" i="1"/>
  <c r="AF206" i="1"/>
  <c r="AF207" i="1"/>
  <c r="AF208" i="1"/>
  <c r="AF209" i="1"/>
  <c r="AF210" i="1"/>
  <c r="AF211" i="1"/>
  <c r="AF212" i="1"/>
  <c r="AF213" i="1"/>
  <c r="AF214" i="1"/>
  <c r="AF215" i="1"/>
  <c r="AF216" i="1"/>
  <c r="AF217" i="1"/>
  <c r="AF218" i="1"/>
  <c r="AF219" i="1"/>
  <c r="AF220" i="1"/>
  <c r="AF222" i="1"/>
  <c r="AF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2" i="1"/>
  <c r="P198" i="1"/>
  <c r="I22" i="1" s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2" i="1"/>
  <c r="O198" i="1"/>
  <c r="I21" i="1" s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2" i="1"/>
  <c r="N198" i="1"/>
  <c r="I20" i="1" s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2" i="1"/>
  <c r="M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2" i="1"/>
  <c r="L198" i="1"/>
  <c r="I18" i="1" s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2" i="1"/>
  <c r="K198" i="1"/>
  <c r="I17" i="1" s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2" i="1"/>
  <c r="J198" i="1"/>
  <c r="I16" i="1" s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2" i="1"/>
  <c r="I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2" i="1"/>
  <c r="H198" i="1"/>
  <c r="I14" i="1" s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2" i="1"/>
  <c r="G198" i="1"/>
  <c r="I13" i="1" s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2" i="1"/>
  <c r="F198" i="1"/>
  <c r="I12" i="1" s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2" i="1"/>
  <c r="E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2" i="1"/>
  <c r="D198" i="1"/>
  <c r="X198" i="1"/>
  <c r="A79" i="1"/>
  <c r="Y202" i="1"/>
  <c r="AA202" i="1"/>
  <c r="AB202" i="1"/>
  <c r="AC202" i="1"/>
  <c r="AE202" i="1"/>
  <c r="Y203" i="1"/>
  <c r="Z203" i="1"/>
  <c r="AB203" i="1"/>
  <c r="AC203" i="1"/>
  <c r="AD203" i="1"/>
  <c r="Y204" i="1"/>
  <c r="Z204" i="1"/>
  <c r="AA204" i="1"/>
  <c r="AC204" i="1"/>
  <c r="AD204" i="1"/>
  <c r="AE204" i="1"/>
  <c r="Z205" i="1"/>
  <c r="AA205" i="1"/>
  <c r="AB205" i="1"/>
  <c r="AD205" i="1"/>
  <c r="AE205" i="1"/>
  <c r="Y206" i="1"/>
  <c r="AA206" i="1"/>
  <c r="AB206" i="1"/>
  <c r="AC206" i="1"/>
  <c r="AE206" i="1"/>
  <c r="Y207" i="1"/>
  <c r="Z207" i="1"/>
  <c r="AB207" i="1"/>
  <c r="AC207" i="1"/>
  <c r="AD207" i="1"/>
  <c r="Y208" i="1"/>
  <c r="Z208" i="1"/>
  <c r="AA208" i="1"/>
  <c r="AC208" i="1"/>
  <c r="AD208" i="1"/>
  <c r="AE208" i="1"/>
  <c r="Z209" i="1"/>
  <c r="AA209" i="1"/>
  <c r="AB209" i="1"/>
  <c r="AD209" i="1"/>
  <c r="AE209" i="1"/>
  <c r="Y210" i="1"/>
  <c r="AA210" i="1"/>
  <c r="AB210" i="1"/>
  <c r="AC210" i="1"/>
  <c r="AE210" i="1"/>
  <c r="Y211" i="1"/>
  <c r="Z211" i="1"/>
  <c r="AB211" i="1"/>
  <c r="AC211" i="1"/>
  <c r="AD211" i="1"/>
  <c r="Y212" i="1"/>
  <c r="Z212" i="1"/>
  <c r="AA212" i="1"/>
  <c r="AC212" i="1"/>
  <c r="AD212" i="1"/>
  <c r="AE212" i="1"/>
  <c r="Z213" i="1"/>
  <c r="AA213" i="1"/>
  <c r="AB213" i="1"/>
  <c r="AD213" i="1"/>
  <c r="AE213" i="1"/>
  <c r="Y214" i="1"/>
  <c r="AA214" i="1"/>
  <c r="AB214" i="1"/>
  <c r="AC214" i="1"/>
  <c r="AE214" i="1"/>
  <c r="Y215" i="1"/>
  <c r="Z215" i="1"/>
  <c r="AB215" i="1"/>
  <c r="AC215" i="1"/>
  <c r="AD215" i="1"/>
  <c r="Y216" i="1"/>
  <c r="Z216" i="1"/>
  <c r="AA216" i="1"/>
  <c r="AC216" i="1"/>
  <c r="AD216" i="1"/>
  <c r="AE216" i="1"/>
  <c r="Z217" i="1"/>
  <c r="AA217" i="1"/>
  <c r="AB217" i="1"/>
  <c r="AD217" i="1"/>
  <c r="AE217" i="1"/>
  <c r="Y218" i="1"/>
  <c r="AA218" i="1"/>
  <c r="AB218" i="1"/>
  <c r="AC218" i="1"/>
  <c r="AE218" i="1"/>
  <c r="Y219" i="1"/>
  <c r="Z219" i="1"/>
  <c r="AB219" i="1"/>
  <c r="AC219" i="1"/>
  <c r="AD219" i="1"/>
  <c r="Y220" i="1"/>
  <c r="Z220" i="1"/>
  <c r="AA220" i="1"/>
  <c r="AC220" i="1"/>
  <c r="AD220" i="1"/>
  <c r="AE220" i="1"/>
  <c r="X202" i="1"/>
  <c r="X203" i="1"/>
  <c r="X204" i="1"/>
  <c r="X206" i="1"/>
  <c r="X207" i="1"/>
  <c r="X208" i="1"/>
  <c r="X210" i="1"/>
  <c r="X211" i="1"/>
  <c r="X212" i="1"/>
  <c r="X214" i="1"/>
  <c r="X215" i="1"/>
  <c r="X216" i="1"/>
  <c r="X218" i="1"/>
  <c r="X219" i="1"/>
  <c r="X220" i="1"/>
  <c r="AA201" i="1"/>
  <c r="AC201" i="1"/>
  <c r="Y222" i="1"/>
  <c r="AA222" i="1"/>
  <c r="AB222" i="1"/>
  <c r="AC222" i="1"/>
  <c r="AE222" i="1"/>
  <c r="X222" i="1"/>
  <c r="AE201" i="1"/>
  <c r="AB198" i="1"/>
  <c r="AD198" i="1"/>
  <c r="P68" i="1" s="1"/>
  <c r="AA200" i="1"/>
  <c r="Y200" i="1"/>
  <c r="AB199" i="1"/>
  <c r="Z199" i="1"/>
  <c r="AD201" i="1"/>
  <c r="AB201" i="1"/>
  <c r="Z201" i="1"/>
  <c r="AD200" i="1"/>
  <c r="AB200" i="1"/>
  <c r="Z200" i="1"/>
  <c r="AC199" i="1"/>
  <c r="Y199" i="1"/>
  <c r="AC198" i="1"/>
  <c r="AA198" i="1"/>
  <c r="P57" i="1"/>
  <c r="Y198" i="1"/>
  <c r="P51" i="1" s="1"/>
  <c r="AC200" i="1"/>
  <c r="AD199" i="1"/>
  <c r="AE200" i="1"/>
  <c r="AE198" i="1"/>
  <c r="P73" i="1" s="1"/>
  <c r="X200" i="1"/>
  <c r="X199" i="1"/>
  <c r="P48" i="1"/>
  <c r="E30" i="1"/>
  <c r="B29" i="1"/>
  <c r="J32" i="1"/>
  <c r="C4" i="8"/>
  <c r="C4" i="7"/>
  <c r="D192" i="1"/>
  <c r="D191" i="1"/>
  <c r="I80" i="1"/>
  <c r="D190" i="1"/>
  <c r="I35" i="1" s="1"/>
  <c r="P61" i="1"/>
  <c r="P64" i="1"/>
  <c r="F32" i="1"/>
  <c r="E29" i="1"/>
  <c r="Q32" i="1"/>
  <c r="B30" i="1"/>
  <c r="K10" i="1"/>
  <c r="O12" i="1" l="1"/>
  <c r="K12" i="1"/>
  <c r="O13" i="1"/>
  <c r="K13" i="1"/>
  <c r="K14" i="1"/>
  <c r="O14" i="1"/>
  <c r="O16" i="1"/>
  <c r="K16" i="1"/>
  <c r="K17" i="1"/>
  <c r="O17" i="1"/>
  <c r="K18" i="1"/>
  <c r="O18" i="1"/>
  <c r="O20" i="1"/>
  <c r="K20" i="1"/>
  <c r="K21" i="1"/>
  <c r="O21" i="1"/>
  <c r="O22" i="1"/>
  <c r="K22" i="1"/>
  <c r="O24" i="1"/>
  <c r="K24" i="1"/>
  <c r="K25" i="1"/>
  <c r="O25" i="1"/>
  <c r="K26" i="1"/>
  <c r="O26" i="1"/>
  <c r="O19" i="1"/>
  <c r="AB37" i="4"/>
  <c r="AB36" i="4"/>
  <c r="K19" i="1"/>
  <c r="K23" i="1"/>
  <c r="O15" i="1"/>
  <c r="O11" i="1"/>
  <c r="C10" i="4"/>
  <c r="C12" i="4"/>
  <c r="C14" i="4"/>
  <c r="C16" i="4"/>
  <c r="C18" i="4"/>
  <c r="C20" i="4"/>
  <c r="C22" i="4"/>
  <c r="C11" i="4"/>
  <c r="C13" i="4"/>
  <c r="C15" i="4"/>
  <c r="C17" i="4"/>
  <c r="C19" i="4"/>
  <c r="C21" i="4"/>
  <c r="C23" i="4"/>
  <c r="C24" i="4"/>
  <c r="C26" i="4"/>
  <c r="C28" i="4"/>
  <c r="C30" i="4"/>
  <c r="C31" i="4"/>
  <c r="AQ31" i="4" s="1"/>
  <c r="C33" i="4"/>
  <c r="AS33" i="4" s="1"/>
  <c r="C25" i="4"/>
  <c r="C27" i="4"/>
  <c r="C29" i="4"/>
  <c r="C32" i="4"/>
  <c r="C34" i="4"/>
  <c r="AQ33" i="4"/>
  <c r="AO33" i="4"/>
  <c r="AM33" i="4"/>
  <c r="AI33" i="4"/>
  <c r="AG33" i="4"/>
  <c r="AO31" i="4"/>
  <c r="AM31" i="4"/>
  <c r="AK31" i="4"/>
  <c r="AG31" i="4"/>
  <c r="AT30" i="4"/>
  <c r="AR30" i="4"/>
  <c r="AP30" i="4"/>
  <c r="AN30" i="4"/>
  <c r="AJ30" i="4"/>
  <c r="AE30" i="4"/>
  <c r="AG30" i="4"/>
  <c r="AI30" i="4"/>
  <c r="AK30" i="4"/>
  <c r="AM30" i="4"/>
  <c r="AS28" i="4"/>
  <c r="AQ28" i="4"/>
  <c r="AO28" i="4"/>
  <c r="AM28" i="4"/>
  <c r="AK28" i="4"/>
  <c r="AI28" i="4"/>
  <c r="AG28" i="4"/>
  <c r="AS26" i="4"/>
  <c r="AQ26" i="4"/>
  <c r="AO26" i="4"/>
  <c r="AM26" i="4"/>
  <c r="AK26" i="4"/>
  <c r="AI26" i="4"/>
  <c r="AG26" i="4"/>
  <c r="AS24" i="4"/>
  <c r="AQ24" i="4"/>
  <c r="AO24" i="4"/>
  <c r="AM24" i="4"/>
  <c r="AK24" i="4"/>
  <c r="AI24" i="4"/>
  <c r="AG24" i="4"/>
  <c r="AS22" i="4"/>
  <c r="AQ22" i="4"/>
  <c r="AO22" i="4"/>
  <c r="AM22" i="4"/>
  <c r="AK22" i="4"/>
  <c r="AI22" i="4"/>
  <c r="AG22" i="4"/>
  <c r="AS20" i="4"/>
  <c r="AQ20" i="4"/>
  <c r="AO20" i="4"/>
  <c r="AM20" i="4"/>
  <c r="AK20" i="4"/>
  <c r="AI20" i="4"/>
  <c r="AG20" i="4"/>
  <c r="AS18" i="4"/>
  <c r="AQ18" i="4"/>
  <c r="AO18" i="4"/>
  <c r="AM18" i="4"/>
  <c r="AK18" i="4"/>
  <c r="AI18" i="4"/>
  <c r="AG18" i="4"/>
  <c r="AS16" i="4"/>
  <c r="AQ16" i="4"/>
  <c r="AO16" i="4"/>
  <c r="AM16" i="4"/>
  <c r="AK16" i="4"/>
  <c r="AI16" i="4"/>
  <c r="AG16" i="4"/>
  <c r="AS14" i="4"/>
  <c r="AQ14" i="4"/>
  <c r="AO14" i="4"/>
  <c r="AM14" i="4"/>
  <c r="AK14" i="4"/>
  <c r="AI14" i="4"/>
  <c r="AG14" i="4"/>
  <c r="AS12" i="4"/>
  <c r="AQ12" i="4"/>
  <c r="AO12" i="4"/>
  <c r="AM12" i="4"/>
  <c r="AK12" i="4"/>
  <c r="AI12" i="4"/>
  <c r="AG12" i="4"/>
  <c r="AS10" i="4"/>
  <c r="AQ10" i="4"/>
  <c r="AO10" i="4"/>
  <c r="AM10" i="4"/>
  <c r="AK10" i="4"/>
  <c r="AI10" i="4"/>
  <c r="AG10" i="4"/>
  <c r="AS31" i="4" l="1"/>
  <c r="AI31" i="4"/>
  <c r="AK33" i="4"/>
  <c r="AE32" i="4"/>
  <c r="AG32" i="4"/>
  <c r="AI32" i="4"/>
  <c r="AK32" i="4"/>
  <c r="AM32" i="4"/>
  <c r="AO32" i="4"/>
  <c r="AQ32" i="4"/>
  <c r="AS32" i="4"/>
  <c r="AF32" i="4"/>
  <c r="AH32" i="4"/>
  <c r="AJ32" i="4"/>
  <c r="AL32" i="4"/>
  <c r="AN32" i="4"/>
  <c r="AP32" i="4"/>
  <c r="AR32" i="4"/>
  <c r="AT32" i="4"/>
  <c r="AD32" i="4"/>
  <c r="B32" i="4"/>
  <c r="B220" i="1"/>
  <c r="C30" i="7"/>
  <c r="C30" i="8"/>
  <c r="AE27" i="4"/>
  <c r="AG27" i="4"/>
  <c r="AI27" i="4"/>
  <c r="AK27" i="4"/>
  <c r="AM27" i="4"/>
  <c r="AO27" i="4"/>
  <c r="AQ27" i="4"/>
  <c r="AS27" i="4"/>
  <c r="AD27" i="4"/>
  <c r="AF27" i="4"/>
  <c r="AH27" i="4"/>
  <c r="AJ27" i="4"/>
  <c r="AL27" i="4"/>
  <c r="AN27" i="4"/>
  <c r="AP27" i="4"/>
  <c r="AR27" i="4"/>
  <c r="AT27" i="4"/>
  <c r="B215" i="1"/>
  <c r="C25" i="7"/>
  <c r="B27" i="4"/>
  <c r="C25" i="8"/>
  <c r="AE33" i="4"/>
  <c r="AH33" i="4"/>
  <c r="AL33" i="4"/>
  <c r="AP33" i="4"/>
  <c r="AT33" i="4"/>
  <c r="AD33" i="4"/>
  <c r="AF33" i="4"/>
  <c r="AJ33" i="4"/>
  <c r="AN33" i="4"/>
  <c r="AR33" i="4"/>
  <c r="B221" i="1"/>
  <c r="C31" i="8"/>
  <c r="B33" i="4"/>
  <c r="C31" i="7"/>
  <c r="AF30" i="4"/>
  <c r="AL30" i="4"/>
  <c r="AQ30" i="4"/>
  <c r="AH30" i="4"/>
  <c r="AO30" i="4"/>
  <c r="AS30" i="4"/>
  <c r="AD30" i="4"/>
  <c r="B30" i="4"/>
  <c r="C28" i="8"/>
  <c r="B218" i="1"/>
  <c r="C28" i="7"/>
  <c r="AE26" i="4"/>
  <c r="AH26" i="4"/>
  <c r="AL26" i="4"/>
  <c r="AP26" i="4"/>
  <c r="AT26" i="4"/>
  <c r="AF26" i="4"/>
  <c r="AJ26" i="4"/>
  <c r="AN26" i="4"/>
  <c r="AR26" i="4"/>
  <c r="AD26" i="4"/>
  <c r="B26" i="4"/>
  <c r="B214" i="1"/>
  <c r="C24" i="7"/>
  <c r="C24" i="8"/>
  <c r="AE23" i="4"/>
  <c r="AG23" i="4"/>
  <c r="AF23" i="4"/>
  <c r="AH23" i="4"/>
  <c r="AI23" i="4"/>
  <c r="AK23" i="4"/>
  <c r="AM23" i="4"/>
  <c r="AO23" i="4"/>
  <c r="AQ23" i="4"/>
  <c r="AS23" i="4"/>
  <c r="AD23" i="4"/>
  <c r="AJ23" i="4"/>
  <c r="AL23" i="4"/>
  <c r="AN23" i="4"/>
  <c r="AP23" i="4"/>
  <c r="AR23" i="4"/>
  <c r="AT23" i="4"/>
  <c r="C21" i="8"/>
  <c r="B23" i="4"/>
  <c r="B211" i="1"/>
  <c r="C21" i="7"/>
  <c r="AE19" i="4"/>
  <c r="AG19" i="4"/>
  <c r="AI19" i="4"/>
  <c r="AK19" i="4"/>
  <c r="AM19" i="4"/>
  <c r="AO19" i="4"/>
  <c r="AQ19" i="4"/>
  <c r="AS19" i="4"/>
  <c r="AF19" i="4"/>
  <c r="AH19" i="4"/>
  <c r="AJ19" i="4"/>
  <c r="AL19" i="4"/>
  <c r="AN19" i="4"/>
  <c r="AP19" i="4"/>
  <c r="AR19" i="4"/>
  <c r="AT19" i="4"/>
  <c r="AD19" i="4"/>
  <c r="B207" i="1"/>
  <c r="C17" i="7"/>
  <c r="B19" i="4"/>
  <c r="C17" i="8"/>
  <c r="AE15" i="4"/>
  <c r="AG15" i="4"/>
  <c r="AI15" i="4"/>
  <c r="AK15" i="4"/>
  <c r="AM15" i="4"/>
  <c r="AO15" i="4"/>
  <c r="AQ15" i="4"/>
  <c r="AS15" i="4"/>
  <c r="AF15" i="4"/>
  <c r="AH15" i="4"/>
  <c r="AJ15" i="4"/>
  <c r="AL15" i="4"/>
  <c r="AN15" i="4"/>
  <c r="AP15" i="4"/>
  <c r="AR15" i="4"/>
  <c r="AT15" i="4"/>
  <c r="AD15" i="4"/>
  <c r="C13" i="8"/>
  <c r="B15" i="4"/>
  <c r="B203" i="1"/>
  <c r="C13" i="7"/>
  <c r="AE11" i="4"/>
  <c r="AG11" i="4"/>
  <c r="AI11" i="4"/>
  <c r="AK11" i="4"/>
  <c r="AM11" i="4"/>
  <c r="AO11" i="4"/>
  <c r="AQ11" i="4"/>
  <c r="AS11" i="4"/>
  <c r="AF11" i="4"/>
  <c r="AH11" i="4"/>
  <c r="AJ11" i="4"/>
  <c r="AL11" i="4"/>
  <c r="AN11" i="4"/>
  <c r="AP11" i="4"/>
  <c r="AR11" i="4"/>
  <c r="AT11" i="4"/>
  <c r="AD11" i="4"/>
  <c r="B199" i="1"/>
  <c r="C9" i="7"/>
  <c r="B11" i="4"/>
  <c r="C9" i="8"/>
  <c r="AE20" i="4"/>
  <c r="AH20" i="4"/>
  <c r="AL20" i="4"/>
  <c r="AP20" i="4"/>
  <c r="AT20" i="4"/>
  <c r="AF20" i="4"/>
  <c r="AJ20" i="4"/>
  <c r="AN20" i="4"/>
  <c r="AR20" i="4"/>
  <c r="AD20" i="4"/>
  <c r="B20" i="4"/>
  <c r="B208" i="1"/>
  <c r="C18" i="7"/>
  <c r="C18" i="8"/>
  <c r="AE16" i="4"/>
  <c r="AH16" i="4"/>
  <c r="AL16" i="4"/>
  <c r="AP16" i="4"/>
  <c r="AT16" i="4"/>
  <c r="AF16" i="4"/>
  <c r="AJ16" i="4"/>
  <c r="AN16" i="4"/>
  <c r="AR16" i="4"/>
  <c r="AD16" i="4"/>
  <c r="B16" i="4"/>
  <c r="C14" i="8"/>
  <c r="B204" i="1"/>
  <c r="C14" i="7"/>
  <c r="AE12" i="4"/>
  <c r="AH12" i="4"/>
  <c r="AL12" i="4"/>
  <c r="AP12" i="4"/>
  <c r="AT12" i="4"/>
  <c r="AF12" i="4"/>
  <c r="AJ12" i="4"/>
  <c r="AN12" i="4"/>
  <c r="AR12" i="4"/>
  <c r="AD12" i="4"/>
  <c r="B12" i="4"/>
  <c r="B200" i="1"/>
  <c r="C10" i="7"/>
  <c r="C10" i="8"/>
  <c r="AE34" i="4"/>
  <c r="AG34" i="4"/>
  <c r="AI34" i="4"/>
  <c r="AK34" i="4"/>
  <c r="AM34" i="4"/>
  <c r="AO34" i="4"/>
  <c r="AQ34" i="4"/>
  <c r="AS34" i="4"/>
  <c r="AF34" i="4"/>
  <c r="AH34" i="4"/>
  <c r="AJ34" i="4"/>
  <c r="AL34" i="4"/>
  <c r="AN34" i="4"/>
  <c r="AP34" i="4"/>
  <c r="AR34" i="4"/>
  <c r="AT34" i="4"/>
  <c r="AD34" i="4"/>
  <c r="B34" i="4"/>
  <c r="C32" i="7"/>
  <c r="C32" i="8"/>
  <c r="B222" i="1"/>
  <c r="AE29" i="4"/>
  <c r="AG29" i="4"/>
  <c r="AI29" i="4"/>
  <c r="AK29" i="4"/>
  <c r="AM29" i="4"/>
  <c r="AO29" i="4"/>
  <c r="AQ29" i="4"/>
  <c r="AS29" i="4"/>
  <c r="AD29" i="4"/>
  <c r="AF29" i="4"/>
  <c r="AH29" i="4"/>
  <c r="AJ29" i="4"/>
  <c r="AL29" i="4"/>
  <c r="AN29" i="4"/>
  <c r="AP29" i="4"/>
  <c r="AR29" i="4"/>
  <c r="AT29" i="4"/>
  <c r="C27" i="8"/>
  <c r="B217" i="1"/>
  <c r="B29" i="4"/>
  <c r="C27" i="7"/>
  <c r="AE25" i="4"/>
  <c r="AG25" i="4"/>
  <c r="AI25" i="4"/>
  <c r="AK25" i="4"/>
  <c r="AM25" i="4"/>
  <c r="AO25" i="4"/>
  <c r="AQ25" i="4"/>
  <c r="AS25" i="4"/>
  <c r="AD25" i="4"/>
  <c r="AF25" i="4"/>
  <c r="AH25" i="4"/>
  <c r="AJ25" i="4"/>
  <c r="AL25" i="4"/>
  <c r="AN25" i="4"/>
  <c r="AP25" i="4"/>
  <c r="AR25" i="4"/>
  <c r="AT25" i="4"/>
  <c r="C23" i="8"/>
  <c r="B25" i="4"/>
  <c r="B213" i="1"/>
  <c r="C23" i="7"/>
  <c r="AE31" i="4"/>
  <c r="AH31" i="4"/>
  <c r="AL31" i="4"/>
  <c r="AP31" i="4"/>
  <c r="AT31" i="4"/>
  <c r="AD31" i="4"/>
  <c r="AF31" i="4"/>
  <c r="AJ31" i="4"/>
  <c r="AN31" i="4"/>
  <c r="AR31" i="4"/>
  <c r="C29" i="7"/>
  <c r="B31" i="4"/>
  <c r="C29" i="8"/>
  <c r="B219" i="1"/>
  <c r="AE28" i="4"/>
  <c r="AH28" i="4"/>
  <c r="AL28" i="4"/>
  <c r="AP28" i="4"/>
  <c r="AT28" i="4"/>
  <c r="AF28" i="4"/>
  <c r="AJ28" i="4"/>
  <c r="AN28" i="4"/>
  <c r="AR28" i="4"/>
  <c r="AD28" i="4"/>
  <c r="B28" i="4"/>
  <c r="C26" i="7"/>
  <c r="C26" i="8"/>
  <c r="B216" i="1"/>
  <c r="AE24" i="4"/>
  <c r="AH24" i="4"/>
  <c r="AL24" i="4"/>
  <c r="AP24" i="4"/>
  <c r="AT24" i="4"/>
  <c r="AF24" i="4"/>
  <c r="AJ24" i="4"/>
  <c r="AN24" i="4"/>
  <c r="AR24" i="4"/>
  <c r="AD24" i="4"/>
  <c r="B24" i="4"/>
  <c r="B212" i="1"/>
  <c r="C22" i="7"/>
  <c r="C22" i="8"/>
  <c r="AE21" i="4"/>
  <c r="AG21" i="4"/>
  <c r="AI21" i="4"/>
  <c r="AK21" i="4"/>
  <c r="AM21" i="4"/>
  <c r="AO21" i="4"/>
  <c r="AQ21" i="4"/>
  <c r="AS21" i="4"/>
  <c r="AF21" i="4"/>
  <c r="AH21" i="4"/>
  <c r="AJ21" i="4"/>
  <c r="AL21" i="4"/>
  <c r="AN21" i="4"/>
  <c r="AP21" i="4"/>
  <c r="AR21" i="4"/>
  <c r="AT21" i="4"/>
  <c r="AD21" i="4"/>
  <c r="B209" i="1"/>
  <c r="C19" i="7"/>
  <c r="B21" i="4"/>
  <c r="C19" i="8"/>
  <c r="AE17" i="4"/>
  <c r="AG17" i="4"/>
  <c r="AI17" i="4"/>
  <c r="AK17" i="4"/>
  <c r="AM17" i="4"/>
  <c r="AO17" i="4"/>
  <c r="AQ17" i="4"/>
  <c r="AS17" i="4"/>
  <c r="AF17" i="4"/>
  <c r="AH17" i="4"/>
  <c r="AJ17" i="4"/>
  <c r="AL17" i="4"/>
  <c r="AN17" i="4"/>
  <c r="AP17" i="4"/>
  <c r="AR17" i="4"/>
  <c r="AT17" i="4"/>
  <c r="AD17" i="4"/>
  <c r="C15" i="8"/>
  <c r="B17" i="4"/>
  <c r="B205" i="1"/>
  <c r="C15" i="7"/>
  <c r="AE13" i="4"/>
  <c r="AG13" i="4"/>
  <c r="AI13" i="4"/>
  <c r="AK13" i="4"/>
  <c r="AM13" i="4"/>
  <c r="AO13" i="4"/>
  <c r="AQ13" i="4"/>
  <c r="AS13" i="4"/>
  <c r="AF13" i="4"/>
  <c r="AH13" i="4"/>
  <c r="AJ13" i="4"/>
  <c r="AL13" i="4"/>
  <c r="AN13" i="4"/>
  <c r="AP13" i="4"/>
  <c r="AR13" i="4"/>
  <c r="AT13" i="4"/>
  <c r="AD13" i="4"/>
  <c r="B201" i="1"/>
  <c r="C11" i="8"/>
  <c r="B13" i="4"/>
  <c r="C11" i="7"/>
  <c r="AE22" i="4"/>
  <c r="AH22" i="4"/>
  <c r="AL22" i="4"/>
  <c r="AP22" i="4"/>
  <c r="AT22" i="4"/>
  <c r="AF22" i="4"/>
  <c r="AJ22" i="4"/>
  <c r="AN22" i="4"/>
  <c r="AR22" i="4"/>
  <c r="AD22" i="4"/>
  <c r="B22" i="4"/>
  <c r="C20" i="8"/>
  <c r="B210" i="1"/>
  <c r="C20" i="7"/>
  <c r="AE18" i="4"/>
  <c r="AH18" i="4"/>
  <c r="AL18" i="4"/>
  <c r="AP18" i="4"/>
  <c r="AT18" i="4"/>
  <c r="AF18" i="4"/>
  <c r="AJ18" i="4"/>
  <c r="AN18" i="4"/>
  <c r="AR18" i="4"/>
  <c r="AD18" i="4"/>
  <c r="B18" i="4"/>
  <c r="C16" i="7"/>
  <c r="C16" i="8"/>
  <c r="B206" i="1"/>
  <c r="AE14" i="4"/>
  <c r="AH14" i="4"/>
  <c r="AL14" i="4"/>
  <c r="AP14" i="4"/>
  <c r="AT14" i="4"/>
  <c r="AF14" i="4"/>
  <c r="AJ14" i="4"/>
  <c r="AN14" i="4"/>
  <c r="AR14" i="4"/>
  <c r="AD14" i="4"/>
  <c r="B14" i="4"/>
  <c r="B202" i="1"/>
  <c r="C12" i="7"/>
  <c r="C12" i="8"/>
  <c r="AE10" i="4"/>
  <c r="AH10" i="4"/>
  <c r="AL10" i="4"/>
  <c r="AP10" i="4"/>
  <c r="AT10" i="4"/>
  <c r="AF10" i="4"/>
  <c r="AJ10" i="4"/>
  <c r="AN10" i="4"/>
  <c r="AR10" i="4"/>
  <c r="D36" i="4"/>
  <c r="C8" i="7"/>
  <c r="C8" i="8"/>
  <c r="AD10" i="4"/>
  <c r="B10" i="4"/>
  <c r="B198" i="1"/>
  <c r="D5" i="1" l="1"/>
  <c r="D44" i="1" s="1"/>
  <c r="B12" i="8"/>
  <c r="B12" i="7"/>
  <c r="C202" i="1"/>
  <c r="B16" i="7"/>
  <c r="C206" i="1"/>
  <c r="B16" i="8"/>
  <c r="B20" i="8"/>
  <c r="B20" i="7"/>
  <c r="C210" i="1"/>
  <c r="B11" i="7"/>
  <c r="C201" i="1"/>
  <c r="B11" i="8"/>
  <c r="B15" i="8"/>
  <c r="B15" i="7"/>
  <c r="C205" i="1"/>
  <c r="B19" i="7"/>
  <c r="C209" i="1"/>
  <c r="B19" i="8"/>
  <c r="B29" i="7"/>
  <c r="B29" i="8"/>
  <c r="C219" i="1"/>
  <c r="B23" i="8"/>
  <c r="B23" i="7"/>
  <c r="C213" i="1"/>
  <c r="B27" i="8"/>
  <c r="C217" i="1"/>
  <c r="B27" i="7"/>
  <c r="B10" i="7"/>
  <c r="C200" i="1"/>
  <c r="B10" i="8"/>
  <c r="B14" i="8"/>
  <c r="B14" i="7"/>
  <c r="C204" i="1"/>
  <c r="B18" i="7"/>
  <c r="C208" i="1"/>
  <c r="B18" i="8"/>
  <c r="B9" i="7"/>
  <c r="C199" i="1"/>
  <c r="B9" i="8"/>
  <c r="B13" i="8"/>
  <c r="B13" i="7"/>
  <c r="C203" i="1"/>
  <c r="B17" i="7"/>
  <c r="C207" i="1"/>
  <c r="B17" i="8"/>
  <c r="B21" i="8"/>
  <c r="B21" i="7"/>
  <c r="C211" i="1"/>
  <c r="B24" i="7"/>
  <c r="C214" i="1"/>
  <c r="B24" i="8"/>
  <c r="B28" i="8"/>
  <c r="C218" i="1"/>
  <c r="B28" i="7"/>
  <c r="B30" i="8"/>
  <c r="C220" i="1"/>
  <c r="B30" i="7"/>
  <c r="C198" i="1"/>
  <c r="B8" i="8"/>
  <c r="B8" i="7"/>
  <c r="F66" i="4"/>
  <c r="H66" i="4"/>
  <c r="J66" i="4"/>
  <c r="L66" i="4"/>
  <c r="N66" i="4"/>
  <c r="P66" i="4"/>
  <c r="R66" i="4"/>
  <c r="T66" i="4"/>
  <c r="D66" i="4"/>
  <c r="E66" i="4"/>
  <c r="G66" i="4"/>
  <c r="I66" i="4"/>
  <c r="K66" i="4"/>
  <c r="M66" i="4"/>
  <c r="O66" i="4"/>
  <c r="Q66" i="4"/>
  <c r="S66" i="4"/>
  <c r="B22" i="8"/>
  <c r="B22" i="7"/>
  <c r="C212" i="1"/>
  <c r="C216" i="1"/>
  <c r="B26" i="7"/>
  <c r="B26" i="8"/>
  <c r="B32" i="7"/>
  <c r="C222" i="1"/>
  <c r="B32" i="8"/>
  <c r="B31" i="7"/>
  <c r="B31" i="8"/>
  <c r="C221" i="1"/>
  <c r="B25" i="7"/>
  <c r="C215" i="1"/>
  <c r="B25" i="8"/>
  <c r="D6" i="1" l="1"/>
  <c r="D45" i="1" s="1"/>
</calcChain>
</file>

<file path=xl/comments1.xml><?xml version="1.0" encoding="utf-8"?>
<comments xmlns="http://schemas.openxmlformats.org/spreadsheetml/2006/main">
  <authors>
    <author>Lucia</author>
  </authors>
  <commentList>
    <comment ref="D17" authorId="0" shapeId="0">
      <text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charset val="1"/>
          </rPr>
          <t xml:space="preserve">
Andy Koeswandy, S.Si., M.A. 
</t>
        </r>
        <r>
          <rPr>
            <i/>
            <sz val="9"/>
            <color indexed="81"/>
            <rFont val="Tahoma"/>
            <family val="2"/>
          </rPr>
          <t>(lengkap dengan gelar)</t>
        </r>
      </text>
    </comment>
  </commentList>
</comments>
</file>

<file path=xl/sharedStrings.xml><?xml version="1.0" encoding="utf-8"?>
<sst xmlns="http://schemas.openxmlformats.org/spreadsheetml/2006/main" count="470" uniqueCount="373">
  <si>
    <t>Name</t>
  </si>
  <si>
    <t>:</t>
  </si>
  <si>
    <t>Semester</t>
  </si>
  <si>
    <t>Student ID</t>
  </si>
  <si>
    <t>School Year</t>
  </si>
  <si>
    <t>No</t>
  </si>
  <si>
    <t>Subject</t>
  </si>
  <si>
    <t>KKM</t>
  </si>
  <si>
    <t>1.</t>
  </si>
  <si>
    <t>Religion</t>
  </si>
  <si>
    <t>2.</t>
  </si>
  <si>
    <t>Citizenship Education</t>
  </si>
  <si>
    <t>3.</t>
  </si>
  <si>
    <t>Indonesian Language</t>
  </si>
  <si>
    <t>4.</t>
  </si>
  <si>
    <t>English</t>
  </si>
  <si>
    <t>5.</t>
  </si>
  <si>
    <t>Mathematics</t>
  </si>
  <si>
    <t>6.</t>
  </si>
  <si>
    <t>Physics</t>
  </si>
  <si>
    <t>7.</t>
  </si>
  <si>
    <t>Biology</t>
  </si>
  <si>
    <t>8.</t>
  </si>
  <si>
    <t>Chemistry</t>
  </si>
  <si>
    <t>9.</t>
  </si>
  <si>
    <t>10.</t>
  </si>
  <si>
    <t>Physical Education</t>
  </si>
  <si>
    <t>11.</t>
  </si>
  <si>
    <t>12.</t>
  </si>
  <si>
    <t>Mandarin Language</t>
  </si>
  <si>
    <t>Extracurricular Activity</t>
  </si>
  <si>
    <t>Mark</t>
  </si>
  <si>
    <t>Note</t>
  </si>
  <si>
    <r>
      <t xml:space="preserve">Absence </t>
    </r>
    <r>
      <rPr>
        <sz val="9"/>
        <rFont val="Tahoma"/>
        <family val="2"/>
      </rPr>
      <t>(days)</t>
    </r>
  </si>
  <si>
    <t>Parent,</t>
  </si>
  <si>
    <t>Homeroom Teacher,</t>
  </si>
  <si>
    <t>Description</t>
  </si>
  <si>
    <t>Number</t>
  </si>
  <si>
    <t>Word</t>
  </si>
  <si>
    <t>___________________</t>
  </si>
  <si>
    <t>NO.</t>
  </si>
  <si>
    <t>ASPECT</t>
  </si>
  <si>
    <t>DESCRIPTION</t>
  </si>
  <si>
    <t>DISCIPLINE</t>
  </si>
  <si>
    <t xml:space="preserve">COOPERATION </t>
  </si>
  <si>
    <t>POLITENESS</t>
  </si>
  <si>
    <t>INDEPENDENCY</t>
  </si>
  <si>
    <t>HONESTY</t>
  </si>
  <si>
    <t>LEADERSHIP</t>
  </si>
  <si>
    <t>OBEDIENCE</t>
  </si>
  <si>
    <t>SCORE</t>
  </si>
  <si>
    <t>Come to class on time</t>
  </si>
  <si>
    <t>Follow the lesson according to the schedule</t>
  </si>
  <si>
    <t>Able to accept others</t>
  </si>
  <si>
    <t>Motivate others</t>
  </si>
  <si>
    <t>Counselor,</t>
  </si>
  <si>
    <t>Score Table</t>
  </si>
  <si>
    <t>Score</t>
  </si>
  <si>
    <t>fifty</t>
  </si>
  <si>
    <t>forty-one</t>
  </si>
  <si>
    <t>forty-two</t>
  </si>
  <si>
    <t>forty-three</t>
  </si>
  <si>
    <t>forty-four</t>
  </si>
  <si>
    <t>forty-five</t>
  </si>
  <si>
    <t>forty-six</t>
  </si>
  <si>
    <t>forty-seven</t>
  </si>
  <si>
    <t>forty-eight</t>
  </si>
  <si>
    <t>forty-nine</t>
  </si>
  <si>
    <t>fifty-one</t>
  </si>
  <si>
    <t>fifty-two</t>
  </si>
  <si>
    <t>fifty-three</t>
  </si>
  <si>
    <t>fifty-four</t>
  </si>
  <si>
    <t>fifty-five</t>
  </si>
  <si>
    <t>fifty-six</t>
  </si>
  <si>
    <t>fifty-seven</t>
  </si>
  <si>
    <t>fifty-eight</t>
  </si>
  <si>
    <t>fifty-nine</t>
  </si>
  <si>
    <t>sixty</t>
  </si>
  <si>
    <t>sixty-one</t>
  </si>
  <si>
    <t>sixty-two</t>
  </si>
  <si>
    <t>sixty-three</t>
  </si>
  <si>
    <t>sixty-four</t>
  </si>
  <si>
    <t>sixty-five</t>
  </si>
  <si>
    <t>sixty-six</t>
  </si>
  <si>
    <t>sixty-seven</t>
  </si>
  <si>
    <t>sixty-eight</t>
  </si>
  <si>
    <t>sixty-nine</t>
  </si>
  <si>
    <t>seventy</t>
  </si>
  <si>
    <t>seventy-one</t>
  </si>
  <si>
    <t>seventy-two</t>
  </si>
  <si>
    <t>seventy-three</t>
  </si>
  <si>
    <t>seventy-four</t>
  </si>
  <si>
    <t>seventy-five</t>
  </si>
  <si>
    <t>seventy-six</t>
  </si>
  <si>
    <t>seventy-seven</t>
  </si>
  <si>
    <t>seventy-eight</t>
  </si>
  <si>
    <t>seventy-nine</t>
  </si>
  <si>
    <t>eighty</t>
  </si>
  <si>
    <t>eighty-one</t>
  </si>
  <si>
    <t>eighty-two</t>
  </si>
  <si>
    <t>eighty-three</t>
  </si>
  <si>
    <t>eighty-four</t>
  </si>
  <si>
    <t>eighty-five</t>
  </si>
  <si>
    <t>eighty-six</t>
  </si>
  <si>
    <t>eighty-seven</t>
  </si>
  <si>
    <t>eighty-eight</t>
  </si>
  <si>
    <t>eighty-nine</t>
  </si>
  <si>
    <t>ninety</t>
  </si>
  <si>
    <t>ninety-one</t>
  </si>
  <si>
    <t>ninety-two</t>
  </si>
  <si>
    <t>ninety-three</t>
  </si>
  <si>
    <t>ninety-four</t>
  </si>
  <si>
    <t>ninety-five</t>
  </si>
  <si>
    <t>ninety-six</t>
  </si>
  <si>
    <t>ninety-seven</t>
  </si>
  <si>
    <t>ninety-eight</t>
  </si>
  <si>
    <t>ninety-nine</t>
  </si>
  <si>
    <t>one hundred</t>
  </si>
  <si>
    <t>Data Score</t>
  </si>
  <si>
    <t>I</t>
  </si>
  <si>
    <t>C</t>
  </si>
  <si>
    <t>U</t>
  </si>
  <si>
    <t>Absence</t>
  </si>
  <si>
    <t>Type</t>
  </si>
  <si>
    <t>Exschool 1</t>
  </si>
  <si>
    <t>Exschool 2</t>
  </si>
  <si>
    <t xml:space="preserve">Counselor </t>
  </si>
  <si>
    <t xml:space="preserve">Grade </t>
  </si>
  <si>
    <t>ID</t>
  </si>
  <si>
    <t>Ill :</t>
  </si>
  <si>
    <t>Consent :</t>
  </si>
  <si>
    <t>Unknown :</t>
  </si>
  <si>
    <t>Data No :</t>
  </si>
  <si>
    <t>Character</t>
  </si>
  <si>
    <t>GRADE</t>
  </si>
  <si>
    <t xml:space="preserve">SEMESTER </t>
  </si>
  <si>
    <t xml:space="preserve">ACADEMIC YEAR </t>
  </si>
  <si>
    <t xml:space="preserve">HOMEROOM  </t>
  </si>
  <si>
    <t>COUNSELOR</t>
  </si>
  <si>
    <t>Indonesian</t>
  </si>
  <si>
    <t>Math</t>
  </si>
  <si>
    <t>PE</t>
  </si>
  <si>
    <t>Arts</t>
  </si>
  <si>
    <t>Mandarin</t>
  </si>
  <si>
    <t>GRADE :</t>
  </si>
  <si>
    <t>Average</t>
  </si>
  <si>
    <t>CHARACTER DEVELOPMENT</t>
  </si>
  <si>
    <t>Ex-School Activity</t>
  </si>
  <si>
    <t>Type 1</t>
  </si>
  <si>
    <t>Type 2</t>
  </si>
  <si>
    <t>Score 2</t>
  </si>
  <si>
    <t>Score 1</t>
  </si>
  <si>
    <t>OTHERS</t>
  </si>
  <si>
    <t>Ill</t>
  </si>
  <si>
    <t>Consent</t>
  </si>
  <si>
    <t>Absence (days)</t>
  </si>
  <si>
    <t>DILIGENCE</t>
  </si>
  <si>
    <t>Can take advantages from the library facilities</t>
  </si>
  <si>
    <t>IN</t>
  </si>
  <si>
    <t>DIL</t>
  </si>
  <si>
    <t>HO</t>
  </si>
  <si>
    <t>LE</t>
  </si>
  <si>
    <t>OB</t>
  </si>
  <si>
    <t>DC</t>
  </si>
  <si>
    <t>CO</t>
  </si>
  <si>
    <t>PO</t>
  </si>
  <si>
    <t>Unknown</t>
  </si>
  <si>
    <t>Aspects</t>
  </si>
  <si>
    <t xml:space="preserve">School </t>
  </si>
  <si>
    <t>Address</t>
  </si>
  <si>
    <t>Taman Kebun Jeruk Blok GA1</t>
  </si>
  <si>
    <t>Student Name</t>
  </si>
  <si>
    <t>Student ID / NISN</t>
  </si>
  <si>
    <t xml:space="preserve">Homeroom Teacher </t>
  </si>
  <si>
    <t>Display proper appearance</t>
  </si>
  <si>
    <t>PKN</t>
  </si>
  <si>
    <t>Page 1 of 2</t>
  </si>
  <si>
    <t>Page 2 of 2</t>
  </si>
  <si>
    <t xml:space="preserve">BUKIT SION HIGH SCHOOL </t>
  </si>
  <si>
    <t>Bukit Sion High School</t>
  </si>
  <si>
    <t>High School Principal,</t>
  </si>
  <si>
    <t>History</t>
  </si>
  <si>
    <t>Geography</t>
  </si>
  <si>
    <t>Economics</t>
  </si>
  <si>
    <t>Sociology</t>
  </si>
  <si>
    <t>ICT</t>
  </si>
  <si>
    <t>IPA</t>
  </si>
  <si>
    <t>IPS</t>
  </si>
  <si>
    <t>NOTE</t>
  </si>
  <si>
    <t>IPA =</t>
  </si>
  <si>
    <t xml:space="preserve">IPS = </t>
  </si>
  <si>
    <t>PROGRAM STUDI</t>
  </si>
  <si>
    <t>Art &amp; Culture</t>
  </si>
  <si>
    <t>1 (one)</t>
  </si>
  <si>
    <t>Dra. Noertini Effendi</t>
  </si>
  <si>
    <t>2 (two)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</si>
  <si>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</si>
  <si>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</si>
  <si>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</si>
  <si>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</si>
  <si>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</si>
  <si>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</si>
  <si>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</si>
  <si>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</si>
  <si>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</si>
  <si>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</si>
  <si>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</si>
  <si>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twelfth</t>
  </si>
  <si>
    <t>thirteen</t>
  </si>
  <si>
    <t>fourteen</t>
  </si>
  <si>
    <t>fifteen</t>
  </si>
  <si>
    <t>sixteen</t>
  </si>
  <si>
    <t>seventen</t>
  </si>
  <si>
    <t>eighteen</t>
  </si>
  <si>
    <t>nineteen</t>
  </si>
  <si>
    <t>twenty</t>
  </si>
  <si>
    <t>twenty-one</t>
  </si>
  <si>
    <t>twenty-two</t>
  </si>
  <si>
    <t>twenty-three</t>
  </si>
  <si>
    <t>twenty-four</t>
  </si>
  <si>
    <t>twenty-five</t>
  </si>
  <si>
    <t>twenty-six</t>
  </si>
  <si>
    <t>twenty-seven</t>
  </si>
  <si>
    <t>twenty-eight</t>
  </si>
  <si>
    <t>twenty-nine</t>
  </si>
  <si>
    <t>thirty</t>
  </si>
  <si>
    <t>thirty-one</t>
  </si>
  <si>
    <t>thirty-two</t>
  </si>
  <si>
    <t>thirty-three</t>
  </si>
  <si>
    <t>thirty-four</t>
  </si>
  <si>
    <t>thirty-five</t>
  </si>
  <si>
    <t>thirty-six</t>
  </si>
  <si>
    <t>thirty-seven</t>
  </si>
  <si>
    <t>thirty-eight</t>
  </si>
  <si>
    <t>thirty-nine</t>
  </si>
  <si>
    <t>forty</t>
  </si>
  <si>
    <t>zero</t>
  </si>
  <si>
    <t xml:space="preserve">DATE </t>
  </si>
  <si>
    <t>CHRISTOPHER</t>
  </si>
  <si>
    <t xml:space="preserve">Jakarta, </t>
  </si>
  <si>
    <t>ADELYNN CHRISTY</t>
  </si>
  <si>
    <t>ANGEL FITRI SARI</t>
  </si>
  <si>
    <t>AKIRA ADHITYA WOO</t>
  </si>
  <si>
    <t xml:space="preserve">ANDREW IVAN </t>
  </si>
  <si>
    <t>ADRIAN REYNARD SUTANTO</t>
  </si>
  <si>
    <t>ANTONY MARKUS UNEDO ASI HUTAGAOL</t>
  </si>
  <si>
    <t>ARSENIUS DAVIN</t>
  </si>
  <si>
    <t>ALVIN MATTHEW</t>
  </si>
  <si>
    <t>BENEDICTUS LEONARDUS</t>
  </si>
  <si>
    <t>BRYAN WINARDI</t>
  </si>
  <si>
    <t>DARREN CHRISTOPHER KOMALA</t>
  </si>
  <si>
    <t>ALVYN</t>
  </si>
  <si>
    <t>BRAZALI WIRANATA</t>
  </si>
  <si>
    <t>CALLISTA CHRYSILLA</t>
  </si>
  <si>
    <t>EVELYN JANE</t>
  </si>
  <si>
    <t>AMADEO GILRANDY PRATAMA</t>
  </si>
  <si>
    <t>BRILLIANT EZEKIEL</t>
  </si>
  <si>
    <t>ANASTASIA</t>
  </si>
  <si>
    <t>CARLOS</t>
  </si>
  <si>
    <t>CYNTHIA ANGELINA</t>
  </si>
  <si>
    <t>JANICE ANGELA</t>
  </si>
  <si>
    <t>BIANCA BENECIA BONGGO</t>
  </si>
  <si>
    <t>DANIEL PERMANA</t>
  </si>
  <si>
    <t>ERIEL</t>
  </si>
  <si>
    <t>JOSEPHINE ANGELICA</t>
  </si>
  <si>
    <t>GEARY</t>
  </si>
  <si>
    <t>DELAYA NATHANILA PUTRI</t>
  </si>
  <si>
    <t>GABRIEL JONATHAN</t>
  </si>
  <si>
    <t>KALVINCI MANUEL</t>
  </si>
  <si>
    <t>GRACEILLA  ANDREA</t>
  </si>
  <si>
    <t>DIONYSIUS ARVIANTO</t>
  </si>
  <si>
    <t>GABRIELA ANSEL TJIPUTRA</t>
  </si>
  <si>
    <t>KELVIN SUFANTO SALIM</t>
  </si>
  <si>
    <t>JEREMY HARIMAUWAN</t>
  </si>
  <si>
    <t>HANNAH JOSEPHINE</t>
  </si>
  <si>
    <t>GERHARD LUKITA</t>
  </si>
  <si>
    <t>MICHAEL WIDJAYA</t>
  </si>
  <si>
    <t>JONATHAN RUSSEL</t>
  </si>
  <si>
    <t>JEREMY EVANS DARMAWAN</t>
  </si>
  <si>
    <t>GLORIA AMANDA</t>
  </si>
  <si>
    <t>NICOLE FERNANDA ANTON</t>
  </si>
  <si>
    <t>JUAN NATANIEL FERDIAN</t>
  </si>
  <si>
    <t>JESSICA CLARABELLA CHRISTIANNA</t>
  </si>
  <si>
    <t>HANS CHRISTIAN</t>
  </si>
  <si>
    <t>RAPHAELA WIDJAJA</t>
  </si>
  <si>
    <t>KARENINA</t>
  </si>
  <si>
    <t>JUANITA</t>
  </si>
  <si>
    <t>HELENA GRACE</t>
  </si>
  <si>
    <t>RYO HANSEL ANDERSEN</t>
  </si>
  <si>
    <t>LEMUEL OWEN HADIKUSUMA</t>
  </si>
  <si>
    <t>KEVIN GUNAWAN</t>
  </si>
  <si>
    <t>JOVANKA MAUREEN</t>
  </si>
  <si>
    <t>SAMUEL CHRISTOPHER</t>
  </si>
  <si>
    <t>MATTHEW WIDJAYA</t>
  </si>
  <si>
    <t>LIONY NATALIA</t>
  </si>
  <si>
    <t>KEZIA PAISELLAH</t>
  </si>
  <si>
    <t>STEVEN THEOFILUS SUKERTHA</t>
  </si>
  <si>
    <t>MAXWELL JACOB LIM</t>
  </si>
  <si>
    <t>MALVIN  DARMANCU</t>
  </si>
  <si>
    <t>RECKEL TANUWIDJAJA</t>
  </si>
  <si>
    <t>THOMAS AURELIUS DHARMA</t>
  </si>
  <si>
    <t>RYAN GANI</t>
  </si>
  <si>
    <t>MATTHEW PRIMO</t>
  </si>
  <si>
    <t>SAMUEL SABAHTANI</t>
  </si>
  <si>
    <t>TIARA FLORENCE</t>
  </si>
  <si>
    <t>SABRIANNE PRAMESWARI</t>
  </si>
  <si>
    <t>MICHELLE JOSHALYN NATASHA</t>
  </si>
  <si>
    <t>SUBHADRAWAN WILLIAM NATHAN</t>
  </si>
  <si>
    <t>VANESSA DASUKI</t>
  </si>
  <si>
    <t>SHELLANITHA CLARISSA</t>
  </si>
  <si>
    <t>NICOLAS BRYAN</t>
  </si>
  <si>
    <t>TANIA SAPUTRA</t>
  </si>
  <si>
    <t>TANNIA NATALIA</t>
  </si>
  <si>
    <t>OLIVIA THEANA KUSUMA</t>
  </si>
  <si>
    <t>TIMOTHY KENJI</t>
  </si>
  <si>
    <t>WIDYA MARY</t>
  </si>
  <si>
    <t>VIANE MILKHA</t>
  </si>
  <si>
    <t>PAUL SAMUEL SOETANTO</t>
  </si>
  <si>
    <t>VIERI WIRIANATA</t>
  </si>
  <si>
    <t>WISNU DWIPRASETYA</t>
  </si>
  <si>
    <t>VANESSA AURELIA MULJADI</t>
  </si>
  <si>
    <t>WILLIAM SETTA SURYAWIDJAJA</t>
  </si>
  <si>
    <t>Writing</t>
  </si>
  <si>
    <t>English Writing</t>
  </si>
  <si>
    <t>Agustinus Siahaan, S.Si.</t>
  </si>
  <si>
    <t>Max Score</t>
  </si>
  <si>
    <t>Min Score</t>
  </si>
  <si>
    <t>Complete</t>
  </si>
  <si>
    <t>Incomplete</t>
  </si>
  <si>
    <t>Learning Completion</t>
  </si>
  <si>
    <t>Approved by</t>
  </si>
  <si>
    <t xml:space="preserve">Bukit Sion High School Principal, </t>
  </si>
  <si>
    <t xml:space="preserve">Homeroom Teacher, </t>
  </si>
  <si>
    <t>Jumlah siswa</t>
  </si>
  <si>
    <t>NO</t>
  </si>
  <si>
    <t>SEMESTER REPORT</t>
  </si>
  <si>
    <t>TOTAL</t>
  </si>
  <si>
    <t>RANK</t>
  </si>
  <si>
    <t>BELOW MSA</t>
  </si>
  <si>
    <t>AVERAGE</t>
  </si>
  <si>
    <t xml:space="preserve">       STUDENT PROGRESS REPORT</t>
  </si>
  <si>
    <t>MSA*)</t>
  </si>
  <si>
    <t>*) MSA: Minimum Standard of Accomplishment (Kriteria Ketuntasan Minimal)</t>
  </si>
  <si>
    <t>CHARACTER PROGRESS REPORT</t>
  </si>
  <si>
    <t>ANDREE GUNAWAN</t>
  </si>
  <si>
    <t>2015 / 2016</t>
  </si>
  <si>
    <t>SEMESTER 2 REPORT ANALYSIS</t>
  </si>
  <si>
    <t>ABRAHAM ABNER</t>
  </si>
  <si>
    <t>NATHANIEL IAN THEODORE</t>
  </si>
  <si>
    <t>VIERI</t>
  </si>
  <si>
    <t>INDEPENDENCE</t>
  </si>
  <si>
    <t>Involved in classroom discussions</t>
  </si>
  <si>
    <t>Give opinions or arguments</t>
  </si>
  <si>
    <t>Initiate cooperation</t>
  </si>
  <si>
    <t>Respect the teacher</t>
  </si>
  <si>
    <t>Respect peers and others</t>
  </si>
  <si>
    <t>Able to perform the item 1-3</t>
  </si>
  <si>
    <t>Able to overcome learning difficulties</t>
  </si>
  <si>
    <t>Able to overcome personal problems</t>
  </si>
  <si>
    <t>Able to overcome the social problems</t>
  </si>
  <si>
    <t>Follow the teaching and learning activities earnestly</t>
  </si>
  <si>
    <t>Have complete notes from the lesson</t>
  </si>
  <si>
    <t>Say what it is</t>
  </si>
  <si>
    <t>No cheating in assignment, homework, test or exam</t>
  </si>
  <si>
    <t>Trustworthy</t>
  </si>
  <si>
    <t>Able to assess variety of problems objectively</t>
  </si>
  <si>
    <t>Influence others</t>
  </si>
  <si>
    <t>Communicate assertively (briefly and clearly)</t>
  </si>
  <si>
    <t>Sociable</t>
  </si>
  <si>
    <t>Decision maker</t>
  </si>
  <si>
    <t>Carry out tasks and homework with a full sense of responsibility</t>
  </si>
  <si>
    <t>Bring books and learning equipment accordingly</t>
  </si>
  <si>
    <t>Follow all the school events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</si>
</sst>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 x14ac:knownFonts="1">
    <font>
      <sz val="10"/>
      <name val="Arial"/>
      <charset val="1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Times New Roman"/>
      <family val="1"/>
    </font>
    <font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Copperplate Gothic Bold"/>
      <family val="2"/>
    </font>
    <font>
      <sz val="8"/>
      <name val="Tahoma"/>
      <family val="2"/>
    </font>
    <font>
      <sz val="8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22"/>
      <name val="Arial"/>
      <family val="2"/>
    </font>
    <font>
      <i/>
      <sz val="10"/>
      <name val="Arial"/>
      <family val="2"/>
    </font>
    <font>
      <sz val="28"/>
      <color theme="1"/>
      <name val="Copperplate Gothic Bold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48"/>
      <color rgb="FF002060"/>
      <name val="Berlin Sans FB Demi"/>
      <family val="2"/>
    </font>
    <font>
      <sz val="36"/>
      <color theme="5" tint="-0.249977111117893"/>
      <name val="Imprint MT Shadow"/>
      <family val="5"/>
    </font>
    <font>
      <sz val="36"/>
      <color rgb="FF0070C0"/>
      <name val="Cooper Black"/>
      <family val="1"/>
    </font>
    <font>
      <b/>
      <i/>
      <sz val="20"/>
      <name val="Arial"/>
      <family val="2"/>
    </font>
    <font>
      <b/>
      <i/>
      <sz val="8"/>
      <name val="Arial"/>
      <family val="2"/>
    </font>
    <font>
      <b/>
      <i/>
      <sz val="12"/>
      <name val="Arial"/>
      <family val="2"/>
    </font>
    <font>
      <sz val="36"/>
      <color theme="1"/>
      <name val="Broadway"/>
      <family val="5"/>
    </font>
    <font>
      <sz val="24"/>
      <name val="Arial"/>
      <family val="2"/>
    </font>
    <font>
      <b/>
      <i/>
      <sz val="14"/>
      <name val="Arial"/>
      <family val="2"/>
    </font>
    <font>
      <b/>
      <i/>
      <sz val="10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b/>
      <sz val="1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name val="Arial"/>
      <family val="2"/>
    </font>
    <font>
      <sz val="36"/>
      <name val="Bernard MT Condensed"/>
      <family val="1"/>
    </font>
    <font>
      <i/>
      <sz val="10"/>
      <color theme="1"/>
      <name val="Calibri"/>
      <family val="2"/>
      <scheme val="minor"/>
    </font>
    <font>
      <sz val="28"/>
      <name val="Bernard MT Condensed"/>
      <family val="1"/>
    </font>
    <font>
      <sz val="9"/>
      <color indexed="81"/>
      <name val="Tahoma"/>
      <charset val="1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49" fontId="0" fillId="0" borderId="0" xfId="0" applyNumberFormat="1" applyProtection="1">
      <protection hidden="1"/>
    </xf>
    <xf numFmtId="0" fontId="23" fillId="3" borderId="7" xfId="0" applyFont="1" applyFill="1" applyBorder="1" applyAlignment="1" applyProtection="1">
      <alignment horizontal="center"/>
      <protection hidden="1"/>
    </xf>
    <xf numFmtId="49" fontId="7" fillId="0" borderId="7" xfId="0" applyNumberFormat="1" applyFont="1" applyBorder="1" applyProtection="1">
      <protection hidden="1"/>
    </xf>
    <xf numFmtId="0" fontId="7" fillId="0" borderId="7" xfId="0" applyFont="1" applyBorder="1" applyAlignment="1" applyProtection="1">
      <alignment horizontal="center"/>
      <protection hidden="1"/>
    </xf>
    <xf numFmtId="1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7" fillId="0" borderId="7" xfId="0" applyFont="1" applyBorder="1" applyAlignment="1" applyProtection="1">
      <alignment horizontal="center"/>
      <protection locked="0"/>
    </xf>
    <xf numFmtId="49" fontId="7" fillId="0" borderId="0" xfId="0" applyNumberFormat="1" applyFont="1" applyProtection="1">
      <protection hidden="1"/>
    </xf>
    <xf numFmtId="0" fontId="23" fillId="2" borderId="7" xfId="0" applyFont="1" applyFill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24" fillId="4" borderId="7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63" xfId="0" applyFont="1" applyBorder="1" applyAlignment="1" applyProtection="1">
      <alignment horizontal="center" vertical="center" wrapText="1"/>
      <protection hidden="1"/>
    </xf>
    <xf numFmtId="0" fontId="4" fillId="0" borderId="37" xfId="0" applyFont="1" applyBorder="1" applyAlignment="1" applyProtection="1">
      <alignment vertical="center" wrapText="1"/>
      <protection hidden="1"/>
    </xf>
    <xf numFmtId="0" fontId="4" fillId="0" borderId="38" xfId="0" applyFont="1" applyBorder="1" applyAlignment="1" applyProtection="1">
      <alignment vertical="center" wrapText="1"/>
      <protection hidden="1"/>
    </xf>
    <xf numFmtId="0" fontId="5" fillId="0" borderId="64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30" xfId="0" applyFont="1" applyBorder="1" applyAlignment="1" applyProtection="1">
      <alignment vertical="center" wrapText="1"/>
      <protection hidden="1"/>
    </xf>
    <xf numFmtId="0" fontId="4" fillId="0" borderId="28" xfId="0" applyFont="1" applyBorder="1" applyAlignment="1" applyProtection="1">
      <alignment vertical="center" wrapText="1"/>
      <protection hidden="1"/>
    </xf>
    <xf numFmtId="0" fontId="4" fillId="0" borderId="9" xfId="0" applyFont="1" applyBorder="1" applyAlignment="1" applyProtection="1">
      <alignment vertical="center" wrapText="1"/>
      <protection hidden="1"/>
    </xf>
    <xf numFmtId="0" fontId="5" fillId="0" borderId="65" xfId="0" applyFont="1" applyBorder="1" applyAlignment="1" applyProtection="1">
      <alignment horizontal="center" vertical="center" wrapText="1"/>
      <protection hidden="1"/>
    </xf>
    <xf numFmtId="0" fontId="4" fillId="0" borderId="66" xfId="0" applyFont="1" applyBorder="1" applyAlignment="1" applyProtection="1">
      <alignment vertical="center" wrapText="1"/>
      <protection hidden="1"/>
    </xf>
    <xf numFmtId="0" fontId="4" fillId="0" borderId="13" xfId="0" applyFont="1" applyBorder="1" applyAlignment="1" applyProtection="1">
      <alignment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 applyProtection="1">
      <alignment horizontal="center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vertical="center" wrapText="1"/>
      <protection hidden="1"/>
    </xf>
    <xf numFmtId="0" fontId="0" fillId="0" borderId="26" xfId="0" applyBorder="1" applyProtection="1">
      <protection hidden="1"/>
    </xf>
    <xf numFmtId="0" fontId="5" fillId="0" borderId="18" xfId="0" applyFont="1" applyBorder="1" applyAlignment="1" applyProtection="1">
      <alignment vertical="top" wrapText="1"/>
      <protection hidden="1"/>
    </xf>
    <xf numFmtId="0" fontId="0" fillId="0" borderId="20" xfId="0" applyBorder="1" applyProtection="1">
      <protection hidden="1"/>
    </xf>
    <xf numFmtId="0" fontId="8" fillId="0" borderId="0" xfId="0" applyFont="1" applyBorder="1" applyAlignment="1" applyProtection="1">
      <alignment vertical="top" wrapText="1"/>
      <protection hidden="1"/>
    </xf>
    <xf numFmtId="0" fontId="8" fillId="0" borderId="0" xfId="0" applyFont="1" applyBorder="1" applyAlignment="1" applyProtection="1">
      <protection hidden="1"/>
    </xf>
    <xf numFmtId="0" fontId="7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1" fillId="0" borderId="50" xfId="0" applyFont="1" applyBorder="1" applyAlignment="1" applyProtection="1">
      <alignment horizontal="center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center" vertical="center"/>
      <protection hidden="1"/>
    </xf>
    <xf numFmtId="0" fontId="4" fillId="0" borderId="33" xfId="0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31" xfId="0" applyFont="1" applyFill="1" applyBorder="1" applyAlignment="1" applyProtection="1">
      <alignment horizontal="center" vertical="center"/>
      <protection hidden="1"/>
    </xf>
    <xf numFmtId="0" fontId="4" fillId="0" borderId="40" xfId="0" applyFont="1" applyFill="1" applyBorder="1" applyAlignment="1" applyProtection="1">
      <alignment horizontal="center" vertical="center"/>
      <protection hidden="1"/>
    </xf>
    <xf numFmtId="0" fontId="4" fillId="0" borderId="46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3" xfId="0" applyBorder="1" applyAlignment="1" applyProtection="1">
      <protection hidden="1"/>
    </xf>
    <xf numFmtId="0" fontId="0" fillId="0" borderId="7" xfId="0" applyBorder="1" applyProtection="1">
      <protection hidden="1"/>
    </xf>
    <xf numFmtId="0" fontId="12" fillId="0" borderId="34" xfId="0" applyFont="1" applyBorder="1" applyAlignment="1" applyProtection="1">
      <alignment horizontal="left" vertical="center"/>
      <protection hidden="1"/>
    </xf>
    <xf numFmtId="0" fontId="0" fillId="0" borderId="35" xfId="0" applyBorder="1" applyAlignment="1" applyProtection="1">
      <alignment horizontal="left" vertical="center"/>
      <protection hidden="1"/>
    </xf>
    <xf numFmtId="0" fontId="12" fillId="0" borderId="35" xfId="0" applyFont="1" applyBorder="1" applyAlignment="1" applyProtection="1">
      <alignment horizontal="center" vertical="center"/>
      <protection hidden="1"/>
    </xf>
    <xf numFmtId="0" fontId="7" fillId="0" borderId="35" xfId="0" applyNumberFormat="1" applyFont="1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12" fillId="0" borderId="37" xfId="0" applyFont="1" applyBorder="1" applyAlignment="1" applyProtection="1">
      <alignment horizontal="left" vertical="center"/>
      <protection hidden="1"/>
    </xf>
    <xf numFmtId="0" fontId="0" fillId="0" borderId="23" xfId="0" applyBorder="1" applyAlignment="1" applyProtection="1">
      <alignment horizontal="left" vertical="center"/>
      <protection hidden="1"/>
    </xf>
    <xf numFmtId="49" fontId="12" fillId="0" borderId="23" xfId="0" quotePrefix="1" applyNumberFormat="1" applyFont="1" applyBorder="1" applyAlignment="1" applyProtection="1">
      <alignment horizontal="center" vertical="center"/>
      <protection hidden="1"/>
    </xf>
    <xf numFmtId="49" fontId="7" fillId="0" borderId="23" xfId="0" applyNumberFormat="1" applyFont="1" applyBorder="1" applyAlignment="1" applyProtection="1">
      <alignment horizontal="left" vertical="center"/>
      <protection hidden="1"/>
    </xf>
    <xf numFmtId="0" fontId="0" fillId="0" borderId="38" xfId="0" applyBorder="1" applyAlignment="1" applyProtection="1">
      <alignment horizontal="left" vertical="center"/>
      <protection hidden="1"/>
    </xf>
    <xf numFmtId="0" fontId="14" fillId="0" borderId="0" xfId="0" applyFont="1" applyProtection="1">
      <protection hidden="1"/>
    </xf>
    <xf numFmtId="0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5" fillId="0" borderId="73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hidden="1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35" xfId="0" applyFont="1" applyBorder="1" applyAlignment="1" applyProtection="1">
      <alignment vertical="top"/>
      <protection hidden="1"/>
    </xf>
    <xf numFmtId="0" fontId="8" fillId="0" borderId="35" xfId="0" applyFont="1" applyBorder="1" applyAlignment="1" applyProtection="1">
      <alignment vertical="top" wrapText="1"/>
      <protection hidden="1"/>
    </xf>
    <xf numFmtId="0" fontId="26" fillId="0" borderId="7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0" fillId="6" borderId="0" xfId="0" applyFill="1" applyProtection="1">
      <protection hidden="1"/>
    </xf>
    <xf numFmtId="0" fontId="0" fillId="6" borderId="0" xfId="0" applyFill="1" applyAlignment="1" applyProtection="1">
      <alignment horizontal="center"/>
      <protection hidden="1"/>
    </xf>
    <xf numFmtId="0" fontId="17" fillId="6" borderId="0" xfId="0" applyFont="1" applyFill="1" applyProtection="1">
      <protection hidden="1"/>
    </xf>
    <xf numFmtId="0" fontId="18" fillId="7" borderId="70" xfId="0" applyFont="1" applyFill="1" applyBorder="1" applyAlignment="1" applyProtection="1">
      <alignment vertical="center"/>
      <protection hidden="1"/>
    </xf>
    <xf numFmtId="0" fontId="18" fillId="7" borderId="42" xfId="0" applyFont="1" applyFill="1" applyBorder="1" applyAlignment="1" applyProtection="1">
      <alignment horizontal="center" vertical="center"/>
      <protection hidden="1"/>
    </xf>
    <xf numFmtId="0" fontId="17" fillId="7" borderId="42" xfId="0" applyFont="1" applyFill="1" applyBorder="1" applyAlignment="1" applyProtection="1">
      <alignment vertical="center"/>
      <protection hidden="1"/>
    </xf>
    <xf numFmtId="0" fontId="17" fillId="7" borderId="43" xfId="0" applyFont="1" applyFill="1" applyBorder="1" applyAlignment="1" applyProtection="1">
      <alignment vertical="center"/>
      <protection hidden="1"/>
    </xf>
    <xf numFmtId="0" fontId="18" fillId="7" borderId="71" xfId="0" applyFont="1" applyFill="1" applyBorder="1" applyAlignment="1" applyProtection="1">
      <alignment vertical="center"/>
      <protection hidden="1"/>
    </xf>
    <xf numFmtId="0" fontId="18" fillId="7" borderId="0" xfId="0" applyFont="1" applyFill="1" applyBorder="1" applyAlignment="1" applyProtection="1">
      <alignment horizontal="center" vertical="center"/>
      <protection hidden="1"/>
    </xf>
    <xf numFmtId="0" fontId="18" fillId="7" borderId="0" xfId="0" applyFont="1" applyFill="1" applyBorder="1" applyAlignment="1" applyProtection="1">
      <alignment vertical="center"/>
      <protection hidden="1"/>
    </xf>
    <xf numFmtId="0" fontId="17" fillId="7" borderId="0" xfId="0" applyFont="1" applyFill="1" applyBorder="1" applyAlignment="1" applyProtection="1">
      <alignment horizontal="center" vertical="center"/>
      <protection hidden="1"/>
    </xf>
    <xf numFmtId="0" fontId="17" fillId="7" borderId="0" xfId="0" applyFont="1" applyFill="1" applyBorder="1" applyAlignment="1" applyProtection="1">
      <alignment vertical="center"/>
      <protection hidden="1"/>
    </xf>
    <xf numFmtId="0" fontId="17" fillId="7" borderId="44" xfId="0" applyFont="1" applyFill="1" applyBorder="1" applyAlignment="1" applyProtection="1">
      <alignment vertical="center"/>
      <protection hidden="1"/>
    </xf>
    <xf numFmtId="0" fontId="18" fillId="7" borderId="72" xfId="0" applyFont="1" applyFill="1" applyBorder="1" applyAlignment="1" applyProtection="1">
      <alignment vertical="center"/>
      <protection hidden="1"/>
    </xf>
    <xf numFmtId="0" fontId="18" fillId="7" borderId="48" xfId="0" applyFont="1" applyFill="1" applyBorder="1" applyAlignment="1" applyProtection="1">
      <alignment horizontal="center" vertical="center"/>
      <protection hidden="1"/>
    </xf>
    <xf numFmtId="0" fontId="17" fillId="7" borderId="48" xfId="0" applyFont="1" applyFill="1" applyBorder="1" applyAlignment="1" applyProtection="1">
      <alignment vertical="center"/>
      <protection hidden="1"/>
    </xf>
    <xf numFmtId="0" fontId="17" fillId="7" borderId="49" xfId="0" applyFont="1" applyFill="1" applyBorder="1" applyAlignment="1" applyProtection="1">
      <alignment vertical="center"/>
      <protection hidden="1"/>
    </xf>
    <xf numFmtId="0" fontId="4" fillId="0" borderId="35" xfId="0" applyFont="1" applyBorder="1" applyAlignment="1" applyProtection="1">
      <alignment horizontal="center" vertical="center" wrapText="1"/>
      <protection hidden="1"/>
    </xf>
    <xf numFmtId="0" fontId="27" fillId="3" borderId="7" xfId="0" applyFont="1" applyFill="1" applyBorder="1" applyAlignment="1" applyProtection="1">
      <alignment horizontal="center"/>
      <protection hidden="1"/>
    </xf>
    <xf numFmtId="0" fontId="28" fillId="5" borderId="7" xfId="0" applyFont="1" applyFill="1" applyBorder="1" applyAlignment="1" applyProtection="1">
      <alignment horizontal="center"/>
      <protection hidden="1"/>
    </xf>
    <xf numFmtId="0" fontId="28" fillId="4" borderId="7" xfId="0" applyFont="1" applyFill="1" applyBorder="1" applyAlignment="1" applyProtection="1">
      <alignment horizontal="center"/>
      <protection hidden="1"/>
    </xf>
    <xf numFmtId="0" fontId="28" fillId="2" borderId="7" xfId="0" applyFont="1" applyFill="1" applyBorder="1" applyAlignment="1" applyProtection="1">
      <alignment horizontal="center"/>
      <protection hidden="1"/>
    </xf>
    <xf numFmtId="0" fontId="12" fillId="5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/>
      <protection hidden="1"/>
    </xf>
    <xf numFmtId="49" fontId="17" fillId="5" borderId="0" xfId="0" applyNumberFormat="1" applyFont="1" applyFill="1" applyBorder="1" applyAlignment="1" applyProtection="1">
      <alignment horizontal="left" vertical="center"/>
      <protection locked="0"/>
    </xf>
    <xf numFmtId="0" fontId="7" fillId="6" borderId="0" xfId="0" applyFont="1" applyFill="1" applyAlignment="1" applyProtection="1">
      <alignment horizontal="center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29" fillId="0" borderId="0" xfId="0" applyFont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7" fillId="0" borderId="7" xfId="0" applyNumberFormat="1" applyFont="1" applyBorder="1" applyAlignment="1" applyProtection="1">
      <alignment horizontal="left"/>
      <protection hidden="1"/>
    </xf>
    <xf numFmtId="49" fontId="0" fillId="0" borderId="7" xfId="0" applyNumberFormat="1" applyBorder="1" applyAlignment="1" applyProtection="1">
      <alignment horizontal="center"/>
      <protection hidden="1"/>
    </xf>
    <xf numFmtId="0" fontId="7" fillId="0" borderId="7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0" fontId="7" fillId="0" borderId="0" xfId="0" applyFont="1" applyProtection="1">
      <protection hidden="1"/>
    </xf>
    <xf numFmtId="0" fontId="4" fillId="0" borderId="0" xfId="0" applyFont="1" applyFill="1" applyBorder="1" applyAlignment="1" applyProtection="1">
      <alignment vertical="center" wrapText="1"/>
      <protection hidden="1"/>
    </xf>
    <xf numFmtId="49" fontId="7" fillId="0" borderId="7" xfId="0" applyNumberFormat="1" applyFont="1" applyBorder="1" applyAlignment="1" applyProtection="1">
      <alignment horizontal="center"/>
      <protection hidden="1"/>
    </xf>
    <xf numFmtId="49" fontId="7" fillId="0" borderId="7" xfId="0" applyNumberFormat="1" applyFont="1" applyBorder="1" applyAlignment="1" applyProtection="1">
      <alignment horizontal="left"/>
      <protection hidden="1"/>
    </xf>
    <xf numFmtId="0" fontId="30" fillId="3" borderId="7" xfId="0" applyFont="1" applyFill="1" applyBorder="1" applyAlignment="1" applyProtection="1">
      <alignment horizontal="center" vertical="center"/>
      <protection locked="0"/>
    </xf>
    <xf numFmtId="0" fontId="7" fillId="0" borderId="7" xfId="0" quotePrefix="1" applyFont="1" applyBorder="1" applyAlignment="1" applyProtection="1">
      <alignment horizontal="center"/>
      <protection locked="0"/>
    </xf>
    <xf numFmtId="0" fontId="31" fillId="0" borderId="7" xfId="0" applyNumberFormat="1" applyFont="1" applyFill="1" applyBorder="1" applyAlignment="1" applyProtection="1">
      <alignment horizontal="left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1" fillId="0" borderId="7" xfId="0" applyFont="1" applyBorder="1" applyProtection="1">
      <protection hidden="1"/>
    </xf>
    <xf numFmtId="9" fontId="0" fillId="0" borderId="7" xfId="0" applyNumberFormat="1" applyBorder="1" applyAlignment="1" applyProtection="1">
      <alignment horizontal="center" vertical="center"/>
      <protection hidden="1"/>
    </xf>
    <xf numFmtId="0" fontId="0" fillId="0" borderId="0" xfId="0" applyNumberFormat="1" applyAlignment="1" applyProtection="1">
      <alignment horizontal="left" vertical="top"/>
      <protection hidden="1"/>
    </xf>
    <xf numFmtId="0" fontId="0" fillId="0" borderId="0" xfId="0" applyAlignment="1" applyProtection="1">
      <alignment horizontal="left" vertical="top"/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12" fillId="0" borderId="0" xfId="0" applyFont="1" applyAlignment="1" applyProtection="1">
      <alignment horizontal="left"/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23" fillId="3" borderId="7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1" fillId="0" borderId="0" xfId="0" applyFont="1" applyAlignment="1" applyProtection="1">
      <alignment horizontal="center"/>
      <protection hidden="1"/>
    </xf>
    <xf numFmtId="0" fontId="35" fillId="0" borderId="0" xfId="0" applyFont="1" applyAlignment="1" applyProtection="1">
      <alignment vertical="center"/>
      <protection hidden="1"/>
    </xf>
    <xf numFmtId="1" fontId="0" fillId="0" borderId="29" xfId="0" applyNumberFormat="1" applyFill="1" applyBorder="1" applyAlignment="1" applyProtection="1">
      <alignment horizontal="center"/>
      <protection hidden="1"/>
    </xf>
    <xf numFmtId="0" fontId="17" fillId="5" borderId="42" xfId="0" applyFont="1" applyFill="1" applyBorder="1" applyAlignment="1" applyProtection="1">
      <alignment horizontal="left" vertical="center"/>
      <protection locked="0"/>
    </xf>
    <xf numFmtId="0" fontId="17" fillId="7" borderId="0" xfId="0" applyFont="1" applyFill="1" applyBorder="1" applyAlignment="1" applyProtection="1">
      <alignment horizontal="left" vertical="center"/>
      <protection hidden="1"/>
    </xf>
    <xf numFmtId="0" fontId="25" fillId="6" borderId="0" xfId="0" applyFont="1" applyFill="1" applyAlignment="1" applyProtection="1">
      <alignment horizontal="center"/>
      <protection hidden="1"/>
    </xf>
    <xf numFmtId="0" fontId="16" fillId="6" borderId="0" xfId="0" applyFont="1" applyFill="1" applyAlignment="1" applyProtection="1">
      <alignment horizontal="center"/>
      <protection hidden="1"/>
    </xf>
    <xf numFmtId="0" fontId="17" fillId="5" borderId="0" xfId="0" applyFont="1" applyFill="1" applyBorder="1" applyAlignment="1" applyProtection="1">
      <alignment horizontal="left" vertical="center"/>
      <protection locked="0"/>
    </xf>
    <xf numFmtId="49" fontId="32" fillId="5" borderId="0" xfId="0" applyNumberFormat="1" applyFont="1" applyFill="1" applyBorder="1" applyAlignment="1" applyProtection="1">
      <alignment horizontal="left" vertical="center"/>
      <protection locked="0"/>
    </xf>
    <xf numFmtId="49" fontId="32" fillId="5" borderId="44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center"/>
      <protection hidden="1"/>
    </xf>
    <xf numFmtId="0" fontId="12" fillId="3" borderId="7" xfId="0" applyFont="1" applyFill="1" applyBorder="1" applyAlignment="1" applyProtection="1">
      <alignment horizontal="center" vertical="center"/>
      <protection hidden="1"/>
    </xf>
    <xf numFmtId="0" fontId="33" fillId="3" borderId="7" xfId="0" applyFont="1" applyFill="1" applyBorder="1" applyAlignment="1" applyProtection="1">
      <alignment horizontal="center" vertical="center"/>
      <protection hidden="1"/>
    </xf>
    <xf numFmtId="0" fontId="22" fillId="3" borderId="7" xfId="0" applyFont="1" applyFill="1" applyBorder="1" applyAlignment="1" applyProtection="1">
      <alignment horizontal="center" vertical="center"/>
      <protection hidden="1"/>
    </xf>
    <xf numFmtId="0" fontId="22" fillId="3" borderId="7" xfId="0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horizontal="left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12" fillId="3" borderId="28" xfId="0" applyFont="1" applyFill="1" applyBorder="1" applyAlignment="1" applyProtection="1">
      <alignment horizontal="center" vertical="center"/>
      <protection hidden="1"/>
    </xf>
    <xf numFmtId="0" fontId="12" fillId="3" borderId="9" xfId="0" applyFont="1" applyFill="1" applyBorder="1" applyAlignment="1" applyProtection="1">
      <alignment horizontal="center" vertical="center"/>
      <protection hidden="1"/>
    </xf>
    <xf numFmtId="0" fontId="12" fillId="3" borderId="31" xfId="0" applyFont="1" applyFill="1" applyBorder="1" applyAlignment="1" applyProtection="1">
      <alignment horizontal="center" vertical="center" wrapText="1"/>
      <protection hidden="1"/>
    </xf>
    <xf numFmtId="0" fontId="12" fillId="3" borderId="32" xfId="0" applyFont="1" applyFill="1" applyBorder="1" applyAlignment="1" applyProtection="1">
      <alignment horizontal="center" vertical="center" wrapText="1"/>
      <protection hidden="1"/>
    </xf>
    <xf numFmtId="0" fontId="12" fillId="3" borderId="33" xfId="0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Alignment="1" applyProtection="1">
      <alignment horizontal="center"/>
      <protection hidden="1"/>
    </xf>
    <xf numFmtId="0" fontId="22" fillId="2" borderId="7" xfId="0" applyFont="1" applyFill="1" applyBorder="1" applyAlignment="1" applyProtection="1">
      <alignment horizontal="center" vertical="center"/>
      <protection hidden="1"/>
    </xf>
    <xf numFmtId="0" fontId="22" fillId="2" borderId="7" xfId="0" applyFont="1" applyFill="1" applyBorder="1" applyAlignment="1" applyProtection="1">
      <alignment horizontal="center"/>
      <protection hidden="1"/>
    </xf>
    <xf numFmtId="0" fontId="12" fillId="2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21" fillId="0" borderId="0" xfId="0" applyFont="1" applyAlignment="1" applyProtection="1">
      <alignment horizontal="center"/>
      <protection hidden="1"/>
    </xf>
    <xf numFmtId="0" fontId="22" fillId="4" borderId="7" xfId="0" applyFont="1" applyFill="1" applyBorder="1" applyAlignment="1" applyProtection="1">
      <alignment horizontal="center" vertical="center"/>
      <protection hidden="1"/>
    </xf>
    <xf numFmtId="0" fontId="22" fillId="4" borderId="7" xfId="0" applyFont="1" applyFill="1" applyBorder="1" applyAlignment="1" applyProtection="1">
      <alignment horizontal="center"/>
      <protection hidden="1"/>
    </xf>
    <xf numFmtId="0" fontId="22" fillId="4" borderId="28" xfId="0" applyFont="1" applyFill="1" applyBorder="1" applyAlignment="1" applyProtection="1">
      <alignment horizontal="center"/>
      <protection hidden="1"/>
    </xf>
    <xf numFmtId="0" fontId="22" fillId="4" borderId="8" xfId="0" applyFont="1" applyFill="1" applyBorder="1" applyAlignment="1" applyProtection="1">
      <alignment horizontal="center"/>
      <protection hidden="1"/>
    </xf>
    <xf numFmtId="49" fontId="4" fillId="0" borderId="0" xfId="0" applyNumberFormat="1" applyFont="1" applyAlignment="1" applyProtection="1">
      <alignment horizontal="left"/>
      <protection hidden="1"/>
    </xf>
    <xf numFmtId="0" fontId="0" fillId="0" borderId="0" xfId="0" applyAlignment="1" applyProtection="1">
      <alignment horizontal="left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left"/>
      <protection hidden="1"/>
    </xf>
    <xf numFmtId="0" fontId="10" fillId="0" borderId="35" xfId="0" applyFont="1" applyBorder="1" applyAlignment="1" applyProtection="1">
      <alignment horizontal="right" vertical="top"/>
      <protection hidden="1"/>
    </xf>
    <xf numFmtId="0" fontId="12" fillId="5" borderId="28" xfId="0" applyFont="1" applyFill="1" applyBorder="1" applyAlignment="1" applyProtection="1">
      <alignment horizontal="center" vertical="center"/>
      <protection hidden="1"/>
    </xf>
    <xf numFmtId="0" fontId="12" fillId="5" borderId="8" xfId="0" applyFont="1" applyFill="1" applyBorder="1" applyAlignment="1" applyProtection="1">
      <alignment horizontal="center" vertical="center"/>
      <protection hidden="1"/>
    </xf>
    <xf numFmtId="0" fontId="12" fillId="5" borderId="9" xfId="0" applyFont="1" applyFill="1" applyBorder="1" applyAlignment="1" applyProtection="1">
      <alignment horizontal="center" vertical="center"/>
      <protection hidden="1"/>
    </xf>
    <xf numFmtId="0" fontId="4" fillId="0" borderId="37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67" xfId="0" applyFont="1" applyBorder="1" applyAlignment="1" applyProtection="1">
      <alignment horizontal="center" vertical="center" wrapText="1"/>
      <protection hidden="1"/>
    </xf>
    <xf numFmtId="49" fontId="5" fillId="0" borderId="1" xfId="0" applyNumberFormat="1" applyFont="1" applyBorder="1" applyAlignment="1" applyProtection="1">
      <alignment horizontal="center" vertical="top" wrapText="1"/>
      <protection hidden="1"/>
    </xf>
    <xf numFmtId="0" fontId="0" fillId="0" borderId="25" xfId="0" applyBorder="1" applyProtection="1">
      <protection hidden="1"/>
    </xf>
    <xf numFmtId="0" fontId="5" fillId="0" borderId="5" xfId="0" applyFont="1" applyBorder="1" applyAlignment="1" applyProtection="1">
      <alignment horizontal="center" vertical="top" wrapText="1"/>
      <protection hidden="1"/>
    </xf>
    <xf numFmtId="0" fontId="5" fillId="0" borderId="25" xfId="0" applyFont="1" applyBorder="1" applyAlignment="1" applyProtection="1">
      <alignment horizontal="center" vertical="top" wrapText="1"/>
      <protection hidden="1"/>
    </xf>
    <xf numFmtId="0" fontId="5" fillId="0" borderId="27" xfId="0" applyFont="1" applyBorder="1" applyAlignment="1" applyProtection="1">
      <alignment horizontal="center" vertical="top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top" wrapText="1"/>
      <protection hidden="1"/>
    </xf>
    <xf numFmtId="0" fontId="6" fillId="0" borderId="19" xfId="0" applyFont="1" applyBorder="1" applyAlignment="1" applyProtection="1">
      <alignment horizontal="center" vertical="top" wrapText="1"/>
      <protection hidden="1"/>
    </xf>
    <xf numFmtId="0" fontId="6" fillId="0" borderId="20" xfId="0" applyFont="1" applyBorder="1" applyAlignment="1" applyProtection="1">
      <alignment horizontal="center" vertical="top" wrapText="1"/>
      <protection hidden="1"/>
    </xf>
    <xf numFmtId="0" fontId="6" fillId="0" borderId="21" xfId="0" applyFont="1" applyBorder="1" applyAlignment="1" applyProtection="1">
      <alignment horizontal="center" vertical="top" wrapText="1"/>
      <protection hidden="1"/>
    </xf>
    <xf numFmtId="0" fontId="4" fillId="0" borderId="40" xfId="0" applyFont="1" applyBorder="1" applyAlignment="1" applyProtection="1">
      <alignment horizontal="left" vertical="center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33" xfId="0" applyFont="1" applyBorder="1" applyAlignment="1" applyProtection="1">
      <alignment horizontal="left" vertical="center"/>
      <protection hidden="1"/>
    </xf>
    <xf numFmtId="0" fontId="4" fillId="0" borderId="46" xfId="0" applyFont="1" applyBorder="1" applyAlignment="1" applyProtection="1">
      <alignment horizontal="left" vertical="center"/>
      <protection hidden="1"/>
    </xf>
    <xf numFmtId="0" fontId="13" fillId="0" borderId="2" xfId="0" applyFont="1" applyBorder="1" applyAlignment="1" applyProtection="1">
      <alignment horizontal="center"/>
      <protection hidden="1"/>
    </xf>
    <xf numFmtId="0" fontId="13" fillId="0" borderId="51" xfId="0" applyFont="1" applyBorder="1" applyAlignment="1" applyProtection="1">
      <alignment horizontal="center"/>
      <protection hidden="1"/>
    </xf>
    <xf numFmtId="0" fontId="4" fillId="0" borderId="52" xfId="0" applyFont="1" applyBorder="1" applyAlignment="1" applyProtection="1">
      <alignment horizontal="center" vertical="center"/>
      <protection hidden="1"/>
    </xf>
    <xf numFmtId="0" fontId="4" fillId="0" borderId="32" xfId="0" applyFont="1" applyBorder="1" applyAlignment="1" applyProtection="1">
      <alignment horizontal="left" vertical="center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center" vertical="center" wrapText="1"/>
      <protection hidden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36" fillId="0" borderId="0" xfId="0" applyFont="1" applyAlignment="1" applyProtection="1">
      <alignment horizontal="center"/>
      <protection hidden="1"/>
    </xf>
    <xf numFmtId="0" fontId="6" fillId="0" borderId="22" xfId="0" applyFont="1" applyBorder="1" applyAlignment="1" applyProtection="1">
      <alignment horizontal="left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74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left" vertical="center" wrapText="1"/>
      <protection hidden="1"/>
    </xf>
    <xf numFmtId="0" fontId="4" fillId="0" borderId="8" xfId="0" applyFont="1" applyBorder="1" applyAlignment="1" applyProtection="1">
      <alignment horizontal="left" vertical="center" wrapText="1"/>
      <protection hidden="1"/>
    </xf>
    <xf numFmtId="0" fontId="4" fillId="0" borderId="9" xfId="0" applyFont="1" applyBorder="1" applyAlignment="1" applyProtection="1">
      <alignment horizontal="left" vertical="center" wrapText="1"/>
      <protection hidden="1"/>
    </xf>
    <xf numFmtId="0" fontId="4" fillId="0" borderId="7" xfId="0" applyFont="1" applyBorder="1" applyAlignment="1" applyProtection="1">
      <alignment horizontal="left" vertical="center" wrapText="1"/>
      <protection hidden="1"/>
    </xf>
    <xf numFmtId="0" fontId="4" fillId="0" borderId="11" xfId="0" applyFont="1" applyBorder="1" applyAlignment="1" applyProtection="1">
      <alignment horizontal="left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11" fillId="8" borderId="60" xfId="0" applyFont="1" applyFill="1" applyBorder="1" applyAlignment="1" applyProtection="1">
      <alignment horizontal="center" vertical="center" wrapText="1"/>
      <protection hidden="1"/>
    </xf>
    <xf numFmtId="0" fontId="11" fillId="8" borderId="58" xfId="0" applyFont="1" applyFill="1" applyBorder="1" applyAlignment="1" applyProtection="1">
      <alignment horizontal="center" vertical="center" wrapText="1"/>
      <protection hidden="1"/>
    </xf>
    <xf numFmtId="0" fontId="11" fillId="8" borderId="61" xfId="0" applyFont="1" applyFill="1" applyBorder="1" applyAlignment="1" applyProtection="1">
      <alignment horizontal="center" vertical="center" wrapText="1"/>
      <protection hidden="1"/>
    </xf>
    <xf numFmtId="0" fontId="11" fillId="8" borderId="25" xfId="0" applyFont="1" applyFill="1" applyBorder="1" applyAlignment="1" applyProtection="1">
      <alignment horizontal="center" vertical="center" wrapText="1"/>
      <protection hidden="1"/>
    </xf>
    <xf numFmtId="0" fontId="11" fillId="8" borderId="26" xfId="0" applyFont="1" applyFill="1" applyBorder="1" applyAlignment="1" applyProtection="1">
      <alignment horizontal="center" vertical="center" wrapText="1"/>
      <protection hidden="1"/>
    </xf>
    <xf numFmtId="0" fontId="11" fillId="8" borderId="59" xfId="0" applyFont="1" applyFill="1" applyBorder="1" applyAlignment="1" applyProtection="1">
      <alignment horizontal="center" vertical="center" wrapText="1"/>
      <protection hidden="1"/>
    </xf>
    <xf numFmtId="0" fontId="11" fillId="8" borderId="20" xfId="0" applyFont="1" applyFill="1" applyBorder="1" applyAlignment="1" applyProtection="1">
      <alignment horizontal="center" vertical="center" wrapText="1"/>
      <protection hidden="1"/>
    </xf>
    <xf numFmtId="0" fontId="11" fillId="8" borderId="68" xfId="0" applyFont="1" applyFill="1" applyBorder="1" applyAlignment="1" applyProtection="1">
      <alignment horizontal="center" vertical="center" wrapText="1"/>
      <protection hidden="1"/>
    </xf>
    <xf numFmtId="0" fontId="6" fillId="8" borderId="15" xfId="0" applyFont="1" applyFill="1" applyBorder="1" applyAlignment="1" applyProtection="1">
      <alignment horizontal="center" vertical="center" wrapText="1"/>
      <protection hidden="1"/>
    </xf>
    <xf numFmtId="0" fontId="6" fillId="8" borderId="62" xfId="0" applyFont="1" applyFill="1" applyBorder="1" applyAlignment="1" applyProtection="1">
      <alignment horizontal="center" vertical="center" wrapText="1"/>
      <protection hidden="1"/>
    </xf>
    <xf numFmtId="0" fontId="6" fillId="8" borderId="11" xfId="0" applyFont="1" applyFill="1" applyBorder="1" applyAlignment="1" applyProtection="1">
      <alignment horizontal="center" vertical="center" wrapText="1"/>
      <protection hidden="1"/>
    </xf>
    <xf numFmtId="0" fontId="6" fillId="8" borderId="69" xfId="0" applyFont="1" applyFill="1" applyBorder="1" applyAlignment="1" applyProtection="1">
      <alignment horizontal="center" vertical="center" wrapText="1"/>
      <protection hidden="1"/>
    </xf>
    <xf numFmtId="0" fontId="6" fillId="8" borderId="66" xfId="0" applyFont="1" applyFill="1" applyBorder="1" applyAlignment="1" applyProtection="1">
      <alignment horizontal="center" vertical="center" wrapText="1"/>
      <protection hidden="1"/>
    </xf>
    <xf numFmtId="0" fontId="6" fillId="8" borderId="12" xfId="0" applyFont="1" applyFill="1" applyBorder="1" applyAlignment="1" applyProtection="1">
      <alignment horizontal="center" vertical="center" wrapText="1"/>
      <protection hidden="1"/>
    </xf>
    <xf numFmtId="0" fontId="6" fillId="8" borderId="13" xfId="0" applyFont="1" applyFill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left" vertical="center" wrapText="1"/>
      <protection hidden="1"/>
    </xf>
    <xf numFmtId="0" fontId="4" fillId="0" borderId="56" xfId="0" applyFont="1" applyBorder="1" applyAlignment="1" applyProtection="1">
      <alignment horizontal="center" vertical="center"/>
      <protection hidden="1"/>
    </xf>
    <xf numFmtId="0" fontId="4" fillId="0" borderId="54" xfId="0" applyFont="1" applyBorder="1" applyAlignment="1" applyProtection="1">
      <alignment horizontal="center" vertical="center"/>
      <protection hidden="1"/>
    </xf>
    <xf numFmtId="0" fontId="4" fillId="0" borderId="39" xfId="0" applyFont="1" applyBorder="1" applyAlignment="1" applyProtection="1">
      <alignment horizontal="left" vertical="center"/>
      <protection hidden="1"/>
    </xf>
    <xf numFmtId="0" fontId="4" fillId="0" borderId="45" xfId="0" applyFont="1" applyBorder="1" applyAlignment="1" applyProtection="1">
      <alignment horizontal="left" vertical="center"/>
      <protection hidden="1"/>
    </xf>
    <xf numFmtId="0" fontId="28" fillId="2" borderId="7" xfId="0" applyFont="1" applyFill="1" applyBorder="1" applyAlignment="1" applyProtection="1">
      <alignment horizontal="center"/>
      <protection hidden="1"/>
    </xf>
    <xf numFmtId="0" fontId="28" fillId="4" borderId="7" xfId="0" applyFont="1" applyFill="1" applyBorder="1" applyAlignment="1" applyProtection="1">
      <alignment horizontal="center"/>
      <protection hidden="1"/>
    </xf>
    <xf numFmtId="0" fontId="28" fillId="5" borderId="7" xfId="0" applyFont="1" applyFill="1" applyBorder="1" applyAlignment="1" applyProtection="1">
      <alignment horizontal="center"/>
      <protection hidden="1"/>
    </xf>
    <xf numFmtId="0" fontId="7" fillId="0" borderId="41" xfId="0" applyFont="1" applyBorder="1" applyAlignment="1" applyProtection="1">
      <alignment horizontal="center" vertical="center"/>
      <protection hidden="1"/>
    </xf>
    <xf numFmtId="0" fontId="7" fillId="0" borderId="42" xfId="0" applyFont="1" applyBorder="1" applyAlignment="1" applyProtection="1">
      <alignment horizontal="center" vertical="center"/>
      <protection hidden="1"/>
    </xf>
    <xf numFmtId="0" fontId="7" fillId="0" borderId="57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53" xfId="0" applyFont="1" applyBorder="1" applyAlignment="1" applyProtection="1">
      <alignment horizontal="center" vertical="center"/>
      <protection hidden="1"/>
    </xf>
    <xf numFmtId="0" fontId="7" fillId="0" borderId="47" xfId="0" applyFont="1" applyBorder="1" applyAlignment="1" applyProtection="1">
      <alignment horizontal="center" vertical="center"/>
      <protection hidden="1"/>
    </xf>
    <xf numFmtId="0" fontId="7" fillId="0" borderId="48" xfId="0" applyFont="1" applyBorder="1" applyAlignment="1" applyProtection="1">
      <alignment horizontal="center" vertical="center"/>
      <protection hidden="1"/>
    </xf>
    <xf numFmtId="0" fontId="7" fillId="0" borderId="55" xfId="0" applyFont="1" applyBorder="1" applyAlignment="1" applyProtection="1">
      <alignment horizontal="center" vertical="center"/>
      <protection hidden="1"/>
    </xf>
    <xf numFmtId="0" fontId="7" fillId="0" borderId="59" xfId="0" applyFont="1" applyBorder="1" applyAlignment="1" applyProtection="1">
      <alignment horizontal="center" vertical="center"/>
      <protection hidden="1"/>
    </xf>
    <xf numFmtId="0" fontId="7" fillId="0" borderId="20" xfId="0" applyFont="1" applyBorder="1" applyAlignment="1" applyProtection="1">
      <alignment horizontal="center" vertical="center"/>
      <protection hidden="1"/>
    </xf>
    <xf numFmtId="0" fontId="7" fillId="0" borderId="21" xfId="0" applyFont="1" applyBorder="1" applyAlignment="1" applyProtection="1">
      <alignment horizontal="center" vertical="center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24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/>
      <protection hidden="1"/>
    </xf>
    <xf numFmtId="0" fontId="7" fillId="0" borderId="61" xfId="0" applyFont="1" applyBorder="1" applyAlignment="1" applyProtection="1">
      <alignment horizontal="center" vertical="center"/>
      <protection hidden="1"/>
    </xf>
    <xf numFmtId="0" fontId="7" fillId="0" borderId="25" xfId="0" applyFont="1" applyBorder="1" applyAlignment="1" applyProtection="1">
      <alignment horizontal="center" vertical="center"/>
      <protection hidden="1"/>
    </xf>
    <xf numFmtId="0" fontId="7" fillId="0" borderId="27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34" fillId="0" borderId="0" xfId="0" applyFont="1" applyAlignment="1" applyProtection="1">
      <alignment horizontal="center" vertical="center"/>
      <protection hidden="1"/>
    </xf>
    <xf numFmtId="0" fontId="28" fillId="6" borderId="7" xfId="0" applyFont="1" applyFill="1" applyBorder="1" applyAlignment="1" applyProtection="1">
      <alignment horizontal="center" vertical="center"/>
      <protection hidden="1"/>
    </xf>
    <xf numFmtId="0" fontId="15" fillId="6" borderId="7" xfId="0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4" fillId="0" borderId="58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left" vertical="center"/>
      <protection hidden="1"/>
    </xf>
    <xf numFmtId="0" fontId="1" fillId="0" borderId="2" xfId="0" applyFont="1" applyBorder="1" applyAlignment="1" applyProtection="1">
      <alignment horizontal="center"/>
      <protection hidden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123825</xdr:colOff>
      <xdr:row>5</xdr:row>
      <xdr:rowOff>38100</xdr:rowOff>
    </xdr:from>
    <xdr:to>
      <xdr:col>8</xdr:col>
      <xdr:colOff>47625</xdr:colOff>
      <xdr:row>14</xdr:row>
      <xdr:rowOff>302628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43375" y="1590675"/>
          <a:ext cx="1752600" cy="1721853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9525</xdr:colOff>
      <xdr:row>0</xdr:row>
      <xdr:rowOff>80211</xdr:rowOff>
    </xdr:from>
    <xdr:to>
      <xdr:col>20</xdr:col>
      <xdr:colOff>542925</xdr:colOff>
      <xdr:row>4</xdr:row>
      <xdr:rowOff>11866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458325" y="80211"/>
          <a:ext cx="1181101" cy="116038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457199</xdr:colOff>
      <xdr:row>0</xdr:row>
      <xdr:rowOff>89736</xdr:rowOff>
    </xdr:from>
    <xdr:to>
      <xdr:col>11</xdr:col>
      <xdr:colOff>542924</xdr:colOff>
      <xdr:row>4</xdr:row>
      <xdr:rowOff>5514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82099" y="8973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828675</xdr:colOff>
      <xdr:row>0</xdr:row>
      <xdr:rowOff>108786</xdr:rowOff>
    </xdr:from>
    <xdr:to>
      <xdr:col>10</xdr:col>
      <xdr:colOff>0</xdr:colOff>
      <xdr:row>4</xdr:row>
      <xdr:rowOff>34089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24775" y="10878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76202</xdr:rowOff>
    </xdr:from>
    <xdr:to>
      <xdr:col>1</xdr:col>
      <xdr:colOff>581025</xdr:colOff>
      <xdr:row>1</xdr:row>
      <xdr:rowOff>57150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76202"/>
          <a:ext cx="828675" cy="771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Q25"/>
  <sheetViews>
    <sheetView showGridLines="0" topLeftCell="F1" workbookViewId="0">
      <selection activeCell="K18" sqref="K18"/>
    </sheetView>
  </sheetViews>
  <sheetFormatPr defaultRowHeight="12.75" x14ac:dyDescent="0.2"/>
  <cols>
    <col min="1" max="1" width="9.140625" style="92"/>
    <col min="2" max="2" width="29.28515625" style="92" customWidth="1"/>
    <col min="3" max="3" width="3.5703125" style="93" customWidth="1"/>
    <col min="4" max="8" width="9.140625" style="92"/>
    <col min="9" max="9" width="11.5703125" style="92" customWidth="1"/>
    <col min="10" max="10" width="9.140625" style="92"/>
    <col min="11" max="11" width="9.85546875" style="92" bestFit="1" customWidth="1"/>
    <col min="12" max="15" width="9.140625" style="92"/>
    <col min="16" max="17" width="9.140625" style="92" hidden="1" customWidth="1"/>
    <col min="18" max="16384" width="9.140625" style="92"/>
  </cols>
  <sheetData>
    <row r="1" spans="2:14" ht="17.25" customHeight="1" x14ac:dyDescent="0.2"/>
    <row r="2" spans="2:14" ht="45" x14ac:dyDescent="0.6">
      <c r="B2" s="150" t="s">
        <v>335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</row>
    <row r="3" spans="2:14" ht="34.5" x14ac:dyDescent="0.45">
      <c r="B3" s="151" t="s">
        <v>178</v>
      </c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</row>
    <row r="15" spans="2:14" ht="28.5" customHeight="1" x14ac:dyDescent="0.2"/>
    <row r="16" spans="2:14" ht="13.5" thickBot="1" x14ac:dyDescent="0.25"/>
    <row r="17" spans="1:17" ht="23.25" x14ac:dyDescent="0.35">
      <c r="A17" s="94"/>
      <c r="B17" s="95" t="s">
        <v>137</v>
      </c>
      <c r="C17" s="96" t="s">
        <v>1</v>
      </c>
      <c r="D17" s="148"/>
      <c r="E17" s="148"/>
      <c r="F17" s="148"/>
      <c r="G17" s="148"/>
      <c r="H17" s="148"/>
      <c r="I17" s="97"/>
      <c r="J17" s="97"/>
      <c r="K17" s="97"/>
      <c r="L17" s="97"/>
      <c r="M17" s="97"/>
      <c r="N17" s="98"/>
      <c r="O17" s="94"/>
    </row>
    <row r="18" spans="1:17" ht="23.25" x14ac:dyDescent="0.35">
      <c r="A18" s="94"/>
      <c r="B18" s="99" t="s">
        <v>138</v>
      </c>
      <c r="C18" s="100" t="s">
        <v>1</v>
      </c>
      <c r="D18" s="149" t="s">
        <v>194</v>
      </c>
      <c r="E18" s="149"/>
      <c r="F18" s="149"/>
      <c r="G18" s="149"/>
      <c r="H18" s="149"/>
      <c r="I18" s="101" t="s">
        <v>134</v>
      </c>
      <c r="J18" s="102" t="s">
        <v>1</v>
      </c>
      <c r="K18" s="116">
        <v>10.4</v>
      </c>
      <c r="L18" s="103"/>
      <c r="M18" s="103"/>
      <c r="N18" s="104"/>
      <c r="O18" s="94"/>
    </row>
    <row r="19" spans="1:17" ht="23.25" x14ac:dyDescent="0.35">
      <c r="A19" s="94"/>
      <c r="B19" s="99" t="s">
        <v>135</v>
      </c>
      <c r="C19" s="100" t="s">
        <v>1</v>
      </c>
      <c r="D19" s="152" t="s">
        <v>195</v>
      </c>
      <c r="E19" s="152"/>
      <c r="F19" s="103"/>
      <c r="G19" s="103"/>
      <c r="H19" s="103"/>
      <c r="I19" s="101" t="s">
        <v>237</v>
      </c>
      <c r="J19" s="102" t="s">
        <v>1</v>
      </c>
      <c r="K19" s="153" t="s">
        <v>239</v>
      </c>
      <c r="L19" s="153"/>
      <c r="M19" s="153"/>
      <c r="N19" s="154"/>
      <c r="O19" s="94"/>
    </row>
    <row r="20" spans="1:17" ht="23.25" x14ac:dyDescent="0.35">
      <c r="A20" s="94"/>
      <c r="B20" s="99" t="s">
        <v>136</v>
      </c>
      <c r="C20" s="100" t="s">
        <v>1</v>
      </c>
      <c r="D20" s="149" t="s">
        <v>345</v>
      </c>
      <c r="E20" s="149"/>
      <c r="F20" s="103"/>
      <c r="G20" s="103"/>
      <c r="H20" s="103"/>
      <c r="I20" s="101"/>
      <c r="J20" s="102"/>
      <c r="K20" s="102"/>
      <c r="L20" s="103"/>
      <c r="M20" s="103"/>
      <c r="N20" s="104"/>
      <c r="O20" s="94"/>
    </row>
    <row r="21" spans="1:17" ht="24" thickBot="1" x14ac:dyDescent="0.4">
      <c r="A21" s="94"/>
      <c r="B21" s="105"/>
      <c r="C21" s="106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8"/>
      <c r="O21" s="94"/>
    </row>
    <row r="22" spans="1:17" x14ac:dyDescent="0.2">
      <c r="P22" s="117" t="s">
        <v>193</v>
      </c>
      <c r="Q22" s="93">
        <v>10.1</v>
      </c>
    </row>
    <row r="23" spans="1:17" x14ac:dyDescent="0.2">
      <c r="P23" s="117" t="s">
        <v>195</v>
      </c>
      <c r="Q23" s="93">
        <v>10.199999999999999</v>
      </c>
    </row>
    <row r="24" spans="1:17" x14ac:dyDescent="0.2">
      <c r="P24" s="93"/>
      <c r="Q24" s="93">
        <v>10.3</v>
      </c>
    </row>
    <row r="25" spans="1:17" x14ac:dyDescent="0.2">
      <c r="Q25" s="93">
        <v>10.4</v>
      </c>
    </row>
  </sheetData>
  <sheetProtection password="C616" sheet="1" objects="1" scenarios="1"/>
  <mergeCells count="7">
    <mergeCell ref="D17:H17"/>
    <mergeCell ref="D20:E20"/>
    <mergeCell ref="B2:N2"/>
    <mergeCell ref="B3:N3"/>
    <mergeCell ref="D18:H18"/>
    <mergeCell ref="D19:E19"/>
    <mergeCell ref="K19:N19"/>
  </mergeCells>
  <dataValidations count="2">
    <dataValidation type="list" allowBlank="1" showInputMessage="1" showErrorMessage="1" sqref="D19:E19">
      <formula1>$P$22:$P$23</formula1>
    </dataValidation>
    <dataValidation type="list" allowBlank="1" showInputMessage="1" showErrorMessage="1" sqref="K18">
      <formula1>$Q$22:$Q$25</formula1>
    </dataValidation>
  </dataValidations>
  <pageMargins left="0.7" right="0.7" top="0.75" bottom="0.75" header="0.3" footer="0.3"/>
  <pageSetup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BE75"/>
  <sheetViews>
    <sheetView showGridLines="0" tabSelected="1" topLeftCell="A19" zoomScale="80" zoomScaleNormal="80" workbookViewId="0">
      <selection activeCell="R20" sqref="R20"/>
    </sheetView>
  </sheetViews>
  <sheetFormatPr defaultRowHeight="12.75" x14ac:dyDescent="0.2"/>
  <cols>
    <col min="1" max="1" width="9.140625" style="1"/>
    <col min="2" max="2" width="12.7109375" style="1" customWidth="1"/>
    <col min="3" max="3" width="30.7109375" style="1" customWidth="1"/>
    <col min="4" max="10" width="9.7109375" style="1" customWidth="1"/>
    <col min="11" max="13" width="11.28515625" style="1" customWidth="1"/>
    <col min="14" max="20" width="9.7109375" style="1" customWidth="1"/>
    <col min="21" max="24" width="9.140625" style="1"/>
    <col min="25" max="25" width="3.7109375" style="1" customWidth="1"/>
    <col min="26" max="28" width="9.140625" style="1"/>
    <col min="29" max="48" width="9.140625" style="1" hidden="1" customWidth="1"/>
    <col min="49" max="50" width="31.42578125" style="1" hidden="1" customWidth="1"/>
    <col min="51" max="52" width="30.7109375" style="1" hidden="1" customWidth="1"/>
    <col min="53" max="53" width="9.140625" style="1" hidden="1" customWidth="1"/>
    <col min="54" max="56" width="12.7109375" style="1" hidden="1" customWidth="1"/>
    <col min="57" max="57" width="9.140625" style="1" hidden="1" customWidth="1"/>
    <col min="58" max="16384" width="9.140625" style="1"/>
  </cols>
  <sheetData>
    <row r="2" spans="1:57" ht="58.5" x14ac:dyDescent="0.7">
      <c r="B2" s="155" t="s">
        <v>346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</row>
    <row r="4" spans="1:57" x14ac:dyDescent="0.2">
      <c r="B4" s="2" t="s">
        <v>144</v>
      </c>
      <c r="C4" s="3">
        <f>Cover!K18</f>
        <v>10.4</v>
      </c>
    </row>
    <row r="6" spans="1:57" ht="25.5" x14ac:dyDescent="0.35">
      <c r="A6" s="158" t="s">
        <v>334</v>
      </c>
      <c r="B6" s="158" t="s">
        <v>128</v>
      </c>
      <c r="C6" s="158" t="s">
        <v>0</v>
      </c>
      <c r="D6" s="159" t="s">
        <v>6</v>
      </c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7" t="s">
        <v>339</v>
      </c>
      <c r="V6" s="156" t="s">
        <v>336</v>
      </c>
      <c r="W6" s="156" t="s">
        <v>337</v>
      </c>
      <c r="X6" s="164" t="s">
        <v>338</v>
      </c>
      <c r="Z6" s="162" t="s">
        <v>191</v>
      </c>
      <c r="AA6" s="163"/>
      <c r="AB6" s="156" t="s">
        <v>188</v>
      </c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</row>
    <row r="7" spans="1:57" ht="20.25" x14ac:dyDescent="0.3">
      <c r="A7" s="158"/>
      <c r="B7" s="158"/>
      <c r="C7" s="158"/>
      <c r="D7" s="110">
        <v>1</v>
      </c>
      <c r="E7" s="110">
        <v>2</v>
      </c>
      <c r="F7" s="110">
        <v>3</v>
      </c>
      <c r="G7" s="110">
        <v>4</v>
      </c>
      <c r="H7" s="110">
        <v>5</v>
      </c>
      <c r="I7" s="110">
        <v>6</v>
      </c>
      <c r="J7" s="110">
        <v>7</v>
      </c>
      <c r="K7" s="110">
        <v>8</v>
      </c>
      <c r="L7" s="110">
        <v>9</v>
      </c>
      <c r="M7" s="110">
        <v>10</v>
      </c>
      <c r="N7" s="110">
        <v>11</v>
      </c>
      <c r="O7" s="110">
        <v>12</v>
      </c>
      <c r="P7" s="110">
        <v>13</v>
      </c>
      <c r="Q7" s="110">
        <v>14</v>
      </c>
      <c r="R7" s="110">
        <v>15</v>
      </c>
      <c r="S7" s="110">
        <v>16</v>
      </c>
      <c r="T7" s="110">
        <v>17</v>
      </c>
      <c r="U7" s="157"/>
      <c r="V7" s="156"/>
      <c r="W7" s="156"/>
      <c r="X7" s="165"/>
      <c r="Z7" s="156" t="s">
        <v>186</v>
      </c>
      <c r="AA7" s="156" t="s">
        <v>187</v>
      </c>
      <c r="AB7" s="156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V7" s="119"/>
      <c r="AW7" s="119"/>
      <c r="AX7" s="119"/>
      <c r="AY7" s="119"/>
      <c r="AZ7" s="119"/>
      <c r="BA7" s="119"/>
      <c r="BB7" s="119"/>
      <c r="BC7" s="119"/>
      <c r="BD7" s="119"/>
    </row>
    <row r="8" spans="1:57" ht="12.75" customHeight="1" x14ac:dyDescent="0.3">
      <c r="A8" s="158"/>
      <c r="B8" s="158"/>
      <c r="C8" s="158"/>
      <c r="D8" s="4" t="s">
        <v>9</v>
      </c>
      <c r="E8" s="4" t="s">
        <v>175</v>
      </c>
      <c r="F8" s="4" t="s">
        <v>139</v>
      </c>
      <c r="G8" s="4" t="s">
        <v>15</v>
      </c>
      <c r="H8" s="4" t="s">
        <v>140</v>
      </c>
      <c r="I8" s="4" t="s">
        <v>19</v>
      </c>
      <c r="J8" s="4" t="s">
        <v>21</v>
      </c>
      <c r="K8" s="4" t="s">
        <v>23</v>
      </c>
      <c r="L8" s="4" t="s">
        <v>181</v>
      </c>
      <c r="M8" s="4" t="s">
        <v>182</v>
      </c>
      <c r="N8" s="4" t="s">
        <v>183</v>
      </c>
      <c r="O8" s="4" t="s">
        <v>184</v>
      </c>
      <c r="P8" s="4" t="s">
        <v>142</v>
      </c>
      <c r="Q8" s="4" t="s">
        <v>141</v>
      </c>
      <c r="R8" s="4" t="s">
        <v>143</v>
      </c>
      <c r="S8" s="4" t="s">
        <v>185</v>
      </c>
      <c r="T8" s="4" t="s">
        <v>322</v>
      </c>
      <c r="U8" s="157"/>
      <c r="V8" s="156"/>
      <c r="W8" s="156"/>
      <c r="X8" s="165"/>
      <c r="Z8" s="156"/>
      <c r="AA8" s="156"/>
      <c r="AB8" s="156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3"/>
      <c r="AV8" s="119"/>
      <c r="AW8" s="119"/>
      <c r="AX8" s="119"/>
      <c r="AY8" s="119"/>
      <c r="AZ8" s="119"/>
      <c r="BA8" s="119"/>
      <c r="BB8" s="119"/>
      <c r="BC8" s="119"/>
      <c r="BD8" s="119"/>
    </row>
    <row r="9" spans="1:57" ht="26.1" customHeight="1" x14ac:dyDescent="0.2">
      <c r="A9" s="158"/>
      <c r="B9" s="158"/>
      <c r="C9" s="158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57"/>
      <c r="V9" s="156"/>
      <c r="W9" s="156"/>
      <c r="X9" s="166"/>
      <c r="Z9" s="156"/>
      <c r="AA9" s="156"/>
      <c r="AB9" s="156"/>
      <c r="AC9" s="143"/>
      <c r="AD9" s="142" t="s">
        <v>9</v>
      </c>
      <c r="AE9" s="142" t="s">
        <v>175</v>
      </c>
      <c r="AF9" s="142" t="s">
        <v>139</v>
      </c>
      <c r="AG9" s="142" t="s">
        <v>15</v>
      </c>
      <c r="AH9" s="142" t="s">
        <v>140</v>
      </c>
      <c r="AI9" s="142" t="s">
        <v>19</v>
      </c>
      <c r="AJ9" s="142" t="s">
        <v>21</v>
      </c>
      <c r="AK9" s="142" t="s">
        <v>23</v>
      </c>
      <c r="AL9" s="142" t="s">
        <v>181</v>
      </c>
      <c r="AM9" s="142" t="s">
        <v>182</v>
      </c>
      <c r="AN9" s="142" t="s">
        <v>183</v>
      </c>
      <c r="AO9" s="142" t="s">
        <v>184</v>
      </c>
      <c r="AP9" s="142" t="s">
        <v>142</v>
      </c>
      <c r="AQ9" s="142" t="s">
        <v>141</v>
      </c>
      <c r="AR9" s="142" t="s">
        <v>143</v>
      </c>
      <c r="AS9" s="142" t="s">
        <v>185</v>
      </c>
      <c r="AT9" s="142" t="s">
        <v>322</v>
      </c>
      <c r="AV9" s="62">
        <v>1</v>
      </c>
      <c r="AW9" s="123">
        <v>10.1</v>
      </c>
      <c r="AX9" s="123">
        <v>10.199999999999999</v>
      </c>
      <c r="AY9" s="123">
        <v>10.3</v>
      </c>
      <c r="AZ9" s="123">
        <v>10.4</v>
      </c>
      <c r="BA9" s="124"/>
      <c r="BB9" s="123">
        <v>10.1</v>
      </c>
      <c r="BC9" s="123">
        <v>10.199999999999999</v>
      </c>
      <c r="BD9" s="123">
        <v>10.3</v>
      </c>
      <c r="BE9" s="123">
        <v>10.4</v>
      </c>
    </row>
    <row r="10" spans="1:57" x14ac:dyDescent="0.2">
      <c r="A10" s="13">
        <v>1</v>
      </c>
      <c r="B10" s="81">
        <f t="shared" ref="B10:B34" si="0">IF(C10="","",HLOOKUP($C$4,No_10,A10+1,0))</f>
        <v>0</v>
      </c>
      <c r="C10" s="121" t="str">
        <f t="shared" ref="C10:C34" si="1">IF(HLOOKUP($C$4,Nama_G10,A10+1,0)="","",HLOOKUP($C$4,Nama_G10,A10+1,0))</f>
        <v>ABRAHAM ABNER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7" t="str">
        <f>IFERROR(ROUND(AVERAGE(D10:T10),0),"")</f>
        <v/>
      </c>
      <c r="V10" s="7" t="str">
        <f>IF(SUM(D10:T10)=0,"",ROUND(SUM(D10:T10),0))</f>
        <v/>
      </c>
      <c r="W10" s="7" t="str">
        <f>IF(SUM(D10:T10)=0,"",RANK(V10,V$10:V$34,0))</f>
        <v/>
      </c>
      <c r="X10" s="7" t="str">
        <f>IF(V10="","",SUM(AD10:AT10))</f>
        <v/>
      </c>
      <c r="Z10" s="13" t="str">
        <f>IFERROR(ROUND(AVERAGE(H10,I10,J10,K10),0),"")</f>
        <v/>
      </c>
      <c r="AA10" s="13" t="str">
        <f>IFERROR(ROUND(AVERAGE(M10:O10),0),"")</f>
        <v/>
      </c>
      <c r="AB10" s="6" t="str">
        <f>IF(Z10&gt;AA10,"IPA","IPS")</f>
        <v>IPS</v>
      </c>
      <c r="AC10" s="141"/>
      <c r="AD10" s="6">
        <f>IF($C10="","",IF(D10&lt;D$9,1,0))</f>
        <v>0</v>
      </c>
      <c r="AE10" s="6">
        <f t="shared" ref="AE10:AT25" si="2">IF($C10="","",IF(E10&lt;E$9,1,0))</f>
        <v>0</v>
      </c>
      <c r="AF10" s="6">
        <f t="shared" si="2"/>
        <v>0</v>
      </c>
      <c r="AG10" s="6">
        <f t="shared" si="2"/>
        <v>0</v>
      </c>
      <c r="AH10" s="6">
        <f t="shared" si="2"/>
        <v>0</v>
      </c>
      <c r="AI10" s="6">
        <f t="shared" si="2"/>
        <v>0</v>
      </c>
      <c r="AJ10" s="6">
        <f t="shared" si="2"/>
        <v>0</v>
      </c>
      <c r="AK10" s="6">
        <f t="shared" si="2"/>
        <v>0</v>
      </c>
      <c r="AL10" s="6">
        <f t="shared" si="2"/>
        <v>0</v>
      </c>
      <c r="AM10" s="6">
        <f t="shared" si="2"/>
        <v>0</v>
      </c>
      <c r="AN10" s="6">
        <f t="shared" si="2"/>
        <v>0</v>
      </c>
      <c r="AO10" s="6">
        <f t="shared" si="2"/>
        <v>0</v>
      </c>
      <c r="AP10" s="6">
        <f t="shared" si="2"/>
        <v>0</v>
      </c>
      <c r="AQ10" s="6">
        <f t="shared" si="2"/>
        <v>0</v>
      </c>
      <c r="AR10" s="6">
        <f t="shared" si="2"/>
        <v>0</v>
      </c>
      <c r="AS10" s="6">
        <f t="shared" si="2"/>
        <v>0</v>
      </c>
      <c r="AT10" s="6">
        <f t="shared" si="2"/>
        <v>0</v>
      </c>
      <c r="AU10" s="1">
        <v>1</v>
      </c>
      <c r="AV10" s="62">
        <v>2</v>
      </c>
      <c r="AW10" s="64" t="s">
        <v>240</v>
      </c>
      <c r="AX10" s="64" t="s">
        <v>241</v>
      </c>
      <c r="AY10" s="64" t="s">
        <v>242</v>
      </c>
      <c r="AZ10" s="64" t="s">
        <v>347</v>
      </c>
      <c r="BB10" s="122"/>
      <c r="BC10" s="122"/>
      <c r="BD10" s="122"/>
      <c r="BE10" s="122"/>
    </row>
    <row r="11" spans="1:57" x14ac:dyDescent="0.2">
      <c r="A11" s="13">
        <v>2</v>
      </c>
      <c r="B11" s="81">
        <f t="shared" si="0"/>
        <v>0</v>
      </c>
      <c r="C11" s="121" t="str">
        <f t="shared" si="1"/>
        <v xml:space="preserve">ANDREW IVAN 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7" t="str">
        <f t="shared" ref="U11:U34" si="3">IFERROR(ROUND(AVERAGE(D11:T11),0),"")</f>
        <v/>
      </c>
      <c r="V11" s="7" t="str">
        <f t="shared" ref="V11:V34" si="4">IF(SUM(D11:T11)=0,"",ROUND(SUM(D11:T11),0))</f>
        <v/>
      </c>
      <c r="W11" s="7" t="str">
        <f t="shared" ref="W11:W34" si="5">IF(SUM(D11:T11)=0,"",RANK(V11,V$10:V$34,0))</f>
        <v/>
      </c>
      <c r="X11" s="7" t="str">
        <f t="shared" ref="X11:X34" si="6">IF(V11="","",SUM(AD11:AT11))</f>
        <v/>
      </c>
      <c r="Z11" s="13" t="str">
        <f t="shared" ref="Z11:Z34" si="7">IFERROR(ROUND(AVERAGE(H11,I11,J11,K11),0),"")</f>
        <v/>
      </c>
      <c r="AA11" s="13" t="str">
        <f t="shared" ref="AA11:AA34" si="8">IFERROR(ROUND(AVERAGE(M11:O11),0),"")</f>
        <v/>
      </c>
      <c r="AB11" s="6" t="str">
        <f t="shared" ref="AB11:AB34" si="9">IF(Z11&gt;AA11,"IPA","IPS")</f>
        <v>IPS</v>
      </c>
      <c r="AC11" s="141"/>
      <c r="AD11" s="6">
        <f t="shared" ref="AD11:AD34" si="10">IF($C11="","",IF(D11&lt;D$9,1,0))</f>
        <v>0</v>
      </c>
      <c r="AE11" s="6">
        <f t="shared" si="2"/>
        <v>0</v>
      </c>
      <c r="AF11" s="6">
        <f t="shared" si="2"/>
        <v>0</v>
      </c>
      <c r="AG11" s="6">
        <f t="shared" si="2"/>
        <v>0</v>
      </c>
      <c r="AH11" s="6">
        <f t="shared" si="2"/>
        <v>0</v>
      </c>
      <c r="AI11" s="6">
        <f t="shared" si="2"/>
        <v>0</v>
      </c>
      <c r="AJ11" s="6">
        <f t="shared" si="2"/>
        <v>0</v>
      </c>
      <c r="AK11" s="6">
        <f t="shared" si="2"/>
        <v>0</v>
      </c>
      <c r="AL11" s="6">
        <f t="shared" si="2"/>
        <v>0</v>
      </c>
      <c r="AM11" s="6">
        <f t="shared" si="2"/>
        <v>0</v>
      </c>
      <c r="AN11" s="6">
        <f t="shared" si="2"/>
        <v>0</v>
      </c>
      <c r="AO11" s="6">
        <f t="shared" si="2"/>
        <v>0</v>
      </c>
      <c r="AP11" s="6">
        <f t="shared" si="2"/>
        <v>0</v>
      </c>
      <c r="AQ11" s="6">
        <f t="shared" si="2"/>
        <v>0</v>
      </c>
      <c r="AR11" s="6">
        <f t="shared" si="2"/>
        <v>0</v>
      </c>
      <c r="AS11" s="6">
        <f t="shared" si="2"/>
        <v>0</v>
      </c>
      <c r="AT11" s="6">
        <f t="shared" si="2"/>
        <v>0</v>
      </c>
      <c r="AU11" s="1">
        <v>2</v>
      </c>
      <c r="AV11" s="62">
        <v>3</v>
      </c>
      <c r="AW11" s="64" t="s">
        <v>244</v>
      </c>
      <c r="AX11" s="64" t="s">
        <v>245</v>
      </c>
      <c r="AY11" s="64" t="s">
        <v>344</v>
      </c>
      <c r="AZ11" s="64" t="s">
        <v>243</v>
      </c>
      <c r="BB11" s="122"/>
      <c r="BC11" s="122"/>
      <c r="BD11" s="122"/>
      <c r="BE11" s="122"/>
    </row>
    <row r="12" spans="1:57" x14ac:dyDescent="0.2">
      <c r="A12" s="13">
        <v>3</v>
      </c>
      <c r="B12" s="81">
        <f t="shared" si="0"/>
        <v>0</v>
      </c>
      <c r="C12" s="121" t="str">
        <f t="shared" si="1"/>
        <v>ARSENIUS DAVIN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7" t="str">
        <f t="shared" si="3"/>
        <v/>
      </c>
      <c r="V12" s="7" t="str">
        <f t="shared" si="4"/>
        <v/>
      </c>
      <c r="W12" s="7" t="str">
        <f t="shared" si="5"/>
        <v/>
      </c>
      <c r="X12" s="7" t="str">
        <f t="shared" si="6"/>
        <v/>
      </c>
      <c r="Z12" s="13" t="str">
        <f t="shared" si="7"/>
        <v/>
      </c>
      <c r="AA12" s="13" t="str">
        <f t="shared" si="8"/>
        <v/>
      </c>
      <c r="AB12" s="6" t="str">
        <f t="shared" si="9"/>
        <v>IPS</v>
      </c>
      <c r="AC12" s="141"/>
      <c r="AD12" s="6">
        <f t="shared" si="10"/>
        <v>0</v>
      </c>
      <c r="AE12" s="6">
        <f t="shared" si="2"/>
        <v>0</v>
      </c>
      <c r="AF12" s="6">
        <f t="shared" si="2"/>
        <v>0</v>
      </c>
      <c r="AG12" s="6">
        <f t="shared" si="2"/>
        <v>0</v>
      </c>
      <c r="AH12" s="6">
        <f t="shared" si="2"/>
        <v>0</v>
      </c>
      <c r="AI12" s="6">
        <f t="shared" si="2"/>
        <v>0</v>
      </c>
      <c r="AJ12" s="6">
        <f t="shared" si="2"/>
        <v>0</v>
      </c>
      <c r="AK12" s="6">
        <f t="shared" si="2"/>
        <v>0</v>
      </c>
      <c r="AL12" s="6">
        <f t="shared" si="2"/>
        <v>0</v>
      </c>
      <c r="AM12" s="6">
        <f t="shared" si="2"/>
        <v>0</v>
      </c>
      <c r="AN12" s="6">
        <f t="shared" si="2"/>
        <v>0</v>
      </c>
      <c r="AO12" s="6">
        <f t="shared" si="2"/>
        <v>0</v>
      </c>
      <c r="AP12" s="6">
        <f t="shared" si="2"/>
        <v>0</v>
      </c>
      <c r="AQ12" s="6">
        <f t="shared" si="2"/>
        <v>0</v>
      </c>
      <c r="AR12" s="6">
        <f t="shared" si="2"/>
        <v>0</v>
      </c>
      <c r="AS12" s="6">
        <f t="shared" si="2"/>
        <v>0</v>
      </c>
      <c r="AT12" s="6">
        <f t="shared" si="2"/>
        <v>0</v>
      </c>
      <c r="AU12" s="1">
        <v>3</v>
      </c>
      <c r="AV12" s="62">
        <v>4</v>
      </c>
      <c r="AW12" s="64" t="s">
        <v>247</v>
      </c>
      <c r="AX12" s="64" t="s">
        <v>248</v>
      </c>
      <c r="AY12" s="64" t="s">
        <v>249</v>
      </c>
      <c r="AZ12" s="64" t="s">
        <v>246</v>
      </c>
      <c r="BB12" s="122"/>
      <c r="BC12" s="122"/>
      <c r="BD12" s="122"/>
      <c r="BE12" s="122"/>
    </row>
    <row r="13" spans="1:57" x14ac:dyDescent="0.2">
      <c r="A13" s="13">
        <v>4</v>
      </c>
      <c r="B13" s="81">
        <f t="shared" si="0"/>
        <v>0</v>
      </c>
      <c r="C13" s="121" t="str">
        <f t="shared" si="1"/>
        <v>DARREN CHRISTOPHER KOMALA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7" t="str">
        <f t="shared" si="3"/>
        <v/>
      </c>
      <c r="V13" s="7" t="str">
        <f t="shared" si="4"/>
        <v/>
      </c>
      <c r="W13" s="7" t="str">
        <f t="shared" si="5"/>
        <v/>
      </c>
      <c r="X13" s="7" t="str">
        <f t="shared" si="6"/>
        <v/>
      </c>
      <c r="Z13" s="13" t="str">
        <f t="shared" si="7"/>
        <v/>
      </c>
      <c r="AA13" s="13" t="str">
        <f t="shared" si="8"/>
        <v/>
      </c>
      <c r="AB13" s="6" t="str">
        <f t="shared" si="9"/>
        <v>IPS</v>
      </c>
      <c r="AC13" s="141"/>
      <c r="AD13" s="6">
        <f t="shared" si="10"/>
        <v>0</v>
      </c>
      <c r="AE13" s="6">
        <f t="shared" si="2"/>
        <v>0</v>
      </c>
      <c r="AF13" s="6">
        <f t="shared" si="2"/>
        <v>0</v>
      </c>
      <c r="AG13" s="6">
        <f t="shared" si="2"/>
        <v>0</v>
      </c>
      <c r="AH13" s="6">
        <f t="shared" si="2"/>
        <v>0</v>
      </c>
      <c r="AI13" s="6">
        <f t="shared" si="2"/>
        <v>0</v>
      </c>
      <c r="AJ13" s="6">
        <f t="shared" si="2"/>
        <v>0</v>
      </c>
      <c r="AK13" s="6">
        <f t="shared" si="2"/>
        <v>0</v>
      </c>
      <c r="AL13" s="6">
        <f t="shared" si="2"/>
        <v>0</v>
      </c>
      <c r="AM13" s="6">
        <f t="shared" si="2"/>
        <v>0</v>
      </c>
      <c r="AN13" s="6">
        <f t="shared" si="2"/>
        <v>0</v>
      </c>
      <c r="AO13" s="6">
        <f t="shared" si="2"/>
        <v>0</v>
      </c>
      <c r="AP13" s="6">
        <f t="shared" si="2"/>
        <v>0</v>
      </c>
      <c r="AQ13" s="6">
        <f t="shared" si="2"/>
        <v>0</v>
      </c>
      <c r="AR13" s="6">
        <f t="shared" si="2"/>
        <v>0</v>
      </c>
      <c r="AS13" s="6">
        <f t="shared" si="2"/>
        <v>0</v>
      </c>
      <c r="AT13" s="6">
        <f t="shared" si="2"/>
        <v>0</v>
      </c>
      <c r="AU13" s="1">
        <v>4</v>
      </c>
      <c r="AV13" s="62">
        <v>5</v>
      </c>
      <c r="AW13" s="64" t="s">
        <v>251</v>
      </c>
      <c r="AX13" s="64" t="s">
        <v>252</v>
      </c>
      <c r="AY13" s="64" t="s">
        <v>253</v>
      </c>
      <c r="AZ13" s="64" t="s">
        <v>250</v>
      </c>
      <c r="BB13" s="122"/>
      <c r="BC13" s="122"/>
      <c r="BD13" s="122"/>
      <c r="BE13" s="122"/>
    </row>
    <row r="14" spans="1:57" x14ac:dyDescent="0.2">
      <c r="A14" s="13">
        <v>5</v>
      </c>
      <c r="B14" s="81">
        <f t="shared" si="0"/>
        <v>0</v>
      </c>
      <c r="C14" s="121" t="str">
        <f t="shared" si="1"/>
        <v>EVELYN JANE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7" t="str">
        <f t="shared" si="3"/>
        <v/>
      </c>
      <c r="V14" s="7" t="str">
        <f t="shared" si="4"/>
        <v/>
      </c>
      <c r="W14" s="7" t="str">
        <f t="shared" si="5"/>
        <v/>
      </c>
      <c r="X14" s="7" t="str">
        <f t="shared" si="6"/>
        <v/>
      </c>
      <c r="Z14" s="13" t="str">
        <f t="shared" si="7"/>
        <v/>
      </c>
      <c r="AA14" s="13" t="str">
        <f t="shared" si="8"/>
        <v/>
      </c>
      <c r="AB14" s="6" t="str">
        <f t="shared" si="9"/>
        <v>IPS</v>
      </c>
      <c r="AC14" s="141"/>
      <c r="AD14" s="6">
        <f t="shared" si="10"/>
        <v>0</v>
      </c>
      <c r="AE14" s="6">
        <f t="shared" si="2"/>
        <v>0</v>
      </c>
      <c r="AF14" s="6">
        <f t="shared" si="2"/>
        <v>0</v>
      </c>
      <c r="AG14" s="6">
        <f t="shared" si="2"/>
        <v>0</v>
      </c>
      <c r="AH14" s="6">
        <f t="shared" si="2"/>
        <v>0</v>
      </c>
      <c r="AI14" s="6">
        <f t="shared" si="2"/>
        <v>0</v>
      </c>
      <c r="AJ14" s="6">
        <f t="shared" si="2"/>
        <v>0</v>
      </c>
      <c r="AK14" s="6">
        <f t="shared" si="2"/>
        <v>0</v>
      </c>
      <c r="AL14" s="6">
        <f t="shared" si="2"/>
        <v>0</v>
      </c>
      <c r="AM14" s="6">
        <f t="shared" si="2"/>
        <v>0</v>
      </c>
      <c r="AN14" s="6">
        <f t="shared" si="2"/>
        <v>0</v>
      </c>
      <c r="AO14" s="6">
        <f t="shared" si="2"/>
        <v>0</v>
      </c>
      <c r="AP14" s="6">
        <f t="shared" si="2"/>
        <v>0</v>
      </c>
      <c r="AQ14" s="6">
        <f t="shared" si="2"/>
        <v>0</v>
      </c>
      <c r="AR14" s="6">
        <f t="shared" si="2"/>
        <v>0</v>
      </c>
      <c r="AS14" s="6">
        <f t="shared" si="2"/>
        <v>0</v>
      </c>
      <c r="AT14" s="6">
        <f t="shared" si="2"/>
        <v>0</v>
      </c>
      <c r="AU14" s="1">
        <v>5</v>
      </c>
      <c r="AV14" s="62">
        <v>6</v>
      </c>
      <c r="AW14" s="64" t="s">
        <v>255</v>
      </c>
      <c r="AX14" s="64" t="s">
        <v>256</v>
      </c>
      <c r="AY14" s="64" t="s">
        <v>238</v>
      </c>
      <c r="AZ14" s="64" t="s">
        <v>254</v>
      </c>
      <c r="BB14" s="122"/>
      <c r="BC14" s="122"/>
      <c r="BD14" s="122"/>
      <c r="BE14" s="122"/>
    </row>
    <row r="15" spans="1:57" x14ac:dyDescent="0.2">
      <c r="A15" s="13">
        <v>6</v>
      </c>
      <c r="B15" s="81">
        <f t="shared" si="0"/>
        <v>0</v>
      </c>
      <c r="C15" s="121" t="str">
        <f t="shared" si="1"/>
        <v>JANICE ANGELA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7" t="str">
        <f t="shared" si="3"/>
        <v/>
      </c>
      <c r="V15" s="7" t="str">
        <f t="shared" si="4"/>
        <v/>
      </c>
      <c r="W15" s="7" t="str">
        <f t="shared" si="5"/>
        <v/>
      </c>
      <c r="X15" s="7" t="str">
        <f t="shared" si="6"/>
        <v/>
      </c>
      <c r="Z15" s="13" t="str">
        <f t="shared" si="7"/>
        <v/>
      </c>
      <c r="AA15" s="13" t="str">
        <f t="shared" si="8"/>
        <v/>
      </c>
      <c r="AB15" s="6" t="str">
        <f t="shared" si="9"/>
        <v>IPS</v>
      </c>
      <c r="AC15" s="141"/>
      <c r="AD15" s="6">
        <f t="shared" si="10"/>
        <v>0</v>
      </c>
      <c r="AE15" s="6">
        <f t="shared" si="2"/>
        <v>0</v>
      </c>
      <c r="AF15" s="6">
        <f t="shared" si="2"/>
        <v>0</v>
      </c>
      <c r="AG15" s="6">
        <f t="shared" si="2"/>
        <v>0</v>
      </c>
      <c r="AH15" s="6">
        <f t="shared" si="2"/>
        <v>0</v>
      </c>
      <c r="AI15" s="6">
        <f t="shared" si="2"/>
        <v>0</v>
      </c>
      <c r="AJ15" s="6">
        <f t="shared" si="2"/>
        <v>0</v>
      </c>
      <c r="AK15" s="6">
        <f t="shared" si="2"/>
        <v>0</v>
      </c>
      <c r="AL15" s="6">
        <f t="shared" si="2"/>
        <v>0</v>
      </c>
      <c r="AM15" s="6">
        <f t="shared" si="2"/>
        <v>0</v>
      </c>
      <c r="AN15" s="6">
        <f t="shared" si="2"/>
        <v>0</v>
      </c>
      <c r="AO15" s="6">
        <f t="shared" si="2"/>
        <v>0</v>
      </c>
      <c r="AP15" s="6">
        <f t="shared" si="2"/>
        <v>0</v>
      </c>
      <c r="AQ15" s="6">
        <f t="shared" si="2"/>
        <v>0</v>
      </c>
      <c r="AR15" s="6">
        <f t="shared" si="2"/>
        <v>0</v>
      </c>
      <c r="AS15" s="6">
        <f t="shared" si="2"/>
        <v>0</v>
      </c>
      <c r="AT15" s="6">
        <f t="shared" si="2"/>
        <v>0</v>
      </c>
      <c r="AU15" s="1">
        <v>6</v>
      </c>
      <c r="AV15" s="62">
        <v>7</v>
      </c>
      <c r="AW15" s="64" t="s">
        <v>257</v>
      </c>
      <c r="AX15" s="64" t="s">
        <v>258</v>
      </c>
      <c r="AY15" s="64" t="s">
        <v>259</v>
      </c>
      <c r="AZ15" s="64" t="s">
        <v>260</v>
      </c>
      <c r="BB15" s="122"/>
      <c r="BC15" s="122"/>
      <c r="BD15" s="122"/>
      <c r="BE15" s="122"/>
    </row>
    <row r="16" spans="1:57" x14ac:dyDescent="0.2">
      <c r="A16" s="13">
        <v>7</v>
      </c>
      <c r="B16" s="81">
        <f t="shared" si="0"/>
        <v>0</v>
      </c>
      <c r="C16" s="121" t="str">
        <f t="shared" si="1"/>
        <v>JOSEPHINE ANGELICA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7" t="str">
        <f t="shared" si="3"/>
        <v/>
      </c>
      <c r="V16" s="7" t="str">
        <f t="shared" si="4"/>
        <v/>
      </c>
      <c r="W16" s="7" t="str">
        <f t="shared" si="5"/>
        <v/>
      </c>
      <c r="X16" s="7" t="str">
        <f t="shared" si="6"/>
        <v/>
      </c>
      <c r="Z16" s="13" t="str">
        <f t="shared" si="7"/>
        <v/>
      </c>
      <c r="AA16" s="13" t="str">
        <f t="shared" si="8"/>
        <v/>
      </c>
      <c r="AB16" s="6" t="str">
        <f t="shared" si="9"/>
        <v>IPS</v>
      </c>
      <c r="AC16" s="141"/>
      <c r="AD16" s="6">
        <f t="shared" si="10"/>
        <v>0</v>
      </c>
      <c r="AE16" s="6">
        <f t="shared" si="2"/>
        <v>0</v>
      </c>
      <c r="AF16" s="6">
        <f t="shared" si="2"/>
        <v>0</v>
      </c>
      <c r="AG16" s="6">
        <f t="shared" si="2"/>
        <v>0</v>
      </c>
      <c r="AH16" s="6">
        <f t="shared" si="2"/>
        <v>0</v>
      </c>
      <c r="AI16" s="6">
        <f t="shared" si="2"/>
        <v>0</v>
      </c>
      <c r="AJ16" s="6">
        <f t="shared" si="2"/>
        <v>0</v>
      </c>
      <c r="AK16" s="6">
        <f t="shared" si="2"/>
        <v>0</v>
      </c>
      <c r="AL16" s="6">
        <f t="shared" si="2"/>
        <v>0</v>
      </c>
      <c r="AM16" s="6">
        <f t="shared" si="2"/>
        <v>0</v>
      </c>
      <c r="AN16" s="6">
        <f t="shared" si="2"/>
        <v>0</v>
      </c>
      <c r="AO16" s="6">
        <f t="shared" si="2"/>
        <v>0</v>
      </c>
      <c r="AP16" s="6">
        <f t="shared" si="2"/>
        <v>0</v>
      </c>
      <c r="AQ16" s="6">
        <f t="shared" si="2"/>
        <v>0</v>
      </c>
      <c r="AR16" s="6">
        <f t="shared" si="2"/>
        <v>0</v>
      </c>
      <c r="AS16" s="6">
        <f t="shared" si="2"/>
        <v>0</v>
      </c>
      <c r="AT16" s="6">
        <f t="shared" si="2"/>
        <v>0</v>
      </c>
      <c r="AU16" s="1">
        <v>7</v>
      </c>
      <c r="AV16" s="62">
        <v>8</v>
      </c>
      <c r="AW16" s="64" t="s">
        <v>261</v>
      </c>
      <c r="AX16" s="64" t="s">
        <v>262</v>
      </c>
      <c r="AY16" s="64" t="s">
        <v>263</v>
      </c>
      <c r="AZ16" s="64" t="s">
        <v>264</v>
      </c>
      <c r="BB16" s="128"/>
      <c r="BC16" s="122"/>
      <c r="BD16" s="122"/>
      <c r="BE16" s="122"/>
    </row>
    <row r="17" spans="1:57" x14ac:dyDescent="0.2">
      <c r="A17" s="13">
        <v>8</v>
      </c>
      <c r="B17" s="81">
        <f t="shared" si="0"/>
        <v>0</v>
      </c>
      <c r="C17" s="121" t="str">
        <f t="shared" si="1"/>
        <v>KALVINCI MANUEL</v>
      </c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7" t="str">
        <f t="shared" si="3"/>
        <v/>
      </c>
      <c r="V17" s="7" t="str">
        <f t="shared" si="4"/>
        <v/>
      </c>
      <c r="W17" s="7" t="str">
        <f t="shared" si="5"/>
        <v/>
      </c>
      <c r="X17" s="7" t="str">
        <f t="shared" si="6"/>
        <v/>
      </c>
      <c r="Z17" s="13" t="str">
        <f t="shared" si="7"/>
        <v/>
      </c>
      <c r="AA17" s="13" t="str">
        <f t="shared" si="8"/>
        <v/>
      </c>
      <c r="AB17" s="6" t="str">
        <f t="shared" si="9"/>
        <v>IPS</v>
      </c>
      <c r="AC17" s="141"/>
      <c r="AD17" s="6">
        <f t="shared" si="10"/>
        <v>0</v>
      </c>
      <c r="AE17" s="6">
        <f t="shared" si="2"/>
        <v>0</v>
      </c>
      <c r="AF17" s="6">
        <f t="shared" si="2"/>
        <v>0</v>
      </c>
      <c r="AG17" s="6">
        <f t="shared" si="2"/>
        <v>0</v>
      </c>
      <c r="AH17" s="6">
        <f t="shared" si="2"/>
        <v>0</v>
      </c>
      <c r="AI17" s="6">
        <f t="shared" si="2"/>
        <v>0</v>
      </c>
      <c r="AJ17" s="6">
        <f t="shared" si="2"/>
        <v>0</v>
      </c>
      <c r="AK17" s="6">
        <f t="shared" si="2"/>
        <v>0</v>
      </c>
      <c r="AL17" s="6">
        <f t="shared" si="2"/>
        <v>0</v>
      </c>
      <c r="AM17" s="6">
        <f t="shared" si="2"/>
        <v>0</v>
      </c>
      <c r="AN17" s="6">
        <f t="shared" si="2"/>
        <v>0</v>
      </c>
      <c r="AO17" s="6">
        <f t="shared" si="2"/>
        <v>0</v>
      </c>
      <c r="AP17" s="6">
        <f t="shared" si="2"/>
        <v>0</v>
      </c>
      <c r="AQ17" s="6">
        <f t="shared" si="2"/>
        <v>0</v>
      </c>
      <c r="AR17" s="6">
        <f t="shared" si="2"/>
        <v>0</v>
      </c>
      <c r="AS17" s="6">
        <f t="shared" si="2"/>
        <v>0</v>
      </c>
      <c r="AT17" s="6">
        <f t="shared" si="2"/>
        <v>0</v>
      </c>
      <c r="AU17" s="1">
        <v>8</v>
      </c>
      <c r="AV17" s="62">
        <v>9</v>
      </c>
      <c r="AW17" s="64" t="s">
        <v>265</v>
      </c>
      <c r="AX17" s="64" t="s">
        <v>266</v>
      </c>
      <c r="AY17" s="64" t="s">
        <v>267</v>
      </c>
      <c r="AZ17" s="64" t="s">
        <v>268</v>
      </c>
      <c r="BB17" s="122"/>
      <c r="BC17" s="128"/>
      <c r="BD17" s="122"/>
      <c r="BE17" s="122"/>
    </row>
    <row r="18" spans="1:57" x14ac:dyDescent="0.2">
      <c r="A18" s="13">
        <v>9</v>
      </c>
      <c r="B18" s="81">
        <f t="shared" si="0"/>
        <v>0</v>
      </c>
      <c r="C18" s="121" t="str">
        <f t="shared" si="1"/>
        <v>KELVIN SUFANTO SALIM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7" t="str">
        <f t="shared" si="3"/>
        <v/>
      </c>
      <c r="V18" s="7" t="str">
        <f t="shared" si="4"/>
        <v/>
      </c>
      <c r="W18" s="7" t="str">
        <f t="shared" si="5"/>
        <v/>
      </c>
      <c r="X18" s="7" t="str">
        <f t="shared" si="6"/>
        <v/>
      </c>
      <c r="Z18" s="13" t="str">
        <f t="shared" si="7"/>
        <v/>
      </c>
      <c r="AA18" s="13" t="str">
        <f t="shared" si="8"/>
        <v/>
      </c>
      <c r="AB18" s="6" t="str">
        <f t="shared" si="9"/>
        <v>IPS</v>
      </c>
      <c r="AC18" s="141"/>
      <c r="AD18" s="6">
        <f t="shared" si="10"/>
        <v>0</v>
      </c>
      <c r="AE18" s="6">
        <f t="shared" si="2"/>
        <v>0</v>
      </c>
      <c r="AF18" s="6">
        <f t="shared" si="2"/>
        <v>0</v>
      </c>
      <c r="AG18" s="6">
        <f t="shared" si="2"/>
        <v>0</v>
      </c>
      <c r="AH18" s="6">
        <f t="shared" si="2"/>
        <v>0</v>
      </c>
      <c r="AI18" s="6">
        <f t="shared" si="2"/>
        <v>0</v>
      </c>
      <c r="AJ18" s="6">
        <f t="shared" si="2"/>
        <v>0</v>
      </c>
      <c r="AK18" s="6">
        <f t="shared" si="2"/>
        <v>0</v>
      </c>
      <c r="AL18" s="6">
        <f t="shared" si="2"/>
        <v>0</v>
      </c>
      <c r="AM18" s="6">
        <f t="shared" si="2"/>
        <v>0</v>
      </c>
      <c r="AN18" s="6">
        <f t="shared" si="2"/>
        <v>0</v>
      </c>
      <c r="AO18" s="6">
        <f t="shared" si="2"/>
        <v>0</v>
      </c>
      <c r="AP18" s="6">
        <f t="shared" si="2"/>
        <v>0</v>
      </c>
      <c r="AQ18" s="6">
        <f t="shared" si="2"/>
        <v>0</v>
      </c>
      <c r="AR18" s="6">
        <f t="shared" si="2"/>
        <v>0</v>
      </c>
      <c r="AS18" s="6">
        <f t="shared" si="2"/>
        <v>0</v>
      </c>
      <c r="AT18" s="6">
        <f t="shared" si="2"/>
        <v>0</v>
      </c>
      <c r="AU18" s="1">
        <v>9</v>
      </c>
      <c r="AV18" s="62">
        <v>10</v>
      </c>
      <c r="AW18" s="64" t="s">
        <v>269</v>
      </c>
      <c r="AX18" s="64" t="s">
        <v>270</v>
      </c>
      <c r="AY18" s="64" t="s">
        <v>271</v>
      </c>
      <c r="AZ18" s="64" t="s">
        <v>272</v>
      </c>
      <c r="BB18" s="122"/>
      <c r="BC18" s="128"/>
      <c r="BD18" s="122"/>
      <c r="BE18" s="122"/>
    </row>
    <row r="19" spans="1:57" x14ac:dyDescent="0.2">
      <c r="A19" s="13">
        <v>10</v>
      </c>
      <c r="B19" s="81">
        <f t="shared" si="0"/>
        <v>0</v>
      </c>
      <c r="C19" s="121" t="str">
        <f t="shared" si="1"/>
        <v>MICHAEL WIDJAYA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7" t="str">
        <f t="shared" si="3"/>
        <v/>
      </c>
      <c r="V19" s="7" t="str">
        <f t="shared" si="4"/>
        <v/>
      </c>
      <c r="W19" s="7" t="str">
        <f t="shared" si="5"/>
        <v/>
      </c>
      <c r="X19" s="7" t="str">
        <f t="shared" si="6"/>
        <v/>
      </c>
      <c r="Z19" s="13" t="str">
        <f t="shared" si="7"/>
        <v/>
      </c>
      <c r="AA19" s="13" t="str">
        <f t="shared" si="8"/>
        <v/>
      </c>
      <c r="AB19" s="6" t="str">
        <f t="shared" si="9"/>
        <v>IPS</v>
      </c>
      <c r="AC19" s="141"/>
      <c r="AD19" s="6">
        <f t="shared" si="10"/>
        <v>0</v>
      </c>
      <c r="AE19" s="6">
        <f t="shared" si="2"/>
        <v>0</v>
      </c>
      <c r="AF19" s="6">
        <f t="shared" si="2"/>
        <v>0</v>
      </c>
      <c r="AG19" s="6">
        <f t="shared" si="2"/>
        <v>0</v>
      </c>
      <c r="AH19" s="6">
        <f t="shared" si="2"/>
        <v>0</v>
      </c>
      <c r="AI19" s="6">
        <f t="shared" si="2"/>
        <v>0</v>
      </c>
      <c r="AJ19" s="6">
        <f t="shared" si="2"/>
        <v>0</v>
      </c>
      <c r="AK19" s="6">
        <f t="shared" si="2"/>
        <v>0</v>
      </c>
      <c r="AL19" s="6">
        <f t="shared" si="2"/>
        <v>0</v>
      </c>
      <c r="AM19" s="6">
        <f t="shared" si="2"/>
        <v>0</v>
      </c>
      <c r="AN19" s="6">
        <f t="shared" si="2"/>
        <v>0</v>
      </c>
      <c r="AO19" s="6">
        <f t="shared" si="2"/>
        <v>0</v>
      </c>
      <c r="AP19" s="6">
        <f t="shared" si="2"/>
        <v>0</v>
      </c>
      <c r="AQ19" s="6">
        <f t="shared" si="2"/>
        <v>0</v>
      </c>
      <c r="AR19" s="6">
        <f t="shared" si="2"/>
        <v>0</v>
      </c>
      <c r="AS19" s="6">
        <f t="shared" si="2"/>
        <v>0</v>
      </c>
      <c r="AT19" s="6">
        <f t="shared" si="2"/>
        <v>0</v>
      </c>
      <c r="AU19" s="1">
        <v>10</v>
      </c>
      <c r="AV19" s="62">
        <v>11</v>
      </c>
      <c r="AW19" s="64" t="s">
        <v>273</v>
      </c>
      <c r="AX19" s="64" t="s">
        <v>274</v>
      </c>
      <c r="AY19" s="64" t="s">
        <v>275</v>
      </c>
      <c r="AZ19" s="64" t="s">
        <v>276</v>
      </c>
      <c r="BB19" s="122"/>
      <c r="BC19" s="128"/>
      <c r="BD19" s="122"/>
      <c r="BE19" s="122"/>
    </row>
    <row r="20" spans="1:57" x14ac:dyDescent="0.2">
      <c r="A20" s="13">
        <v>11</v>
      </c>
      <c r="B20" s="81">
        <f t="shared" si="0"/>
        <v>0</v>
      </c>
      <c r="C20" s="121" t="str">
        <f t="shared" si="1"/>
        <v>NATHANIEL IAN THEODORE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7" t="str">
        <f t="shared" si="3"/>
        <v/>
      </c>
      <c r="V20" s="7" t="str">
        <f t="shared" si="4"/>
        <v/>
      </c>
      <c r="W20" s="7" t="str">
        <f t="shared" si="5"/>
        <v/>
      </c>
      <c r="X20" s="7" t="str">
        <f t="shared" si="6"/>
        <v/>
      </c>
      <c r="Z20" s="13" t="str">
        <f t="shared" si="7"/>
        <v/>
      </c>
      <c r="AA20" s="13" t="str">
        <f t="shared" si="8"/>
        <v/>
      </c>
      <c r="AB20" s="6" t="str">
        <f t="shared" si="9"/>
        <v>IPS</v>
      </c>
      <c r="AC20" s="141"/>
      <c r="AD20" s="6">
        <f t="shared" si="10"/>
        <v>0</v>
      </c>
      <c r="AE20" s="6">
        <f t="shared" si="2"/>
        <v>0</v>
      </c>
      <c r="AF20" s="6">
        <f t="shared" si="2"/>
        <v>0</v>
      </c>
      <c r="AG20" s="6">
        <f t="shared" si="2"/>
        <v>0</v>
      </c>
      <c r="AH20" s="6">
        <f t="shared" si="2"/>
        <v>0</v>
      </c>
      <c r="AI20" s="6">
        <f t="shared" si="2"/>
        <v>0</v>
      </c>
      <c r="AJ20" s="6">
        <f t="shared" si="2"/>
        <v>0</v>
      </c>
      <c r="AK20" s="6">
        <f t="shared" si="2"/>
        <v>0</v>
      </c>
      <c r="AL20" s="6">
        <f t="shared" si="2"/>
        <v>0</v>
      </c>
      <c r="AM20" s="6">
        <f t="shared" si="2"/>
        <v>0</v>
      </c>
      <c r="AN20" s="6">
        <f t="shared" si="2"/>
        <v>0</v>
      </c>
      <c r="AO20" s="6">
        <f t="shared" si="2"/>
        <v>0</v>
      </c>
      <c r="AP20" s="6">
        <f t="shared" si="2"/>
        <v>0</v>
      </c>
      <c r="AQ20" s="6">
        <f t="shared" si="2"/>
        <v>0</v>
      </c>
      <c r="AR20" s="6">
        <f t="shared" si="2"/>
        <v>0</v>
      </c>
      <c r="AS20" s="6">
        <f t="shared" si="2"/>
        <v>0</v>
      </c>
      <c r="AT20" s="6">
        <f t="shared" si="2"/>
        <v>0</v>
      </c>
      <c r="AU20" s="1">
        <v>11</v>
      </c>
      <c r="AV20" s="62">
        <v>12</v>
      </c>
      <c r="AW20" s="64" t="s">
        <v>277</v>
      </c>
      <c r="AX20" s="64" t="s">
        <v>278</v>
      </c>
      <c r="AY20" s="64" t="s">
        <v>279</v>
      </c>
      <c r="AZ20" s="64" t="s">
        <v>348</v>
      </c>
      <c r="BA20" s="120"/>
      <c r="BB20" s="122"/>
      <c r="BC20" s="122"/>
      <c r="BD20" s="122"/>
      <c r="BE20" s="122"/>
    </row>
    <row r="21" spans="1:57" x14ac:dyDescent="0.2">
      <c r="A21" s="13">
        <v>12</v>
      </c>
      <c r="B21" s="81">
        <f t="shared" si="0"/>
        <v>0</v>
      </c>
      <c r="C21" s="121" t="str">
        <f t="shared" si="1"/>
        <v>NICOLE FERNANDA ANTON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7" t="str">
        <f t="shared" si="3"/>
        <v/>
      </c>
      <c r="V21" s="7" t="str">
        <f t="shared" si="4"/>
        <v/>
      </c>
      <c r="W21" s="7" t="str">
        <f t="shared" si="5"/>
        <v/>
      </c>
      <c r="X21" s="7" t="str">
        <f t="shared" si="6"/>
        <v/>
      </c>
      <c r="Z21" s="13" t="str">
        <f t="shared" si="7"/>
        <v/>
      </c>
      <c r="AA21" s="13" t="str">
        <f t="shared" si="8"/>
        <v/>
      </c>
      <c r="AB21" s="6" t="str">
        <f t="shared" si="9"/>
        <v>IPS</v>
      </c>
      <c r="AC21" s="141"/>
      <c r="AD21" s="6">
        <f t="shared" si="10"/>
        <v>0</v>
      </c>
      <c r="AE21" s="6">
        <f t="shared" si="2"/>
        <v>0</v>
      </c>
      <c r="AF21" s="6">
        <f t="shared" si="2"/>
        <v>0</v>
      </c>
      <c r="AG21" s="6">
        <f t="shared" si="2"/>
        <v>0</v>
      </c>
      <c r="AH21" s="6">
        <f t="shared" si="2"/>
        <v>0</v>
      </c>
      <c r="AI21" s="6">
        <f t="shared" si="2"/>
        <v>0</v>
      </c>
      <c r="AJ21" s="6">
        <f t="shared" si="2"/>
        <v>0</v>
      </c>
      <c r="AK21" s="6">
        <f t="shared" si="2"/>
        <v>0</v>
      </c>
      <c r="AL21" s="6">
        <f t="shared" si="2"/>
        <v>0</v>
      </c>
      <c r="AM21" s="6">
        <f t="shared" si="2"/>
        <v>0</v>
      </c>
      <c r="AN21" s="6">
        <f t="shared" si="2"/>
        <v>0</v>
      </c>
      <c r="AO21" s="6">
        <f t="shared" si="2"/>
        <v>0</v>
      </c>
      <c r="AP21" s="6">
        <f t="shared" si="2"/>
        <v>0</v>
      </c>
      <c r="AQ21" s="6">
        <f t="shared" si="2"/>
        <v>0</v>
      </c>
      <c r="AR21" s="6">
        <f t="shared" si="2"/>
        <v>0</v>
      </c>
      <c r="AS21" s="6">
        <f t="shared" si="2"/>
        <v>0</v>
      </c>
      <c r="AT21" s="6">
        <f t="shared" si="2"/>
        <v>0</v>
      </c>
      <c r="AU21" s="1">
        <v>12</v>
      </c>
      <c r="AV21" s="62">
        <v>13</v>
      </c>
      <c r="AW21" s="64" t="s">
        <v>281</v>
      </c>
      <c r="AX21" s="64" t="s">
        <v>282</v>
      </c>
      <c r="AY21" s="64" t="s">
        <v>283</v>
      </c>
      <c r="AZ21" s="64" t="s">
        <v>280</v>
      </c>
      <c r="BB21" s="122"/>
      <c r="BC21" s="122"/>
      <c r="BD21" s="122"/>
      <c r="BE21" s="122"/>
    </row>
    <row r="22" spans="1:57" x14ac:dyDescent="0.2">
      <c r="A22" s="13">
        <v>13</v>
      </c>
      <c r="B22" s="81">
        <f t="shared" si="0"/>
        <v>0</v>
      </c>
      <c r="C22" s="121" t="str">
        <f t="shared" si="1"/>
        <v>RAPHAELA WIDJAJA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7" t="str">
        <f t="shared" si="3"/>
        <v/>
      </c>
      <c r="V22" s="7" t="str">
        <f t="shared" si="4"/>
        <v/>
      </c>
      <c r="W22" s="7" t="str">
        <f t="shared" si="5"/>
        <v/>
      </c>
      <c r="X22" s="7" t="str">
        <f t="shared" si="6"/>
        <v/>
      </c>
      <c r="Z22" s="13" t="str">
        <f t="shared" si="7"/>
        <v/>
      </c>
      <c r="AA22" s="13" t="str">
        <f t="shared" si="8"/>
        <v/>
      </c>
      <c r="AB22" s="6" t="str">
        <f t="shared" si="9"/>
        <v>IPS</v>
      </c>
      <c r="AC22" s="141"/>
      <c r="AD22" s="6">
        <f t="shared" si="10"/>
        <v>0</v>
      </c>
      <c r="AE22" s="6">
        <f t="shared" si="2"/>
        <v>0</v>
      </c>
      <c r="AF22" s="6">
        <f t="shared" si="2"/>
        <v>0</v>
      </c>
      <c r="AG22" s="6">
        <f t="shared" si="2"/>
        <v>0</v>
      </c>
      <c r="AH22" s="6">
        <f t="shared" si="2"/>
        <v>0</v>
      </c>
      <c r="AI22" s="6">
        <f t="shared" si="2"/>
        <v>0</v>
      </c>
      <c r="AJ22" s="6">
        <f t="shared" si="2"/>
        <v>0</v>
      </c>
      <c r="AK22" s="6">
        <f t="shared" si="2"/>
        <v>0</v>
      </c>
      <c r="AL22" s="6">
        <f t="shared" si="2"/>
        <v>0</v>
      </c>
      <c r="AM22" s="6">
        <f t="shared" si="2"/>
        <v>0</v>
      </c>
      <c r="AN22" s="6">
        <f t="shared" si="2"/>
        <v>0</v>
      </c>
      <c r="AO22" s="6">
        <f t="shared" si="2"/>
        <v>0</v>
      </c>
      <c r="AP22" s="6">
        <f t="shared" si="2"/>
        <v>0</v>
      </c>
      <c r="AQ22" s="6">
        <f t="shared" si="2"/>
        <v>0</v>
      </c>
      <c r="AR22" s="6">
        <f t="shared" si="2"/>
        <v>0</v>
      </c>
      <c r="AS22" s="6">
        <f t="shared" si="2"/>
        <v>0</v>
      </c>
      <c r="AT22" s="6">
        <f t="shared" si="2"/>
        <v>0</v>
      </c>
      <c r="AU22" s="1">
        <v>13</v>
      </c>
      <c r="AV22" s="62">
        <v>14</v>
      </c>
      <c r="AW22" s="64" t="s">
        <v>285</v>
      </c>
      <c r="AX22" s="64" t="s">
        <v>286</v>
      </c>
      <c r="AY22" s="64" t="s">
        <v>287</v>
      </c>
      <c r="AZ22" s="64" t="s">
        <v>284</v>
      </c>
      <c r="BB22" s="122"/>
      <c r="BC22" s="128"/>
      <c r="BD22" s="122"/>
      <c r="BE22" s="122"/>
    </row>
    <row r="23" spans="1:57" x14ac:dyDescent="0.2">
      <c r="A23" s="13">
        <v>14</v>
      </c>
      <c r="B23" s="81">
        <f t="shared" si="0"/>
        <v>0</v>
      </c>
      <c r="C23" s="121" t="str">
        <f t="shared" si="1"/>
        <v>RYO HANSEL ANDERSEN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7" t="str">
        <f t="shared" si="3"/>
        <v/>
      </c>
      <c r="V23" s="7" t="str">
        <f t="shared" si="4"/>
        <v/>
      </c>
      <c r="W23" s="7" t="str">
        <f t="shared" si="5"/>
        <v/>
      </c>
      <c r="X23" s="7" t="str">
        <f t="shared" si="6"/>
        <v/>
      </c>
      <c r="Z23" s="13" t="str">
        <f t="shared" si="7"/>
        <v/>
      </c>
      <c r="AA23" s="13" t="str">
        <f t="shared" si="8"/>
        <v/>
      </c>
      <c r="AB23" s="6" t="str">
        <f t="shared" si="9"/>
        <v>IPS</v>
      </c>
      <c r="AC23" s="141"/>
      <c r="AD23" s="6">
        <f t="shared" si="10"/>
        <v>0</v>
      </c>
      <c r="AE23" s="6">
        <f t="shared" si="2"/>
        <v>0</v>
      </c>
      <c r="AF23" s="6">
        <f t="shared" si="2"/>
        <v>0</v>
      </c>
      <c r="AG23" s="6">
        <f t="shared" si="2"/>
        <v>0</v>
      </c>
      <c r="AH23" s="6">
        <f t="shared" si="2"/>
        <v>0</v>
      </c>
      <c r="AI23" s="6">
        <f t="shared" si="2"/>
        <v>0</v>
      </c>
      <c r="AJ23" s="6">
        <f t="shared" si="2"/>
        <v>0</v>
      </c>
      <c r="AK23" s="6">
        <f t="shared" si="2"/>
        <v>0</v>
      </c>
      <c r="AL23" s="6">
        <f t="shared" si="2"/>
        <v>0</v>
      </c>
      <c r="AM23" s="6">
        <f t="shared" si="2"/>
        <v>0</v>
      </c>
      <c r="AN23" s="6">
        <f t="shared" si="2"/>
        <v>0</v>
      </c>
      <c r="AO23" s="6">
        <f t="shared" si="2"/>
        <v>0</v>
      </c>
      <c r="AP23" s="6">
        <f t="shared" si="2"/>
        <v>0</v>
      </c>
      <c r="AQ23" s="6">
        <f t="shared" si="2"/>
        <v>0</v>
      </c>
      <c r="AR23" s="6">
        <f t="shared" si="2"/>
        <v>0</v>
      </c>
      <c r="AS23" s="6">
        <f t="shared" si="2"/>
        <v>0</v>
      </c>
      <c r="AT23" s="6">
        <f t="shared" si="2"/>
        <v>0</v>
      </c>
      <c r="AU23" s="1">
        <v>14</v>
      </c>
      <c r="AV23" s="62">
        <v>15</v>
      </c>
      <c r="AW23" s="64" t="s">
        <v>289</v>
      </c>
      <c r="AX23" s="64" t="s">
        <v>290</v>
      </c>
      <c r="AY23" s="64" t="s">
        <v>291</v>
      </c>
      <c r="AZ23" s="64" t="s">
        <v>288</v>
      </c>
      <c r="BB23" s="122"/>
      <c r="BC23" s="122"/>
      <c r="BD23" s="122"/>
      <c r="BE23" s="122"/>
    </row>
    <row r="24" spans="1:57" x14ac:dyDescent="0.2">
      <c r="A24" s="13">
        <v>15</v>
      </c>
      <c r="B24" s="81">
        <f t="shared" si="0"/>
        <v>0</v>
      </c>
      <c r="C24" s="121" t="str">
        <f t="shared" si="1"/>
        <v>SAMUEL CHRISTOPHER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7" t="str">
        <f t="shared" si="3"/>
        <v/>
      </c>
      <c r="V24" s="7" t="str">
        <f t="shared" si="4"/>
        <v/>
      </c>
      <c r="W24" s="7" t="str">
        <f t="shared" si="5"/>
        <v/>
      </c>
      <c r="X24" s="7" t="str">
        <f t="shared" si="6"/>
        <v/>
      </c>
      <c r="Z24" s="13" t="str">
        <f t="shared" si="7"/>
        <v/>
      </c>
      <c r="AA24" s="13" t="str">
        <f t="shared" si="8"/>
        <v/>
      </c>
      <c r="AB24" s="6" t="str">
        <f t="shared" si="9"/>
        <v>IPS</v>
      </c>
      <c r="AC24" s="141"/>
      <c r="AD24" s="6">
        <f t="shared" si="10"/>
        <v>0</v>
      </c>
      <c r="AE24" s="6">
        <f t="shared" si="2"/>
        <v>0</v>
      </c>
      <c r="AF24" s="6">
        <f t="shared" si="2"/>
        <v>0</v>
      </c>
      <c r="AG24" s="6">
        <f t="shared" si="2"/>
        <v>0</v>
      </c>
      <c r="AH24" s="6">
        <f t="shared" si="2"/>
        <v>0</v>
      </c>
      <c r="AI24" s="6">
        <f t="shared" si="2"/>
        <v>0</v>
      </c>
      <c r="AJ24" s="6">
        <f t="shared" si="2"/>
        <v>0</v>
      </c>
      <c r="AK24" s="6">
        <f t="shared" si="2"/>
        <v>0</v>
      </c>
      <c r="AL24" s="6">
        <f t="shared" si="2"/>
        <v>0</v>
      </c>
      <c r="AM24" s="6">
        <f t="shared" si="2"/>
        <v>0</v>
      </c>
      <c r="AN24" s="6">
        <f t="shared" si="2"/>
        <v>0</v>
      </c>
      <c r="AO24" s="6">
        <f t="shared" si="2"/>
        <v>0</v>
      </c>
      <c r="AP24" s="6">
        <f t="shared" si="2"/>
        <v>0</v>
      </c>
      <c r="AQ24" s="6">
        <f t="shared" si="2"/>
        <v>0</v>
      </c>
      <c r="AR24" s="6">
        <f t="shared" si="2"/>
        <v>0</v>
      </c>
      <c r="AS24" s="6">
        <f t="shared" si="2"/>
        <v>0</v>
      </c>
      <c r="AT24" s="6">
        <f t="shared" si="2"/>
        <v>0</v>
      </c>
      <c r="AU24" s="1">
        <v>15</v>
      </c>
      <c r="AV24" s="62">
        <v>16</v>
      </c>
      <c r="AW24" s="64" t="s">
        <v>293</v>
      </c>
      <c r="AX24" s="64" t="s">
        <v>294</v>
      </c>
      <c r="AY24" s="64" t="s">
        <v>295</v>
      </c>
      <c r="AZ24" s="64" t="s">
        <v>292</v>
      </c>
      <c r="BB24" s="128"/>
      <c r="BC24" s="122"/>
      <c r="BD24" s="122"/>
      <c r="BE24" s="122"/>
    </row>
    <row r="25" spans="1:57" x14ac:dyDescent="0.2">
      <c r="A25" s="13">
        <v>16</v>
      </c>
      <c r="B25" s="81">
        <f t="shared" si="0"/>
        <v>0</v>
      </c>
      <c r="C25" s="121" t="str">
        <f t="shared" si="1"/>
        <v>STEVEN THEOFILUS SUKERTHA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7" t="str">
        <f t="shared" si="3"/>
        <v/>
      </c>
      <c r="V25" s="7" t="str">
        <f t="shared" si="4"/>
        <v/>
      </c>
      <c r="W25" s="7" t="str">
        <f t="shared" si="5"/>
        <v/>
      </c>
      <c r="X25" s="7" t="str">
        <f t="shared" si="6"/>
        <v/>
      </c>
      <c r="Z25" s="13" t="str">
        <f t="shared" si="7"/>
        <v/>
      </c>
      <c r="AA25" s="13" t="str">
        <f t="shared" si="8"/>
        <v/>
      </c>
      <c r="AB25" s="6" t="str">
        <f t="shared" si="9"/>
        <v>IPS</v>
      </c>
      <c r="AC25" s="141"/>
      <c r="AD25" s="6">
        <f t="shared" si="10"/>
        <v>0</v>
      </c>
      <c r="AE25" s="6">
        <f t="shared" si="2"/>
        <v>0</v>
      </c>
      <c r="AF25" s="6">
        <f t="shared" si="2"/>
        <v>0</v>
      </c>
      <c r="AG25" s="6">
        <f t="shared" si="2"/>
        <v>0</v>
      </c>
      <c r="AH25" s="6">
        <f t="shared" si="2"/>
        <v>0</v>
      </c>
      <c r="AI25" s="6">
        <f t="shared" si="2"/>
        <v>0</v>
      </c>
      <c r="AJ25" s="6">
        <f t="shared" si="2"/>
        <v>0</v>
      </c>
      <c r="AK25" s="6">
        <f t="shared" si="2"/>
        <v>0</v>
      </c>
      <c r="AL25" s="6">
        <f t="shared" si="2"/>
        <v>0</v>
      </c>
      <c r="AM25" s="6">
        <f t="shared" si="2"/>
        <v>0</v>
      </c>
      <c r="AN25" s="6">
        <f t="shared" si="2"/>
        <v>0</v>
      </c>
      <c r="AO25" s="6">
        <f t="shared" si="2"/>
        <v>0</v>
      </c>
      <c r="AP25" s="6">
        <f t="shared" si="2"/>
        <v>0</v>
      </c>
      <c r="AQ25" s="6">
        <f t="shared" si="2"/>
        <v>0</v>
      </c>
      <c r="AR25" s="6">
        <f t="shared" si="2"/>
        <v>0</v>
      </c>
      <c r="AS25" s="6">
        <f t="shared" si="2"/>
        <v>0</v>
      </c>
      <c r="AT25" s="6">
        <f t="shared" ref="AT25:AT34" si="11">IF($C25="","",IF(T25&lt;T$9,1,0))</f>
        <v>0</v>
      </c>
      <c r="AU25" s="1">
        <v>16</v>
      </c>
      <c r="AV25" s="62">
        <v>17</v>
      </c>
      <c r="AW25" s="64" t="s">
        <v>297</v>
      </c>
      <c r="AX25" s="64" t="s">
        <v>298</v>
      </c>
      <c r="AY25" s="64" t="s">
        <v>299</v>
      </c>
      <c r="AZ25" s="64" t="s">
        <v>296</v>
      </c>
      <c r="BB25" s="122"/>
      <c r="BC25" s="128"/>
      <c r="BD25" s="122"/>
      <c r="BE25" s="122"/>
    </row>
    <row r="26" spans="1:57" x14ac:dyDescent="0.2">
      <c r="A26" s="13">
        <v>17</v>
      </c>
      <c r="B26" s="81">
        <f t="shared" si="0"/>
        <v>0</v>
      </c>
      <c r="C26" s="121" t="str">
        <f t="shared" si="1"/>
        <v>THOMAS AURELIUS DHARMA</v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7" t="str">
        <f t="shared" si="3"/>
        <v/>
      </c>
      <c r="V26" s="7" t="str">
        <f t="shared" si="4"/>
        <v/>
      </c>
      <c r="W26" s="7" t="str">
        <f t="shared" si="5"/>
        <v/>
      </c>
      <c r="X26" s="7" t="str">
        <f t="shared" si="6"/>
        <v/>
      </c>
      <c r="Z26" s="13" t="str">
        <f t="shared" si="7"/>
        <v/>
      </c>
      <c r="AA26" s="13" t="str">
        <f t="shared" si="8"/>
        <v/>
      </c>
      <c r="AB26" s="6" t="str">
        <f t="shared" si="9"/>
        <v>IPS</v>
      </c>
      <c r="AC26" s="141"/>
      <c r="AD26" s="6">
        <f t="shared" si="10"/>
        <v>0</v>
      </c>
      <c r="AE26" s="6">
        <f t="shared" ref="AE26:AE34" si="12">IF($C26="","",IF(E26&lt;E$9,1,0))</f>
        <v>0</v>
      </c>
      <c r="AF26" s="6">
        <f t="shared" ref="AF26:AF34" si="13">IF($C26="","",IF(F26&lt;F$9,1,0))</f>
        <v>0</v>
      </c>
      <c r="AG26" s="6">
        <f t="shared" ref="AG26:AG34" si="14">IF($C26="","",IF(G26&lt;G$9,1,0))</f>
        <v>0</v>
      </c>
      <c r="AH26" s="6">
        <f t="shared" ref="AH26:AH34" si="15">IF($C26="","",IF(H26&lt;H$9,1,0))</f>
        <v>0</v>
      </c>
      <c r="AI26" s="6">
        <f t="shared" ref="AI26:AI34" si="16">IF($C26="","",IF(I26&lt;I$9,1,0))</f>
        <v>0</v>
      </c>
      <c r="AJ26" s="6">
        <f t="shared" ref="AJ26:AJ34" si="17">IF($C26="","",IF(J26&lt;J$9,1,0))</f>
        <v>0</v>
      </c>
      <c r="AK26" s="6">
        <f t="shared" ref="AK26:AK34" si="18">IF($C26="","",IF(K26&lt;K$9,1,0))</f>
        <v>0</v>
      </c>
      <c r="AL26" s="6">
        <f t="shared" ref="AL26:AL34" si="19">IF($C26="","",IF(L26&lt;L$9,1,0))</f>
        <v>0</v>
      </c>
      <c r="AM26" s="6">
        <f t="shared" ref="AM26:AM34" si="20">IF($C26="","",IF(M26&lt;M$9,1,0))</f>
        <v>0</v>
      </c>
      <c r="AN26" s="6">
        <f t="shared" ref="AN26:AN34" si="21">IF($C26="","",IF(N26&lt;N$9,1,0))</f>
        <v>0</v>
      </c>
      <c r="AO26" s="6">
        <f t="shared" ref="AO26:AO34" si="22">IF($C26="","",IF(O26&lt;O$9,1,0))</f>
        <v>0</v>
      </c>
      <c r="AP26" s="6">
        <f t="shared" ref="AP26:AP34" si="23">IF($C26="","",IF(P26&lt;P$9,1,0))</f>
        <v>0</v>
      </c>
      <c r="AQ26" s="6">
        <f t="shared" ref="AQ26:AQ34" si="24">IF($C26="","",IF(Q26&lt;Q$9,1,0))</f>
        <v>0</v>
      </c>
      <c r="AR26" s="6">
        <f t="shared" ref="AR26:AR34" si="25">IF($C26="","",IF(R26&lt;R$9,1,0))</f>
        <v>0</v>
      </c>
      <c r="AS26" s="6">
        <f t="shared" ref="AS26:AS34" si="26">IF($C26="","",IF(S26&lt;S$9,1,0))</f>
        <v>0</v>
      </c>
      <c r="AT26" s="6">
        <f t="shared" si="11"/>
        <v>0</v>
      </c>
      <c r="AU26" s="1">
        <v>17</v>
      </c>
      <c r="AV26" s="62">
        <v>18</v>
      </c>
      <c r="AW26" s="64" t="s">
        <v>301</v>
      </c>
      <c r="AX26" s="64" t="s">
        <v>302</v>
      </c>
      <c r="AY26" s="64" t="s">
        <v>303</v>
      </c>
      <c r="AZ26" s="64" t="s">
        <v>300</v>
      </c>
      <c r="BB26" s="122"/>
      <c r="BC26" s="128"/>
      <c r="BD26" s="122"/>
      <c r="BE26" s="122"/>
    </row>
    <row r="27" spans="1:57" x14ac:dyDescent="0.2">
      <c r="A27" s="13">
        <v>18</v>
      </c>
      <c r="B27" s="81">
        <f t="shared" si="0"/>
        <v>0</v>
      </c>
      <c r="C27" s="121" t="str">
        <f t="shared" si="1"/>
        <v>TIARA FLORENCE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7" t="str">
        <f t="shared" si="3"/>
        <v/>
      </c>
      <c r="V27" s="7" t="str">
        <f t="shared" si="4"/>
        <v/>
      </c>
      <c r="W27" s="7" t="str">
        <f t="shared" si="5"/>
        <v/>
      </c>
      <c r="X27" s="7" t="str">
        <f t="shared" si="6"/>
        <v/>
      </c>
      <c r="Z27" s="13" t="str">
        <f t="shared" si="7"/>
        <v/>
      </c>
      <c r="AA27" s="13" t="str">
        <f t="shared" si="8"/>
        <v/>
      </c>
      <c r="AB27" s="6" t="str">
        <f t="shared" si="9"/>
        <v>IPS</v>
      </c>
      <c r="AC27" s="141"/>
      <c r="AD27" s="6">
        <f t="shared" si="10"/>
        <v>0</v>
      </c>
      <c r="AE27" s="6">
        <f t="shared" si="12"/>
        <v>0</v>
      </c>
      <c r="AF27" s="6">
        <f t="shared" si="13"/>
        <v>0</v>
      </c>
      <c r="AG27" s="6">
        <f t="shared" si="14"/>
        <v>0</v>
      </c>
      <c r="AH27" s="6">
        <f t="shared" si="15"/>
        <v>0</v>
      </c>
      <c r="AI27" s="6">
        <f t="shared" si="16"/>
        <v>0</v>
      </c>
      <c r="AJ27" s="6">
        <f t="shared" si="17"/>
        <v>0</v>
      </c>
      <c r="AK27" s="6">
        <f t="shared" si="18"/>
        <v>0</v>
      </c>
      <c r="AL27" s="6">
        <f t="shared" si="19"/>
        <v>0</v>
      </c>
      <c r="AM27" s="6">
        <f t="shared" si="20"/>
        <v>0</v>
      </c>
      <c r="AN27" s="6">
        <f t="shared" si="21"/>
        <v>0</v>
      </c>
      <c r="AO27" s="6">
        <f t="shared" si="22"/>
        <v>0</v>
      </c>
      <c r="AP27" s="6">
        <f t="shared" si="23"/>
        <v>0</v>
      </c>
      <c r="AQ27" s="6">
        <f t="shared" si="24"/>
        <v>0</v>
      </c>
      <c r="AR27" s="6">
        <f t="shared" si="25"/>
        <v>0</v>
      </c>
      <c r="AS27" s="6">
        <f t="shared" si="26"/>
        <v>0</v>
      </c>
      <c r="AT27" s="6">
        <f t="shared" si="11"/>
        <v>0</v>
      </c>
      <c r="AU27" s="1">
        <v>18</v>
      </c>
      <c r="AV27" s="120">
        <v>19</v>
      </c>
      <c r="AW27" s="64" t="s">
        <v>305</v>
      </c>
      <c r="AX27" s="64" t="s">
        <v>306</v>
      </c>
      <c r="AY27" s="64" t="s">
        <v>307</v>
      </c>
      <c r="AZ27" s="64" t="s">
        <v>304</v>
      </c>
      <c r="BB27" s="122"/>
      <c r="BC27" s="128"/>
      <c r="BD27" s="122"/>
      <c r="BE27" s="122"/>
    </row>
    <row r="28" spans="1:57" x14ac:dyDescent="0.2">
      <c r="A28" s="13">
        <v>19</v>
      </c>
      <c r="B28" s="81">
        <f t="shared" si="0"/>
        <v>0</v>
      </c>
      <c r="C28" s="121" t="str">
        <f t="shared" si="1"/>
        <v>VANESSA DASUKI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7" t="str">
        <f t="shared" si="3"/>
        <v/>
      </c>
      <c r="V28" s="7" t="str">
        <f t="shared" si="4"/>
        <v/>
      </c>
      <c r="W28" s="7" t="str">
        <f t="shared" si="5"/>
        <v/>
      </c>
      <c r="X28" s="7" t="str">
        <f t="shared" si="6"/>
        <v/>
      </c>
      <c r="Z28" s="13" t="str">
        <f t="shared" si="7"/>
        <v/>
      </c>
      <c r="AA28" s="13" t="str">
        <f t="shared" si="8"/>
        <v/>
      </c>
      <c r="AB28" s="6" t="str">
        <f t="shared" si="9"/>
        <v>IPS</v>
      </c>
      <c r="AC28" s="141"/>
      <c r="AD28" s="6">
        <f t="shared" si="10"/>
        <v>0</v>
      </c>
      <c r="AE28" s="6">
        <f t="shared" si="12"/>
        <v>0</v>
      </c>
      <c r="AF28" s="6">
        <f t="shared" si="13"/>
        <v>0</v>
      </c>
      <c r="AG28" s="6">
        <f t="shared" si="14"/>
        <v>0</v>
      </c>
      <c r="AH28" s="6">
        <f t="shared" si="15"/>
        <v>0</v>
      </c>
      <c r="AI28" s="6">
        <f t="shared" si="16"/>
        <v>0</v>
      </c>
      <c r="AJ28" s="6">
        <f t="shared" si="17"/>
        <v>0</v>
      </c>
      <c r="AK28" s="6">
        <f t="shared" si="18"/>
        <v>0</v>
      </c>
      <c r="AL28" s="6">
        <f t="shared" si="19"/>
        <v>0</v>
      </c>
      <c r="AM28" s="6">
        <f t="shared" si="20"/>
        <v>0</v>
      </c>
      <c r="AN28" s="6">
        <f t="shared" si="21"/>
        <v>0</v>
      </c>
      <c r="AO28" s="6">
        <f t="shared" si="22"/>
        <v>0</v>
      </c>
      <c r="AP28" s="6">
        <f t="shared" si="23"/>
        <v>0</v>
      </c>
      <c r="AQ28" s="6">
        <f t="shared" si="24"/>
        <v>0</v>
      </c>
      <c r="AR28" s="6">
        <f t="shared" si="25"/>
        <v>0</v>
      </c>
      <c r="AS28" s="6">
        <f t="shared" si="26"/>
        <v>0</v>
      </c>
      <c r="AT28" s="6">
        <f t="shared" si="11"/>
        <v>0</v>
      </c>
      <c r="AU28" s="1">
        <v>19</v>
      </c>
      <c r="AV28" s="120">
        <v>20</v>
      </c>
      <c r="AW28" s="64" t="s">
        <v>309</v>
      </c>
      <c r="AX28" s="64" t="s">
        <v>310</v>
      </c>
      <c r="AY28" s="64" t="s">
        <v>311</v>
      </c>
      <c r="AZ28" s="64" t="s">
        <v>308</v>
      </c>
      <c r="BB28" s="122"/>
      <c r="BC28" s="122"/>
      <c r="BD28" s="122"/>
      <c r="BE28" s="122"/>
    </row>
    <row r="29" spans="1:57" x14ac:dyDescent="0.2">
      <c r="A29" s="13">
        <v>20</v>
      </c>
      <c r="B29" s="81">
        <f t="shared" si="0"/>
        <v>0</v>
      </c>
      <c r="C29" s="121" t="str">
        <f t="shared" si="1"/>
        <v>VIERI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7" t="str">
        <f t="shared" si="3"/>
        <v/>
      </c>
      <c r="V29" s="7" t="str">
        <f t="shared" si="4"/>
        <v/>
      </c>
      <c r="W29" s="7" t="str">
        <f t="shared" si="5"/>
        <v/>
      </c>
      <c r="X29" s="7" t="str">
        <f t="shared" si="6"/>
        <v/>
      </c>
      <c r="Z29" s="13" t="str">
        <f t="shared" si="7"/>
        <v/>
      </c>
      <c r="AA29" s="13" t="str">
        <f t="shared" si="8"/>
        <v/>
      </c>
      <c r="AB29" s="6" t="str">
        <f t="shared" si="9"/>
        <v>IPS</v>
      </c>
      <c r="AC29" s="141"/>
      <c r="AD29" s="6">
        <f t="shared" si="10"/>
        <v>0</v>
      </c>
      <c r="AE29" s="6">
        <f t="shared" si="12"/>
        <v>0</v>
      </c>
      <c r="AF29" s="6">
        <f t="shared" si="13"/>
        <v>0</v>
      </c>
      <c r="AG29" s="6">
        <f t="shared" si="14"/>
        <v>0</v>
      </c>
      <c r="AH29" s="6">
        <f t="shared" si="15"/>
        <v>0</v>
      </c>
      <c r="AI29" s="6">
        <f t="shared" si="16"/>
        <v>0</v>
      </c>
      <c r="AJ29" s="6">
        <f t="shared" si="17"/>
        <v>0</v>
      </c>
      <c r="AK29" s="6">
        <f t="shared" si="18"/>
        <v>0</v>
      </c>
      <c r="AL29" s="6">
        <f t="shared" si="19"/>
        <v>0</v>
      </c>
      <c r="AM29" s="6">
        <f t="shared" si="20"/>
        <v>0</v>
      </c>
      <c r="AN29" s="6">
        <f t="shared" si="21"/>
        <v>0</v>
      </c>
      <c r="AO29" s="6">
        <f t="shared" si="22"/>
        <v>0</v>
      </c>
      <c r="AP29" s="6">
        <f t="shared" si="23"/>
        <v>0</v>
      </c>
      <c r="AQ29" s="6">
        <f t="shared" si="24"/>
        <v>0</v>
      </c>
      <c r="AR29" s="6">
        <f t="shared" si="25"/>
        <v>0</v>
      </c>
      <c r="AS29" s="6">
        <f t="shared" si="26"/>
        <v>0</v>
      </c>
      <c r="AT29" s="6">
        <f t="shared" si="11"/>
        <v>0</v>
      </c>
      <c r="AU29" s="1">
        <v>20</v>
      </c>
      <c r="AV29" s="120">
        <v>21</v>
      </c>
      <c r="AW29" s="64" t="s">
        <v>312</v>
      </c>
      <c r="AX29" s="64" t="s">
        <v>313</v>
      </c>
      <c r="AY29" s="64" t="s">
        <v>314</v>
      </c>
      <c r="AZ29" s="64" t="s">
        <v>349</v>
      </c>
      <c r="BB29" s="122"/>
      <c r="BC29" s="122"/>
      <c r="BD29" s="122"/>
      <c r="BE29" s="122"/>
    </row>
    <row r="30" spans="1:57" x14ac:dyDescent="0.2">
      <c r="A30" s="13">
        <v>21</v>
      </c>
      <c r="B30" s="81">
        <f t="shared" si="0"/>
        <v>0</v>
      </c>
      <c r="C30" s="121" t="str">
        <f t="shared" si="1"/>
        <v>WIDYA MARY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7" t="str">
        <f t="shared" si="3"/>
        <v/>
      </c>
      <c r="V30" s="7" t="str">
        <f t="shared" si="4"/>
        <v/>
      </c>
      <c r="W30" s="7" t="str">
        <f t="shared" si="5"/>
        <v/>
      </c>
      <c r="X30" s="7" t="str">
        <f t="shared" si="6"/>
        <v/>
      </c>
      <c r="Z30" s="13" t="str">
        <f t="shared" si="7"/>
        <v/>
      </c>
      <c r="AA30" s="13" t="str">
        <f t="shared" si="8"/>
        <v/>
      </c>
      <c r="AB30" s="6" t="str">
        <f t="shared" si="9"/>
        <v>IPS</v>
      </c>
      <c r="AC30" s="141"/>
      <c r="AD30" s="6">
        <f t="shared" si="10"/>
        <v>0</v>
      </c>
      <c r="AE30" s="6">
        <f t="shared" si="12"/>
        <v>0</v>
      </c>
      <c r="AF30" s="6">
        <f t="shared" si="13"/>
        <v>0</v>
      </c>
      <c r="AG30" s="6">
        <f t="shared" si="14"/>
        <v>0</v>
      </c>
      <c r="AH30" s="6">
        <f t="shared" si="15"/>
        <v>0</v>
      </c>
      <c r="AI30" s="6">
        <f t="shared" si="16"/>
        <v>0</v>
      </c>
      <c r="AJ30" s="6">
        <f t="shared" si="17"/>
        <v>0</v>
      </c>
      <c r="AK30" s="6">
        <f t="shared" si="18"/>
        <v>0</v>
      </c>
      <c r="AL30" s="6">
        <f t="shared" si="19"/>
        <v>0</v>
      </c>
      <c r="AM30" s="6">
        <f t="shared" si="20"/>
        <v>0</v>
      </c>
      <c r="AN30" s="6">
        <f t="shared" si="21"/>
        <v>0</v>
      </c>
      <c r="AO30" s="6">
        <f t="shared" si="22"/>
        <v>0</v>
      </c>
      <c r="AP30" s="6">
        <f t="shared" si="23"/>
        <v>0</v>
      </c>
      <c r="AQ30" s="6">
        <f t="shared" si="24"/>
        <v>0</v>
      </c>
      <c r="AR30" s="6">
        <f t="shared" si="25"/>
        <v>0</v>
      </c>
      <c r="AS30" s="6">
        <f t="shared" si="26"/>
        <v>0</v>
      </c>
      <c r="AT30" s="6">
        <f t="shared" si="11"/>
        <v>0</v>
      </c>
      <c r="AU30" s="1">
        <v>21</v>
      </c>
      <c r="AV30" s="120">
        <v>22</v>
      </c>
      <c r="AW30" s="64" t="s">
        <v>316</v>
      </c>
      <c r="AX30" s="64" t="s">
        <v>317</v>
      </c>
      <c r="AY30" s="64" t="s">
        <v>318</v>
      </c>
      <c r="AZ30" s="64" t="s">
        <v>315</v>
      </c>
      <c r="BB30" s="122"/>
      <c r="BC30" s="122"/>
      <c r="BD30" s="122"/>
      <c r="BE30" s="122"/>
    </row>
    <row r="31" spans="1:57" x14ac:dyDescent="0.2">
      <c r="A31" s="13">
        <v>22</v>
      </c>
      <c r="B31" s="81">
        <f t="shared" si="0"/>
        <v>0</v>
      </c>
      <c r="C31" s="121" t="str">
        <f t="shared" si="1"/>
        <v>WISNU DWIPRASETYA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7" t="str">
        <f t="shared" si="3"/>
        <v/>
      </c>
      <c r="V31" s="7" t="str">
        <f t="shared" si="4"/>
        <v/>
      </c>
      <c r="W31" s="7" t="str">
        <f t="shared" si="5"/>
        <v/>
      </c>
      <c r="X31" s="7" t="str">
        <f t="shared" si="6"/>
        <v/>
      </c>
      <c r="Z31" s="13" t="str">
        <f t="shared" si="7"/>
        <v/>
      </c>
      <c r="AA31" s="13" t="str">
        <f t="shared" si="8"/>
        <v/>
      </c>
      <c r="AB31" s="6" t="str">
        <f t="shared" si="9"/>
        <v>IPS</v>
      </c>
      <c r="AC31" s="141"/>
      <c r="AD31" s="6">
        <f t="shared" si="10"/>
        <v>0</v>
      </c>
      <c r="AE31" s="6">
        <f t="shared" si="12"/>
        <v>0</v>
      </c>
      <c r="AF31" s="6">
        <f t="shared" si="13"/>
        <v>0</v>
      </c>
      <c r="AG31" s="6">
        <f t="shared" si="14"/>
        <v>0</v>
      </c>
      <c r="AH31" s="6">
        <f t="shared" si="15"/>
        <v>0</v>
      </c>
      <c r="AI31" s="6">
        <f t="shared" si="16"/>
        <v>0</v>
      </c>
      <c r="AJ31" s="6">
        <f t="shared" si="17"/>
        <v>0</v>
      </c>
      <c r="AK31" s="6">
        <f t="shared" si="18"/>
        <v>0</v>
      </c>
      <c r="AL31" s="6">
        <f t="shared" si="19"/>
        <v>0</v>
      </c>
      <c r="AM31" s="6">
        <f t="shared" si="20"/>
        <v>0</v>
      </c>
      <c r="AN31" s="6">
        <f t="shared" si="21"/>
        <v>0</v>
      </c>
      <c r="AO31" s="6">
        <f t="shared" si="22"/>
        <v>0</v>
      </c>
      <c r="AP31" s="6">
        <f t="shared" si="23"/>
        <v>0</v>
      </c>
      <c r="AQ31" s="6">
        <f t="shared" si="24"/>
        <v>0</v>
      </c>
      <c r="AR31" s="6">
        <f t="shared" si="25"/>
        <v>0</v>
      </c>
      <c r="AS31" s="6">
        <f t="shared" si="26"/>
        <v>0</v>
      </c>
      <c r="AT31" s="6">
        <f t="shared" si="11"/>
        <v>0</v>
      </c>
      <c r="AU31" s="1">
        <v>22</v>
      </c>
      <c r="AV31" s="120">
        <v>23</v>
      </c>
      <c r="AW31" s="64"/>
      <c r="AX31" s="64" t="s">
        <v>320</v>
      </c>
      <c r="AY31" s="64" t="s">
        <v>321</v>
      </c>
      <c r="AZ31" s="64" t="s">
        <v>319</v>
      </c>
      <c r="BB31" s="128"/>
      <c r="BC31" s="122"/>
      <c r="BD31" s="122"/>
      <c r="BE31" s="122"/>
    </row>
    <row r="32" spans="1:57" x14ac:dyDescent="0.2">
      <c r="A32" s="13">
        <v>23</v>
      </c>
      <c r="B32" s="81" t="str">
        <f t="shared" si="0"/>
        <v/>
      </c>
      <c r="C32" s="121" t="str">
        <f t="shared" si="1"/>
        <v/>
      </c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7" t="str">
        <f t="shared" si="3"/>
        <v/>
      </c>
      <c r="V32" s="7" t="str">
        <f t="shared" si="4"/>
        <v/>
      </c>
      <c r="W32" s="7" t="str">
        <f t="shared" si="5"/>
        <v/>
      </c>
      <c r="X32" s="7" t="str">
        <f t="shared" si="6"/>
        <v/>
      </c>
      <c r="Z32" s="13" t="str">
        <f t="shared" si="7"/>
        <v/>
      </c>
      <c r="AA32" s="13" t="str">
        <f t="shared" si="8"/>
        <v/>
      </c>
      <c r="AB32" s="6" t="str">
        <f t="shared" si="9"/>
        <v>IPS</v>
      </c>
      <c r="AC32" s="141"/>
      <c r="AD32" s="6" t="str">
        <f t="shared" si="10"/>
        <v/>
      </c>
      <c r="AE32" s="6" t="str">
        <f t="shared" si="12"/>
        <v/>
      </c>
      <c r="AF32" s="6" t="str">
        <f t="shared" si="13"/>
        <v/>
      </c>
      <c r="AG32" s="6" t="str">
        <f t="shared" si="14"/>
        <v/>
      </c>
      <c r="AH32" s="6" t="str">
        <f t="shared" si="15"/>
        <v/>
      </c>
      <c r="AI32" s="6" t="str">
        <f t="shared" si="16"/>
        <v/>
      </c>
      <c r="AJ32" s="6" t="str">
        <f t="shared" si="17"/>
        <v/>
      </c>
      <c r="AK32" s="6" t="str">
        <f t="shared" si="18"/>
        <v/>
      </c>
      <c r="AL32" s="6" t="str">
        <f t="shared" si="19"/>
        <v/>
      </c>
      <c r="AM32" s="6" t="str">
        <f t="shared" si="20"/>
        <v/>
      </c>
      <c r="AN32" s="6" t="str">
        <f t="shared" si="21"/>
        <v/>
      </c>
      <c r="AO32" s="6" t="str">
        <f t="shared" si="22"/>
        <v/>
      </c>
      <c r="AP32" s="6" t="str">
        <f t="shared" si="23"/>
        <v/>
      </c>
      <c r="AQ32" s="6" t="str">
        <f t="shared" si="24"/>
        <v/>
      </c>
      <c r="AR32" s="6" t="str">
        <f t="shared" si="25"/>
        <v/>
      </c>
      <c r="AS32" s="6" t="str">
        <f t="shared" si="26"/>
        <v/>
      </c>
      <c r="AT32" s="6" t="str">
        <f t="shared" si="11"/>
        <v/>
      </c>
      <c r="AU32" s="1">
        <v>23</v>
      </c>
      <c r="AV32" s="120">
        <v>24</v>
      </c>
      <c r="AW32" s="64"/>
      <c r="AX32" s="64"/>
      <c r="AY32" s="64"/>
      <c r="AZ32" s="64"/>
      <c r="BB32" s="122"/>
      <c r="BC32" s="122"/>
      <c r="BD32" s="122"/>
      <c r="BE32" s="122"/>
    </row>
    <row r="33" spans="1:57" x14ac:dyDescent="0.2">
      <c r="A33" s="13">
        <v>24</v>
      </c>
      <c r="B33" s="81" t="str">
        <f t="shared" si="0"/>
        <v/>
      </c>
      <c r="C33" s="121" t="str">
        <f t="shared" si="1"/>
        <v/>
      </c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7" t="str">
        <f t="shared" si="3"/>
        <v/>
      </c>
      <c r="V33" s="7" t="str">
        <f t="shared" si="4"/>
        <v/>
      </c>
      <c r="W33" s="7" t="str">
        <f t="shared" si="5"/>
        <v/>
      </c>
      <c r="X33" s="7" t="str">
        <f t="shared" si="6"/>
        <v/>
      </c>
      <c r="Z33" s="13" t="str">
        <f t="shared" si="7"/>
        <v/>
      </c>
      <c r="AA33" s="13" t="str">
        <f t="shared" si="8"/>
        <v/>
      </c>
      <c r="AB33" s="6" t="str">
        <f t="shared" ref="AB33" si="27">IF(Z33&gt;AA33,"IPA","IPS")</f>
        <v>IPS</v>
      </c>
      <c r="AC33" s="141"/>
      <c r="AD33" s="6" t="str">
        <f t="shared" si="10"/>
        <v/>
      </c>
      <c r="AE33" s="6" t="str">
        <f t="shared" si="12"/>
        <v/>
      </c>
      <c r="AF33" s="6" t="str">
        <f t="shared" si="13"/>
        <v/>
      </c>
      <c r="AG33" s="6" t="str">
        <f t="shared" si="14"/>
        <v/>
      </c>
      <c r="AH33" s="6" t="str">
        <f t="shared" si="15"/>
        <v/>
      </c>
      <c r="AI33" s="6" t="str">
        <f t="shared" si="16"/>
        <v/>
      </c>
      <c r="AJ33" s="6" t="str">
        <f t="shared" si="17"/>
        <v/>
      </c>
      <c r="AK33" s="6" t="str">
        <f t="shared" si="18"/>
        <v/>
      </c>
      <c r="AL33" s="6" t="str">
        <f t="shared" si="19"/>
        <v/>
      </c>
      <c r="AM33" s="6" t="str">
        <f t="shared" si="20"/>
        <v/>
      </c>
      <c r="AN33" s="6" t="str">
        <f t="shared" si="21"/>
        <v/>
      </c>
      <c r="AO33" s="6" t="str">
        <f t="shared" si="22"/>
        <v/>
      </c>
      <c r="AP33" s="6" t="str">
        <f t="shared" si="23"/>
        <v/>
      </c>
      <c r="AQ33" s="6" t="str">
        <f t="shared" si="24"/>
        <v/>
      </c>
      <c r="AR33" s="6" t="str">
        <f t="shared" si="25"/>
        <v/>
      </c>
      <c r="AS33" s="6" t="str">
        <f t="shared" si="26"/>
        <v/>
      </c>
      <c r="AT33" s="6" t="str">
        <f t="shared" si="11"/>
        <v/>
      </c>
      <c r="AU33" s="1">
        <v>24</v>
      </c>
      <c r="AV33" s="120">
        <v>25</v>
      </c>
      <c r="AW33" s="64"/>
      <c r="AX33" s="64"/>
      <c r="AY33" s="64"/>
      <c r="AZ33" s="64"/>
      <c r="BB33" s="128"/>
      <c r="BC33" s="122"/>
      <c r="BD33" s="122"/>
      <c r="BE33" s="122"/>
    </row>
    <row r="34" spans="1:57" x14ac:dyDescent="0.2">
      <c r="A34" s="13">
        <v>25</v>
      </c>
      <c r="B34" s="81" t="str">
        <f t="shared" si="0"/>
        <v/>
      </c>
      <c r="C34" s="121" t="str">
        <f t="shared" si="1"/>
        <v/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7" t="str">
        <f t="shared" si="3"/>
        <v/>
      </c>
      <c r="V34" s="7" t="str">
        <f t="shared" si="4"/>
        <v/>
      </c>
      <c r="W34" s="7" t="str">
        <f t="shared" si="5"/>
        <v/>
      </c>
      <c r="X34" s="7" t="str">
        <f t="shared" si="6"/>
        <v/>
      </c>
      <c r="Z34" s="13" t="str">
        <f t="shared" si="7"/>
        <v/>
      </c>
      <c r="AA34" s="13" t="str">
        <f t="shared" si="8"/>
        <v/>
      </c>
      <c r="AB34" s="6" t="str">
        <f t="shared" si="9"/>
        <v>IPS</v>
      </c>
      <c r="AC34" s="141"/>
      <c r="AD34" s="6" t="str">
        <f t="shared" si="10"/>
        <v/>
      </c>
      <c r="AE34" s="6" t="str">
        <f t="shared" si="12"/>
        <v/>
      </c>
      <c r="AF34" s="6" t="str">
        <f t="shared" si="13"/>
        <v/>
      </c>
      <c r="AG34" s="6" t="str">
        <f t="shared" si="14"/>
        <v/>
      </c>
      <c r="AH34" s="6" t="str">
        <f t="shared" si="15"/>
        <v/>
      </c>
      <c r="AI34" s="6" t="str">
        <f t="shared" si="16"/>
        <v/>
      </c>
      <c r="AJ34" s="6" t="str">
        <f t="shared" si="17"/>
        <v/>
      </c>
      <c r="AK34" s="6" t="str">
        <f t="shared" si="18"/>
        <v/>
      </c>
      <c r="AL34" s="6" t="str">
        <f t="shared" si="19"/>
        <v/>
      </c>
      <c r="AM34" s="6" t="str">
        <f t="shared" si="20"/>
        <v/>
      </c>
      <c r="AN34" s="6" t="str">
        <f t="shared" si="21"/>
        <v/>
      </c>
      <c r="AO34" s="6" t="str">
        <f t="shared" si="22"/>
        <v/>
      </c>
      <c r="AP34" s="6" t="str">
        <f t="shared" si="23"/>
        <v/>
      </c>
      <c r="AQ34" s="6" t="str">
        <f t="shared" si="24"/>
        <v/>
      </c>
      <c r="AR34" s="6" t="str">
        <f t="shared" si="25"/>
        <v/>
      </c>
      <c r="AS34" s="6" t="str">
        <f t="shared" si="26"/>
        <v/>
      </c>
      <c r="AT34" s="6" t="str">
        <f t="shared" si="11"/>
        <v/>
      </c>
      <c r="AU34" s="1">
        <v>25</v>
      </c>
      <c r="AV34" s="120">
        <v>26</v>
      </c>
      <c r="AW34" s="64"/>
      <c r="AX34" s="64"/>
      <c r="AY34" s="64"/>
      <c r="AZ34" s="64"/>
      <c r="BB34" s="122"/>
      <c r="BC34" s="128"/>
      <c r="BD34" s="122"/>
      <c r="BE34" s="122"/>
    </row>
    <row r="36" spans="1:57" hidden="1" x14ac:dyDescent="0.2">
      <c r="C36" s="1" t="s">
        <v>333</v>
      </c>
      <c r="D36" s="126">
        <f>A34-COUNTBLANK(C10:C34)</f>
        <v>22</v>
      </c>
      <c r="AA36" s="2" t="s">
        <v>189</v>
      </c>
      <c r="AB36" s="1">
        <f>COUNTIF(AB10:AB34,"IPA")</f>
        <v>0</v>
      </c>
    </row>
    <row r="37" spans="1:57" hidden="1" x14ac:dyDescent="0.2">
      <c r="AA37" s="2" t="s">
        <v>190</v>
      </c>
      <c r="AB37" s="1">
        <f>COUNTIF(AB10:AB34,"IPS")</f>
        <v>25</v>
      </c>
    </row>
    <row r="38" spans="1:57" hidden="1" x14ac:dyDescent="0.2"/>
    <row r="39" spans="1:57" hidden="1" x14ac:dyDescent="0.2">
      <c r="D39" s="126"/>
    </row>
    <row r="40" spans="1:57" hidden="1" x14ac:dyDescent="0.2">
      <c r="D40" s="127" t="s">
        <v>7</v>
      </c>
      <c r="F40" s="125"/>
      <c r="G40" s="125"/>
      <c r="H40" s="125"/>
      <c r="I40" s="125"/>
      <c r="J40" s="125"/>
      <c r="K40" s="125"/>
    </row>
    <row r="41" spans="1:57" hidden="1" x14ac:dyDescent="0.2">
      <c r="C41" s="1">
        <v>1</v>
      </c>
      <c r="D41" s="125" t="str">
        <f>D8</f>
        <v>Religion</v>
      </c>
      <c r="E41" s="1">
        <f>D9</f>
        <v>0</v>
      </c>
      <c r="F41" s="125"/>
      <c r="G41" s="125"/>
      <c r="H41" s="8"/>
    </row>
    <row r="42" spans="1:57" hidden="1" x14ac:dyDescent="0.2">
      <c r="C42" s="1">
        <v>2</v>
      </c>
      <c r="D42" s="125" t="str">
        <f>E8</f>
        <v>PKN</v>
      </c>
      <c r="E42" s="1">
        <f>E9</f>
        <v>0</v>
      </c>
      <c r="F42" s="125"/>
      <c r="G42" s="125"/>
      <c r="H42" s="8"/>
    </row>
    <row r="43" spans="1:57" ht="25.5" hidden="1" x14ac:dyDescent="0.2">
      <c r="C43" s="1">
        <v>3</v>
      </c>
      <c r="D43" s="125" t="str">
        <f>F8</f>
        <v>Indonesian</v>
      </c>
      <c r="E43" s="1">
        <f>F9</f>
        <v>0</v>
      </c>
      <c r="F43" s="125"/>
      <c r="G43" s="125"/>
      <c r="H43" s="8"/>
    </row>
    <row r="44" spans="1:57" hidden="1" x14ac:dyDescent="0.2">
      <c r="C44" s="1">
        <v>4</v>
      </c>
      <c r="D44" s="125" t="str">
        <f>G8</f>
        <v>English</v>
      </c>
      <c r="E44" s="1">
        <f>G9</f>
        <v>0</v>
      </c>
      <c r="F44" s="125"/>
      <c r="G44" s="125"/>
      <c r="H44" s="8"/>
    </row>
    <row r="45" spans="1:57" hidden="1" x14ac:dyDescent="0.2">
      <c r="C45" s="1">
        <v>5</v>
      </c>
      <c r="D45" s="125" t="str">
        <f>H8</f>
        <v>Math</v>
      </c>
      <c r="E45" s="1">
        <f>H9</f>
        <v>0</v>
      </c>
      <c r="F45" s="125"/>
      <c r="G45" s="125"/>
      <c r="H45" s="8"/>
    </row>
    <row r="46" spans="1:57" hidden="1" x14ac:dyDescent="0.2">
      <c r="C46" s="1">
        <v>6</v>
      </c>
      <c r="D46" s="125" t="str">
        <f>I8</f>
        <v>Physics</v>
      </c>
      <c r="E46" s="1">
        <f>I9</f>
        <v>0</v>
      </c>
      <c r="F46" s="125"/>
      <c r="G46" s="125"/>
      <c r="H46" s="8"/>
    </row>
    <row r="47" spans="1:57" hidden="1" x14ac:dyDescent="0.2">
      <c r="C47" s="1">
        <v>7</v>
      </c>
      <c r="D47" s="125" t="str">
        <f>J8</f>
        <v>Biology</v>
      </c>
      <c r="E47" s="1">
        <f>J9</f>
        <v>0</v>
      </c>
      <c r="F47" s="125"/>
      <c r="G47" s="125"/>
      <c r="H47" s="8"/>
    </row>
    <row r="48" spans="1:57" hidden="1" x14ac:dyDescent="0.2">
      <c r="C48" s="1">
        <v>8</v>
      </c>
      <c r="D48" s="125" t="str">
        <f>K8</f>
        <v>Chemistry</v>
      </c>
      <c r="E48" s="1">
        <f>K9</f>
        <v>0</v>
      </c>
      <c r="F48" s="125"/>
      <c r="G48" s="125"/>
      <c r="H48" s="8"/>
    </row>
    <row r="49" spans="3:24" hidden="1" x14ac:dyDescent="0.2">
      <c r="C49" s="1">
        <v>9</v>
      </c>
      <c r="D49" s="125" t="str">
        <f>L8</f>
        <v>History</v>
      </c>
      <c r="E49" s="1">
        <f>L9</f>
        <v>0</v>
      </c>
      <c r="F49" s="125"/>
      <c r="G49" s="125"/>
      <c r="H49" s="8"/>
    </row>
    <row r="50" spans="3:24" hidden="1" x14ac:dyDescent="0.2">
      <c r="C50" s="1">
        <v>10</v>
      </c>
      <c r="D50" s="125" t="str">
        <f>M8</f>
        <v>Geography</v>
      </c>
      <c r="E50" s="1">
        <f>M9</f>
        <v>0</v>
      </c>
      <c r="F50" s="125"/>
      <c r="G50" s="125"/>
      <c r="H50" s="8"/>
    </row>
    <row r="51" spans="3:24" hidden="1" x14ac:dyDescent="0.2">
      <c r="C51" s="1">
        <v>11</v>
      </c>
      <c r="D51" s="125" t="str">
        <f>N8</f>
        <v>Economics</v>
      </c>
      <c r="E51" s="1">
        <f>N9</f>
        <v>0</v>
      </c>
      <c r="F51" s="125"/>
      <c r="G51" s="125"/>
      <c r="H51" s="8"/>
    </row>
    <row r="52" spans="3:24" hidden="1" x14ac:dyDescent="0.2">
      <c r="C52" s="1">
        <v>12</v>
      </c>
      <c r="D52" s="125" t="str">
        <f>O8</f>
        <v>Sociology</v>
      </c>
      <c r="E52" s="1">
        <f>O9</f>
        <v>0</v>
      </c>
      <c r="F52" s="125"/>
      <c r="G52" s="125"/>
      <c r="H52" s="8"/>
    </row>
    <row r="53" spans="3:24" hidden="1" x14ac:dyDescent="0.2">
      <c r="C53" s="1">
        <v>13</v>
      </c>
      <c r="D53" s="8" t="str">
        <f>P8</f>
        <v>Arts</v>
      </c>
      <c r="E53" s="1">
        <f>P9</f>
        <v>0</v>
      </c>
      <c r="F53" s="8"/>
      <c r="G53" s="8"/>
      <c r="H53" s="8"/>
    </row>
    <row r="54" spans="3:24" hidden="1" x14ac:dyDescent="0.2">
      <c r="C54" s="1">
        <v>14</v>
      </c>
      <c r="D54" s="8" t="str">
        <f>Q8</f>
        <v>PE</v>
      </c>
      <c r="E54" s="8">
        <f>Q9</f>
        <v>0</v>
      </c>
      <c r="F54" s="8"/>
      <c r="G54" s="8"/>
      <c r="H54" s="8"/>
    </row>
    <row r="55" spans="3:24" hidden="1" x14ac:dyDescent="0.2">
      <c r="C55" s="1">
        <v>15</v>
      </c>
      <c r="D55" s="8" t="str">
        <f>R8</f>
        <v>Mandarin</v>
      </c>
      <c r="E55" s="8">
        <f>R9</f>
        <v>0</v>
      </c>
      <c r="F55" s="8"/>
      <c r="G55" s="8"/>
      <c r="H55" s="8"/>
    </row>
    <row r="56" spans="3:24" hidden="1" x14ac:dyDescent="0.2">
      <c r="C56" s="1">
        <v>16</v>
      </c>
      <c r="D56" s="8" t="str">
        <f>S8</f>
        <v>ICT</v>
      </c>
      <c r="E56" s="8">
        <f>S9</f>
        <v>0</v>
      </c>
      <c r="F56" s="8"/>
      <c r="G56" s="8"/>
      <c r="H56" s="8"/>
    </row>
    <row r="57" spans="3:24" hidden="1" x14ac:dyDescent="0.2">
      <c r="C57" s="1">
        <v>17</v>
      </c>
      <c r="D57" s="8" t="str">
        <f>T8</f>
        <v>Writing</v>
      </c>
      <c r="E57" s="8">
        <f>T9</f>
        <v>0</v>
      </c>
      <c r="F57" s="8"/>
      <c r="G57" s="8"/>
      <c r="H57" s="8"/>
    </row>
    <row r="58" spans="3:24" hidden="1" x14ac:dyDescent="0.2"/>
    <row r="59" spans="3:24" hidden="1" x14ac:dyDescent="0.2"/>
    <row r="61" spans="3:24" ht="15" x14ac:dyDescent="0.25">
      <c r="C61" s="132" t="s">
        <v>145</v>
      </c>
      <c r="D61" s="133" t="e">
        <f>AVERAGE(D10:D34)</f>
        <v>#DIV/0!</v>
      </c>
      <c r="E61" s="133" t="e">
        <f t="shared" ref="E61:T61" si="28">AVERAGE(E10:E34)</f>
        <v>#DIV/0!</v>
      </c>
      <c r="F61" s="133" t="e">
        <f t="shared" si="28"/>
        <v>#DIV/0!</v>
      </c>
      <c r="G61" s="133" t="e">
        <f t="shared" si="28"/>
        <v>#DIV/0!</v>
      </c>
      <c r="H61" s="133" t="e">
        <f t="shared" si="28"/>
        <v>#DIV/0!</v>
      </c>
      <c r="I61" s="133" t="e">
        <f t="shared" si="28"/>
        <v>#DIV/0!</v>
      </c>
      <c r="J61" s="133" t="e">
        <f t="shared" si="28"/>
        <v>#DIV/0!</v>
      </c>
      <c r="K61" s="133" t="e">
        <f t="shared" si="28"/>
        <v>#DIV/0!</v>
      </c>
      <c r="L61" s="133" t="e">
        <f t="shared" si="28"/>
        <v>#DIV/0!</v>
      </c>
      <c r="M61" s="133" t="e">
        <f t="shared" si="28"/>
        <v>#DIV/0!</v>
      </c>
      <c r="N61" s="133" t="e">
        <f t="shared" si="28"/>
        <v>#DIV/0!</v>
      </c>
      <c r="O61" s="133" t="e">
        <f t="shared" si="28"/>
        <v>#DIV/0!</v>
      </c>
      <c r="P61" s="133" t="e">
        <f t="shared" si="28"/>
        <v>#DIV/0!</v>
      </c>
      <c r="Q61" s="133" t="e">
        <f t="shared" si="28"/>
        <v>#DIV/0!</v>
      </c>
      <c r="R61" s="133" t="e">
        <f t="shared" si="28"/>
        <v>#DIV/0!</v>
      </c>
      <c r="S61" s="133" t="e">
        <f t="shared" si="28"/>
        <v>#DIV/0!</v>
      </c>
      <c r="T61" s="133" t="e">
        <f t="shared" si="28"/>
        <v>#DIV/0!</v>
      </c>
      <c r="U61" s="147"/>
      <c r="V61" s="140"/>
      <c r="W61" s="140"/>
      <c r="X61" s="140"/>
    </row>
    <row r="62" spans="3:24" ht="15" x14ac:dyDescent="0.25">
      <c r="C62" s="132" t="s">
        <v>325</v>
      </c>
      <c r="D62" s="13">
        <f>MAX(D10:D34)</f>
        <v>0</v>
      </c>
      <c r="E62" s="13">
        <f t="shared" ref="E62:T62" si="29">MAX(E10:E34)</f>
        <v>0</v>
      </c>
      <c r="F62" s="13">
        <f t="shared" si="29"/>
        <v>0</v>
      </c>
      <c r="G62" s="13">
        <f t="shared" si="29"/>
        <v>0</v>
      </c>
      <c r="H62" s="13">
        <f t="shared" si="29"/>
        <v>0</v>
      </c>
      <c r="I62" s="13">
        <f t="shared" si="29"/>
        <v>0</v>
      </c>
      <c r="J62" s="13">
        <f t="shared" si="29"/>
        <v>0</v>
      </c>
      <c r="K62" s="13">
        <f t="shared" si="29"/>
        <v>0</v>
      </c>
      <c r="L62" s="13">
        <f t="shared" si="29"/>
        <v>0</v>
      </c>
      <c r="M62" s="13">
        <f t="shared" si="29"/>
        <v>0</v>
      </c>
      <c r="N62" s="13">
        <f t="shared" si="29"/>
        <v>0</v>
      </c>
      <c r="O62" s="13">
        <f t="shared" si="29"/>
        <v>0</v>
      </c>
      <c r="P62" s="13">
        <f t="shared" si="29"/>
        <v>0</v>
      </c>
      <c r="Q62" s="13">
        <f t="shared" si="29"/>
        <v>0</v>
      </c>
      <c r="R62" s="13">
        <f t="shared" si="29"/>
        <v>0</v>
      </c>
      <c r="S62" s="13">
        <f t="shared" si="29"/>
        <v>0</v>
      </c>
      <c r="T62" s="13">
        <f t="shared" si="29"/>
        <v>0</v>
      </c>
    </row>
    <row r="63" spans="3:24" ht="15" x14ac:dyDescent="0.25">
      <c r="C63" s="132" t="s">
        <v>326</v>
      </c>
      <c r="D63" s="13">
        <f>MIN(D10:D34)</f>
        <v>0</v>
      </c>
      <c r="E63" s="13">
        <f t="shared" ref="E63:T63" si="30">MIN(E10:E34)</f>
        <v>0</v>
      </c>
      <c r="F63" s="13">
        <f t="shared" si="30"/>
        <v>0</v>
      </c>
      <c r="G63" s="13">
        <f t="shared" si="30"/>
        <v>0</v>
      </c>
      <c r="H63" s="13">
        <f t="shared" si="30"/>
        <v>0</v>
      </c>
      <c r="I63" s="13">
        <f t="shared" si="30"/>
        <v>0</v>
      </c>
      <c r="J63" s="13">
        <f t="shared" si="30"/>
        <v>0</v>
      </c>
      <c r="K63" s="13">
        <f t="shared" si="30"/>
        <v>0</v>
      </c>
      <c r="L63" s="13">
        <f t="shared" si="30"/>
        <v>0</v>
      </c>
      <c r="M63" s="13">
        <f t="shared" si="30"/>
        <v>0</v>
      </c>
      <c r="N63" s="13">
        <f t="shared" si="30"/>
        <v>0</v>
      </c>
      <c r="O63" s="13">
        <f t="shared" si="30"/>
        <v>0</v>
      </c>
      <c r="P63" s="13">
        <f t="shared" si="30"/>
        <v>0</v>
      </c>
      <c r="Q63" s="13">
        <f t="shared" si="30"/>
        <v>0</v>
      </c>
      <c r="R63" s="13">
        <f t="shared" si="30"/>
        <v>0</v>
      </c>
      <c r="S63" s="13">
        <f t="shared" si="30"/>
        <v>0</v>
      </c>
      <c r="T63" s="13">
        <f t="shared" si="30"/>
        <v>0</v>
      </c>
    </row>
    <row r="64" spans="3:24" ht="15" x14ac:dyDescent="0.25">
      <c r="C64" s="132" t="s">
        <v>327</v>
      </c>
      <c r="D64" s="13">
        <f>COUNTIF(D10:D34,"&gt;="&amp;D9)</f>
        <v>0</v>
      </c>
      <c r="E64" s="13">
        <f t="shared" ref="E64:T64" si="31">COUNTIF(E10:E34,"&gt;="&amp;E9)</f>
        <v>0</v>
      </c>
      <c r="F64" s="13">
        <f t="shared" si="31"/>
        <v>0</v>
      </c>
      <c r="G64" s="13">
        <f t="shared" si="31"/>
        <v>0</v>
      </c>
      <c r="H64" s="13">
        <f t="shared" si="31"/>
        <v>0</v>
      </c>
      <c r="I64" s="13">
        <f t="shared" si="31"/>
        <v>0</v>
      </c>
      <c r="J64" s="13">
        <f t="shared" si="31"/>
        <v>0</v>
      </c>
      <c r="K64" s="13">
        <f t="shared" si="31"/>
        <v>0</v>
      </c>
      <c r="L64" s="13">
        <f t="shared" si="31"/>
        <v>0</v>
      </c>
      <c r="M64" s="13">
        <f t="shared" si="31"/>
        <v>0</v>
      </c>
      <c r="N64" s="13">
        <f t="shared" si="31"/>
        <v>0</v>
      </c>
      <c r="O64" s="13">
        <f t="shared" si="31"/>
        <v>0</v>
      </c>
      <c r="P64" s="13">
        <f t="shared" si="31"/>
        <v>0</v>
      </c>
      <c r="Q64" s="13">
        <f t="shared" si="31"/>
        <v>0</v>
      </c>
      <c r="R64" s="13">
        <f t="shared" si="31"/>
        <v>0</v>
      </c>
      <c r="S64" s="13">
        <f t="shared" si="31"/>
        <v>0</v>
      </c>
      <c r="T64" s="13">
        <f t="shared" si="31"/>
        <v>0</v>
      </c>
    </row>
    <row r="65" spans="3:27" ht="15" x14ac:dyDescent="0.25">
      <c r="C65" s="132" t="s">
        <v>328</v>
      </c>
      <c r="D65" s="6">
        <f>COUNTIF(D10:D34,"&lt;"&amp;D9)</f>
        <v>0</v>
      </c>
      <c r="E65" s="6">
        <f t="shared" ref="E65:T65" si="32">COUNTIF(E10:E34,"&lt;"&amp;E9)</f>
        <v>0</v>
      </c>
      <c r="F65" s="6">
        <f t="shared" si="32"/>
        <v>0</v>
      </c>
      <c r="G65" s="6">
        <f t="shared" si="32"/>
        <v>0</v>
      </c>
      <c r="H65" s="6">
        <f t="shared" si="32"/>
        <v>0</v>
      </c>
      <c r="I65" s="6">
        <f t="shared" si="32"/>
        <v>0</v>
      </c>
      <c r="J65" s="6">
        <f t="shared" si="32"/>
        <v>0</v>
      </c>
      <c r="K65" s="6">
        <f t="shared" si="32"/>
        <v>0</v>
      </c>
      <c r="L65" s="6">
        <f t="shared" si="32"/>
        <v>0</v>
      </c>
      <c r="M65" s="6">
        <f t="shared" si="32"/>
        <v>0</v>
      </c>
      <c r="N65" s="6">
        <f t="shared" si="32"/>
        <v>0</v>
      </c>
      <c r="O65" s="6">
        <f t="shared" si="32"/>
        <v>0</v>
      </c>
      <c r="P65" s="6">
        <f t="shared" si="32"/>
        <v>0</v>
      </c>
      <c r="Q65" s="6">
        <f t="shared" si="32"/>
        <v>0</v>
      </c>
      <c r="R65" s="6">
        <f t="shared" si="32"/>
        <v>0</v>
      </c>
      <c r="S65" s="6">
        <f t="shared" si="32"/>
        <v>0</v>
      </c>
      <c r="T65" s="6">
        <f t="shared" si="32"/>
        <v>0</v>
      </c>
    </row>
    <row r="66" spans="3:27" ht="15" x14ac:dyDescent="0.25">
      <c r="C66" s="134" t="s">
        <v>329</v>
      </c>
      <c r="D66" s="135">
        <f>D64/$D36</f>
        <v>0</v>
      </c>
      <c r="E66" s="135">
        <f t="shared" ref="E66:T66" si="33">E64/$D36</f>
        <v>0</v>
      </c>
      <c r="F66" s="135">
        <f t="shared" si="33"/>
        <v>0</v>
      </c>
      <c r="G66" s="135">
        <f t="shared" si="33"/>
        <v>0</v>
      </c>
      <c r="H66" s="135">
        <f t="shared" si="33"/>
        <v>0</v>
      </c>
      <c r="I66" s="135">
        <f t="shared" si="33"/>
        <v>0</v>
      </c>
      <c r="J66" s="135">
        <f t="shared" si="33"/>
        <v>0</v>
      </c>
      <c r="K66" s="135">
        <f t="shared" si="33"/>
        <v>0</v>
      </c>
      <c r="L66" s="135">
        <f t="shared" si="33"/>
        <v>0</v>
      </c>
      <c r="M66" s="135">
        <f t="shared" si="33"/>
        <v>0</v>
      </c>
      <c r="N66" s="135">
        <f t="shared" si="33"/>
        <v>0</v>
      </c>
      <c r="O66" s="135">
        <f t="shared" si="33"/>
        <v>0</v>
      </c>
      <c r="P66" s="135">
        <f t="shared" si="33"/>
        <v>0</v>
      </c>
      <c r="Q66" s="135">
        <f t="shared" si="33"/>
        <v>0</v>
      </c>
      <c r="R66" s="135">
        <f t="shared" si="33"/>
        <v>0</v>
      </c>
      <c r="S66" s="135">
        <f t="shared" si="33"/>
        <v>0</v>
      </c>
      <c r="T66" s="135">
        <f t="shared" si="33"/>
        <v>0</v>
      </c>
    </row>
    <row r="69" spans="3:27" x14ac:dyDescent="0.2">
      <c r="C69" s="126" t="s">
        <v>330</v>
      </c>
      <c r="S69" s="136" t="s">
        <v>239</v>
      </c>
      <c r="T69" s="137"/>
      <c r="U69" s="137"/>
      <c r="V69" s="137"/>
      <c r="W69" s="137"/>
      <c r="X69" s="137"/>
      <c r="Y69" s="137"/>
      <c r="Z69" s="137"/>
      <c r="AA69" s="137"/>
    </row>
    <row r="70" spans="3:27" x14ac:dyDescent="0.2">
      <c r="C70" s="126" t="s">
        <v>331</v>
      </c>
      <c r="S70" s="126" t="s">
        <v>332</v>
      </c>
    </row>
    <row r="75" spans="3:27" x14ac:dyDescent="0.2">
      <c r="C75" s="160" t="s">
        <v>324</v>
      </c>
      <c r="D75" s="160"/>
      <c r="E75" s="138"/>
      <c r="F75" s="138"/>
      <c r="G75" s="138"/>
      <c r="S75" s="161">
        <f>Cover!D17</f>
        <v>0</v>
      </c>
      <c r="T75" s="161"/>
      <c r="U75" s="161"/>
      <c r="V75" s="161"/>
      <c r="W75" s="161"/>
      <c r="X75" s="161"/>
      <c r="Y75" s="161"/>
      <c r="Z75" s="139"/>
      <c r="AA75" s="139"/>
    </row>
  </sheetData>
  <sheetProtection password="C616" sheet="1" objects="1" scenarios="1"/>
  <mergeCells count="15">
    <mergeCell ref="C75:D75"/>
    <mergeCell ref="S75:Y75"/>
    <mergeCell ref="A6:A9"/>
    <mergeCell ref="Z6:AA6"/>
    <mergeCell ref="Z7:Z9"/>
    <mergeCell ref="AA7:AA9"/>
    <mergeCell ref="V6:V9"/>
    <mergeCell ref="W6:W9"/>
    <mergeCell ref="X6:X9"/>
    <mergeCell ref="B2:Y2"/>
    <mergeCell ref="AB6:AB9"/>
    <mergeCell ref="U6:U9"/>
    <mergeCell ref="B6:B9"/>
    <mergeCell ref="C6:C9"/>
    <mergeCell ref="D6:T6"/>
  </mergeCells>
  <conditionalFormatting sqref="D10:T34">
    <cfRule type="cellIs" dxfId="2" priority="3" operator="lessThan">
      <formula>D$9</formula>
    </cfRule>
  </conditionalFormatting>
  <conditionalFormatting sqref="D61:T63">
    <cfRule type="cellIs" dxfId="1" priority="2" operator="lessThan">
      <formula>70</formula>
    </cfRule>
  </conditionalFormatting>
  <conditionalFormatting sqref="D66:T66">
    <cfRule type="cellIs" dxfId="0" priority="1" operator="lessThan">
      <formula>0.6</formula>
    </cfRule>
  </conditionalFormatting>
  <printOptions horizontalCentered="1"/>
  <pageMargins left="0.7" right="0.7" top="0.75" bottom="0.75" header="0.3" footer="0.3"/>
  <pageSetup paperSize="9" scale="46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U55"/>
  <sheetViews>
    <sheetView showGridLines="0" topLeftCell="A5" workbookViewId="0">
      <selection activeCell="D9" sqref="D9"/>
    </sheetView>
  </sheetViews>
  <sheetFormatPr defaultRowHeight="12.75" x14ac:dyDescent="0.2"/>
  <cols>
    <col min="1" max="1" width="9.140625" style="1"/>
    <col min="2" max="2" width="12.7109375" style="1" customWidth="1"/>
    <col min="3" max="3" width="30.7109375" style="1" customWidth="1"/>
    <col min="4" max="11" width="13.7109375" style="1" customWidth="1"/>
    <col min="12" max="12" width="9.140625" style="1"/>
    <col min="13" max="13" width="9.140625" style="1" hidden="1" customWidth="1"/>
    <col min="14" max="21" width="4.7109375" style="1" hidden="1" customWidth="1"/>
    <col min="22" max="16384" width="9.140625" style="1"/>
  </cols>
  <sheetData>
    <row r="2" spans="1:21" ht="45.75" x14ac:dyDescent="0.65">
      <c r="B2" s="167" t="s">
        <v>146</v>
      </c>
      <c r="C2" s="167"/>
      <c r="D2" s="167"/>
      <c r="E2" s="167"/>
      <c r="F2" s="167"/>
      <c r="G2" s="167"/>
      <c r="H2" s="167"/>
      <c r="I2" s="167"/>
      <c r="J2" s="167"/>
      <c r="K2" s="167"/>
      <c r="L2" s="167"/>
    </row>
    <row r="4" spans="1:21" x14ac:dyDescent="0.2">
      <c r="B4" s="2" t="s">
        <v>144</v>
      </c>
      <c r="C4" s="10">
        <f>Cover!K18</f>
        <v>10.4</v>
      </c>
    </row>
    <row r="6" spans="1:21" ht="25.5" x14ac:dyDescent="0.35">
      <c r="A6" s="168" t="s">
        <v>334</v>
      </c>
      <c r="B6" s="168" t="s">
        <v>128</v>
      </c>
      <c r="C6" s="168" t="s">
        <v>0</v>
      </c>
      <c r="D6" s="169" t="s">
        <v>167</v>
      </c>
      <c r="E6" s="169"/>
      <c r="F6" s="169"/>
      <c r="G6" s="169"/>
      <c r="H6" s="169"/>
      <c r="I6" s="169"/>
      <c r="J6" s="169"/>
      <c r="K6" s="169"/>
      <c r="L6" s="170" t="s">
        <v>145</v>
      </c>
    </row>
    <row r="7" spans="1:21" x14ac:dyDescent="0.2">
      <c r="A7" s="168"/>
      <c r="B7" s="168"/>
      <c r="C7" s="168"/>
      <c r="D7" s="11" t="s">
        <v>43</v>
      </c>
      <c r="E7" s="11" t="s">
        <v>44</v>
      </c>
      <c r="F7" s="11" t="s">
        <v>45</v>
      </c>
      <c r="G7" s="11" t="s">
        <v>46</v>
      </c>
      <c r="H7" s="11" t="s">
        <v>156</v>
      </c>
      <c r="I7" s="11" t="s">
        <v>47</v>
      </c>
      <c r="J7" s="11" t="s">
        <v>48</v>
      </c>
      <c r="K7" s="11" t="s">
        <v>49</v>
      </c>
      <c r="L7" s="170"/>
      <c r="N7" s="12" t="s">
        <v>163</v>
      </c>
      <c r="O7" s="12" t="s">
        <v>164</v>
      </c>
      <c r="P7" s="12" t="s">
        <v>165</v>
      </c>
      <c r="Q7" s="12" t="s">
        <v>158</v>
      </c>
      <c r="R7" s="12" t="s">
        <v>159</v>
      </c>
      <c r="S7" s="12" t="s">
        <v>160</v>
      </c>
      <c r="T7" s="12" t="s">
        <v>161</v>
      </c>
      <c r="U7" s="12" t="s">
        <v>162</v>
      </c>
    </row>
    <row r="8" spans="1:21" x14ac:dyDescent="0.2">
      <c r="A8" s="13">
        <v>1</v>
      </c>
      <c r="B8" s="6">
        <f>Academic!B10</f>
        <v>0</v>
      </c>
      <c r="C8" s="129" t="str">
        <f>Academic!C10</f>
        <v>ABRAHAM ABNER</v>
      </c>
      <c r="D8" s="9"/>
      <c r="E8" s="9"/>
      <c r="F8" s="9"/>
      <c r="G8" s="9"/>
      <c r="H8" s="9"/>
      <c r="I8" s="9"/>
      <c r="J8" s="9"/>
      <c r="K8" s="9"/>
      <c r="L8" s="7" t="str">
        <f>IFERROR(ROUND(AVERAGE(D8:K8),0),"")</f>
        <v/>
      </c>
      <c r="M8" s="1">
        <v>1</v>
      </c>
      <c r="N8" s="13" t="str">
        <f>IF(D8&gt;=4,"A",IF(D8&gt;=3,"B",IF(D8&gt;=2,"C",IF(D8&gt;=1,"D","E"))))</f>
        <v>E</v>
      </c>
      <c r="O8" s="13" t="str">
        <f t="shared" ref="O8:U23" si="0">IF(E8&gt;=4,"A",IF(E8&gt;=3,"B",IF(E8&gt;=2,"C",IF(E8&gt;=1,"D","E"))))</f>
        <v>E</v>
      </c>
      <c r="P8" s="13" t="str">
        <f t="shared" si="0"/>
        <v>E</v>
      </c>
      <c r="Q8" s="13" t="str">
        <f t="shared" si="0"/>
        <v>E</v>
      </c>
      <c r="R8" s="13" t="str">
        <f t="shared" si="0"/>
        <v>E</v>
      </c>
      <c r="S8" s="13" t="str">
        <f t="shared" si="0"/>
        <v>E</v>
      </c>
      <c r="T8" s="13" t="str">
        <f t="shared" si="0"/>
        <v>E</v>
      </c>
      <c r="U8" s="13" t="str">
        <f t="shared" si="0"/>
        <v>E</v>
      </c>
    </row>
    <row r="9" spans="1:21" x14ac:dyDescent="0.2">
      <c r="A9" s="13">
        <v>2</v>
      </c>
      <c r="B9" s="6">
        <f>Academic!B11</f>
        <v>0</v>
      </c>
      <c r="C9" s="129" t="str">
        <f>Academic!C11</f>
        <v xml:space="preserve">ANDREW IVAN </v>
      </c>
      <c r="D9" s="9"/>
      <c r="E9" s="9"/>
      <c r="F9" s="9"/>
      <c r="G9" s="9"/>
      <c r="H9" s="9"/>
      <c r="I9" s="9"/>
      <c r="J9" s="9"/>
      <c r="K9" s="9"/>
      <c r="L9" s="7" t="str">
        <f t="shared" ref="L9:L32" si="1">IFERROR(ROUND(AVERAGE(D9:K9),0),"")</f>
        <v/>
      </c>
      <c r="M9" s="1">
        <v>2</v>
      </c>
      <c r="N9" s="13" t="str">
        <f t="shared" ref="N9:N32" si="2">IF(D9&gt;=4,"A",IF(D9&gt;=3,"B",IF(D9&gt;=2,"C",IF(D9&gt;=1,"D","E"))))</f>
        <v>E</v>
      </c>
      <c r="O9" s="13" t="str">
        <f t="shared" si="0"/>
        <v>E</v>
      </c>
      <c r="P9" s="13" t="str">
        <f t="shared" si="0"/>
        <v>E</v>
      </c>
      <c r="Q9" s="13" t="str">
        <f t="shared" si="0"/>
        <v>E</v>
      </c>
      <c r="R9" s="13" t="str">
        <f t="shared" si="0"/>
        <v>E</v>
      </c>
      <c r="S9" s="13" t="str">
        <f t="shared" si="0"/>
        <v>E</v>
      </c>
      <c r="T9" s="13" t="str">
        <f t="shared" si="0"/>
        <v>E</v>
      </c>
      <c r="U9" s="13" t="str">
        <f t="shared" si="0"/>
        <v>E</v>
      </c>
    </row>
    <row r="10" spans="1:21" x14ac:dyDescent="0.2">
      <c r="A10" s="13">
        <v>3</v>
      </c>
      <c r="B10" s="6">
        <f>Academic!B12</f>
        <v>0</v>
      </c>
      <c r="C10" s="129" t="str">
        <f>Academic!C12</f>
        <v>ARSENIUS DAVIN</v>
      </c>
      <c r="D10" s="9"/>
      <c r="E10" s="9"/>
      <c r="F10" s="9"/>
      <c r="G10" s="9"/>
      <c r="H10" s="9"/>
      <c r="I10" s="9"/>
      <c r="J10" s="9"/>
      <c r="K10" s="9"/>
      <c r="L10" s="7" t="str">
        <f t="shared" si="1"/>
        <v/>
      </c>
      <c r="M10" s="1">
        <v>3</v>
      </c>
      <c r="N10" s="13" t="str">
        <f t="shared" si="2"/>
        <v>E</v>
      </c>
      <c r="O10" s="13" t="str">
        <f t="shared" si="0"/>
        <v>E</v>
      </c>
      <c r="P10" s="13" t="str">
        <f t="shared" si="0"/>
        <v>E</v>
      </c>
      <c r="Q10" s="13" t="str">
        <f t="shared" si="0"/>
        <v>E</v>
      </c>
      <c r="R10" s="13" t="str">
        <f t="shared" si="0"/>
        <v>E</v>
      </c>
      <c r="S10" s="13" t="str">
        <f t="shared" si="0"/>
        <v>E</v>
      </c>
      <c r="T10" s="13" t="str">
        <f t="shared" si="0"/>
        <v>E</v>
      </c>
      <c r="U10" s="13" t="str">
        <f t="shared" si="0"/>
        <v>E</v>
      </c>
    </row>
    <row r="11" spans="1:21" x14ac:dyDescent="0.2">
      <c r="A11" s="13">
        <v>4</v>
      </c>
      <c r="B11" s="6">
        <f>Academic!B13</f>
        <v>0</v>
      </c>
      <c r="C11" s="129" t="str">
        <f>Academic!C13</f>
        <v>DARREN CHRISTOPHER KOMALA</v>
      </c>
      <c r="D11" s="9"/>
      <c r="E11" s="9"/>
      <c r="F11" s="9"/>
      <c r="G11" s="9"/>
      <c r="H11" s="9"/>
      <c r="I11" s="9"/>
      <c r="J11" s="9"/>
      <c r="K11" s="9"/>
      <c r="L11" s="7" t="str">
        <f t="shared" si="1"/>
        <v/>
      </c>
      <c r="M11" s="1">
        <v>4</v>
      </c>
      <c r="N11" s="13" t="str">
        <f t="shared" si="2"/>
        <v>E</v>
      </c>
      <c r="O11" s="13" t="str">
        <f t="shared" si="0"/>
        <v>E</v>
      </c>
      <c r="P11" s="13" t="str">
        <f t="shared" si="0"/>
        <v>E</v>
      </c>
      <c r="Q11" s="13" t="str">
        <f t="shared" si="0"/>
        <v>E</v>
      </c>
      <c r="R11" s="13" t="str">
        <f t="shared" si="0"/>
        <v>E</v>
      </c>
      <c r="S11" s="13" t="str">
        <f t="shared" si="0"/>
        <v>E</v>
      </c>
      <c r="T11" s="13" t="str">
        <f t="shared" si="0"/>
        <v>E</v>
      </c>
      <c r="U11" s="13" t="str">
        <f t="shared" si="0"/>
        <v>E</v>
      </c>
    </row>
    <row r="12" spans="1:21" x14ac:dyDescent="0.2">
      <c r="A12" s="13">
        <v>5</v>
      </c>
      <c r="B12" s="6">
        <f>Academic!B14</f>
        <v>0</v>
      </c>
      <c r="C12" s="129" t="str">
        <f>Academic!C14</f>
        <v>EVELYN JANE</v>
      </c>
      <c r="D12" s="9"/>
      <c r="E12" s="9"/>
      <c r="F12" s="9"/>
      <c r="G12" s="9"/>
      <c r="H12" s="9"/>
      <c r="I12" s="9"/>
      <c r="J12" s="9"/>
      <c r="K12" s="9"/>
      <c r="L12" s="7" t="str">
        <f t="shared" si="1"/>
        <v/>
      </c>
      <c r="M12" s="1">
        <v>5</v>
      </c>
      <c r="N12" s="13" t="str">
        <f t="shared" si="2"/>
        <v>E</v>
      </c>
      <c r="O12" s="13" t="str">
        <f t="shared" si="0"/>
        <v>E</v>
      </c>
      <c r="P12" s="13" t="str">
        <f t="shared" si="0"/>
        <v>E</v>
      </c>
      <c r="Q12" s="13" t="str">
        <f t="shared" si="0"/>
        <v>E</v>
      </c>
      <c r="R12" s="13" t="str">
        <f t="shared" si="0"/>
        <v>E</v>
      </c>
      <c r="S12" s="13" t="str">
        <f t="shared" si="0"/>
        <v>E</v>
      </c>
      <c r="T12" s="13" t="str">
        <f t="shared" si="0"/>
        <v>E</v>
      </c>
      <c r="U12" s="13" t="str">
        <f t="shared" si="0"/>
        <v>E</v>
      </c>
    </row>
    <row r="13" spans="1:21" x14ac:dyDescent="0.2">
      <c r="A13" s="13">
        <v>6</v>
      </c>
      <c r="B13" s="6">
        <f>Academic!B15</f>
        <v>0</v>
      </c>
      <c r="C13" s="129" t="str">
        <f>Academic!C15</f>
        <v>JANICE ANGELA</v>
      </c>
      <c r="D13" s="9"/>
      <c r="E13" s="9"/>
      <c r="F13" s="9"/>
      <c r="G13" s="9"/>
      <c r="H13" s="9"/>
      <c r="I13" s="9"/>
      <c r="J13" s="9"/>
      <c r="K13" s="9"/>
      <c r="L13" s="7" t="str">
        <f t="shared" si="1"/>
        <v/>
      </c>
      <c r="M13" s="1">
        <v>6</v>
      </c>
      <c r="N13" s="13" t="str">
        <f t="shared" si="2"/>
        <v>E</v>
      </c>
      <c r="O13" s="13" t="str">
        <f t="shared" si="0"/>
        <v>E</v>
      </c>
      <c r="P13" s="13" t="str">
        <f t="shared" si="0"/>
        <v>E</v>
      </c>
      <c r="Q13" s="13" t="str">
        <f t="shared" si="0"/>
        <v>E</v>
      </c>
      <c r="R13" s="13" t="str">
        <f t="shared" si="0"/>
        <v>E</v>
      </c>
      <c r="S13" s="13" t="str">
        <f t="shared" si="0"/>
        <v>E</v>
      </c>
      <c r="T13" s="13" t="str">
        <f t="shared" si="0"/>
        <v>E</v>
      </c>
      <c r="U13" s="13" t="str">
        <f t="shared" si="0"/>
        <v>E</v>
      </c>
    </row>
    <row r="14" spans="1:21" x14ac:dyDescent="0.2">
      <c r="A14" s="13">
        <v>7</v>
      </c>
      <c r="B14" s="6">
        <f>Academic!B16</f>
        <v>0</v>
      </c>
      <c r="C14" s="129" t="str">
        <f>Academic!C16</f>
        <v>JOSEPHINE ANGELICA</v>
      </c>
      <c r="D14" s="9"/>
      <c r="E14" s="9"/>
      <c r="F14" s="9"/>
      <c r="G14" s="9"/>
      <c r="H14" s="9"/>
      <c r="I14" s="9"/>
      <c r="J14" s="9"/>
      <c r="K14" s="9"/>
      <c r="L14" s="7" t="str">
        <f t="shared" si="1"/>
        <v/>
      </c>
      <c r="M14" s="1">
        <v>7</v>
      </c>
      <c r="N14" s="13" t="str">
        <f t="shared" si="2"/>
        <v>E</v>
      </c>
      <c r="O14" s="13" t="str">
        <f t="shared" si="0"/>
        <v>E</v>
      </c>
      <c r="P14" s="13" t="str">
        <f t="shared" si="0"/>
        <v>E</v>
      </c>
      <c r="Q14" s="13" t="str">
        <f t="shared" si="0"/>
        <v>E</v>
      </c>
      <c r="R14" s="13" t="str">
        <f t="shared" si="0"/>
        <v>E</v>
      </c>
      <c r="S14" s="13" t="str">
        <f t="shared" si="0"/>
        <v>E</v>
      </c>
      <c r="T14" s="13" t="str">
        <f t="shared" si="0"/>
        <v>E</v>
      </c>
      <c r="U14" s="13" t="str">
        <f t="shared" si="0"/>
        <v>E</v>
      </c>
    </row>
    <row r="15" spans="1:21" x14ac:dyDescent="0.2">
      <c r="A15" s="13">
        <v>8</v>
      </c>
      <c r="B15" s="6">
        <f>Academic!B17</f>
        <v>0</v>
      </c>
      <c r="C15" s="129" t="str">
        <f>Academic!C17</f>
        <v>KALVINCI MANUEL</v>
      </c>
      <c r="D15" s="9"/>
      <c r="E15" s="9"/>
      <c r="F15" s="9"/>
      <c r="G15" s="9"/>
      <c r="H15" s="9"/>
      <c r="I15" s="9"/>
      <c r="J15" s="9"/>
      <c r="K15" s="9"/>
      <c r="L15" s="7" t="str">
        <f t="shared" si="1"/>
        <v/>
      </c>
      <c r="M15" s="1">
        <v>8</v>
      </c>
      <c r="N15" s="13" t="str">
        <f t="shared" si="2"/>
        <v>E</v>
      </c>
      <c r="O15" s="13" t="str">
        <f t="shared" si="0"/>
        <v>E</v>
      </c>
      <c r="P15" s="13" t="str">
        <f t="shared" si="0"/>
        <v>E</v>
      </c>
      <c r="Q15" s="13" t="str">
        <f t="shared" si="0"/>
        <v>E</v>
      </c>
      <c r="R15" s="13" t="str">
        <f t="shared" si="0"/>
        <v>E</v>
      </c>
      <c r="S15" s="13" t="str">
        <f t="shared" si="0"/>
        <v>E</v>
      </c>
      <c r="T15" s="13" t="str">
        <f t="shared" si="0"/>
        <v>E</v>
      </c>
      <c r="U15" s="13" t="str">
        <f t="shared" si="0"/>
        <v>E</v>
      </c>
    </row>
    <row r="16" spans="1:21" x14ac:dyDescent="0.2">
      <c r="A16" s="13">
        <v>9</v>
      </c>
      <c r="B16" s="6">
        <f>Academic!B18</f>
        <v>0</v>
      </c>
      <c r="C16" s="129" t="str">
        <f>Academic!C18</f>
        <v>KELVIN SUFANTO SALIM</v>
      </c>
      <c r="D16" s="9"/>
      <c r="E16" s="9"/>
      <c r="F16" s="9"/>
      <c r="G16" s="9"/>
      <c r="H16" s="9"/>
      <c r="I16" s="9"/>
      <c r="J16" s="9"/>
      <c r="K16" s="9"/>
      <c r="L16" s="7" t="str">
        <f t="shared" si="1"/>
        <v/>
      </c>
      <c r="M16" s="1">
        <v>9</v>
      </c>
      <c r="N16" s="13" t="str">
        <f t="shared" si="2"/>
        <v>E</v>
      </c>
      <c r="O16" s="13" t="str">
        <f t="shared" si="0"/>
        <v>E</v>
      </c>
      <c r="P16" s="13" t="str">
        <f t="shared" si="0"/>
        <v>E</v>
      </c>
      <c r="Q16" s="13" t="str">
        <f t="shared" si="0"/>
        <v>E</v>
      </c>
      <c r="R16" s="13" t="str">
        <f t="shared" si="0"/>
        <v>E</v>
      </c>
      <c r="S16" s="13" t="str">
        <f t="shared" si="0"/>
        <v>E</v>
      </c>
      <c r="T16" s="13" t="str">
        <f t="shared" si="0"/>
        <v>E</v>
      </c>
      <c r="U16" s="13" t="str">
        <f t="shared" si="0"/>
        <v>E</v>
      </c>
    </row>
    <row r="17" spans="1:21" x14ac:dyDescent="0.2">
      <c r="A17" s="13">
        <v>10</v>
      </c>
      <c r="B17" s="6">
        <f>Academic!B19</f>
        <v>0</v>
      </c>
      <c r="C17" s="129" t="str">
        <f>Academic!C19</f>
        <v>MICHAEL WIDJAYA</v>
      </c>
      <c r="D17" s="9"/>
      <c r="E17" s="9"/>
      <c r="F17" s="9"/>
      <c r="G17" s="9"/>
      <c r="H17" s="9"/>
      <c r="I17" s="9"/>
      <c r="J17" s="9"/>
      <c r="K17" s="9"/>
      <c r="L17" s="7" t="str">
        <f t="shared" si="1"/>
        <v/>
      </c>
      <c r="M17" s="1">
        <v>10</v>
      </c>
      <c r="N17" s="13" t="str">
        <f t="shared" si="2"/>
        <v>E</v>
      </c>
      <c r="O17" s="13" t="str">
        <f t="shared" si="0"/>
        <v>E</v>
      </c>
      <c r="P17" s="13" t="str">
        <f t="shared" si="0"/>
        <v>E</v>
      </c>
      <c r="Q17" s="13" t="str">
        <f t="shared" si="0"/>
        <v>E</v>
      </c>
      <c r="R17" s="13" t="str">
        <f t="shared" si="0"/>
        <v>E</v>
      </c>
      <c r="S17" s="13" t="str">
        <f t="shared" si="0"/>
        <v>E</v>
      </c>
      <c r="T17" s="13" t="str">
        <f t="shared" si="0"/>
        <v>E</v>
      </c>
      <c r="U17" s="13" t="str">
        <f t="shared" si="0"/>
        <v>E</v>
      </c>
    </row>
    <row r="18" spans="1:21" x14ac:dyDescent="0.2">
      <c r="A18" s="13">
        <v>11</v>
      </c>
      <c r="B18" s="6">
        <f>Academic!B20</f>
        <v>0</v>
      </c>
      <c r="C18" s="129" t="str">
        <f>Academic!C20</f>
        <v>NATHANIEL IAN THEODORE</v>
      </c>
      <c r="D18" s="9"/>
      <c r="E18" s="9"/>
      <c r="F18" s="9"/>
      <c r="G18" s="9"/>
      <c r="H18" s="9"/>
      <c r="I18" s="9"/>
      <c r="J18" s="9"/>
      <c r="K18" s="9"/>
      <c r="L18" s="7" t="str">
        <f t="shared" si="1"/>
        <v/>
      </c>
      <c r="M18" s="1">
        <v>11</v>
      </c>
      <c r="N18" s="13" t="str">
        <f t="shared" si="2"/>
        <v>E</v>
      </c>
      <c r="O18" s="13" t="str">
        <f t="shared" si="0"/>
        <v>E</v>
      </c>
      <c r="P18" s="13" t="str">
        <f t="shared" si="0"/>
        <v>E</v>
      </c>
      <c r="Q18" s="13" t="str">
        <f t="shared" si="0"/>
        <v>E</v>
      </c>
      <c r="R18" s="13" t="str">
        <f t="shared" si="0"/>
        <v>E</v>
      </c>
      <c r="S18" s="13" t="str">
        <f t="shared" si="0"/>
        <v>E</v>
      </c>
      <c r="T18" s="13" t="str">
        <f t="shared" si="0"/>
        <v>E</v>
      </c>
      <c r="U18" s="13" t="str">
        <f t="shared" si="0"/>
        <v>E</v>
      </c>
    </row>
    <row r="19" spans="1:21" x14ac:dyDescent="0.2">
      <c r="A19" s="13">
        <v>12</v>
      </c>
      <c r="B19" s="6">
        <f>Academic!B21</f>
        <v>0</v>
      </c>
      <c r="C19" s="129" t="str">
        <f>Academic!C21</f>
        <v>NICOLE FERNANDA ANTON</v>
      </c>
      <c r="D19" s="9"/>
      <c r="E19" s="9"/>
      <c r="F19" s="9"/>
      <c r="G19" s="9"/>
      <c r="H19" s="9"/>
      <c r="I19" s="9"/>
      <c r="J19" s="9"/>
      <c r="K19" s="9"/>
      <c r="L19" s="7" t="str">
        <f t="shared" si="1"/>
        <v/>
      </c>
      <c r="M19" s="1">
        <v>12</v>
      </c>
      <c r="N19" s="13" t="str">
        <f t="shared" si="2"/>
        <v>E</v>
      </c>
      <c r="O19" s="13" t="str">
        <f t="shared" si="0"/>
        <v>E</v>
      </c>
      <c r="P19" s="13" t="str">
        <f t="shared" si="0"/>
        <v>E</v>
      </c>
      <c r="Q19" s="13" t="str">
        <f t="shared" si="0"/>
        <v>E</v>
      </c>
      <c r="R19" s="13" t="str">
        <f t="shared" si="0"/>
        <v>E</v>
      </c>
      <c r="S19" s="13" t="str">
        <f t="shared" si="0"/>
        <v>E</v>
      </c>
      <c r="T19" s="13" t="str">
        <f t="shared" si="0"/>
        <v>E</v>
      </c>
      <c r="U19" s="13" t="str">
        <f t="shared" si="0"/>
        <v>E</v>
      </c>
    </row>
    <row r="20" spans="1:21" x14ac:dyDescent="0.2">
      <c r="A20" s="13">
        <v>13</v>
      </c>
      <c r="B20" s="6">
        <f>Academic!B22</f>
        <v>0</v>
      </c>
      <c r="C20" s="129" t="str">
        <f>Academic!C22</f>
        <v>RAPHAELA WIDJAJA</v>
      </c>
      <c r="D20" s="9"/>
      <c r="E20" s="9"/>
      <c r="F20" s="9"/>
      <c r="G20" s="9"/>
      <c r="H20" s="9"/>
      <c r="I20" s="9"/>
      <c r="J20" s="9"/>
      <c r="K20" s="9"/>
      <c r="L20" s="7" t="str">
        <f t="shared" si="1"/>
        <v/>
      </c>
      <c r="M20" s="1">
        <v>13</v>
      </c>
      <c r="N20" s="13" t="str">
        <f t="shared" si="2"/>
        <v>E</v>
      </c>
      <c r="O20" s="13" t="str">
        <f t="shared" si="0"/>
        <v>E</v>
      </c>
      <c r="P20" s="13" t="str">
        <f t="shared" si="0"/>
        <v>E</v>
      </c>
      <c r="Q20" s="13" t="str">
        <f t="shared" si="0"/>
        <v>E</v>
      </c>
      <c r="R20" s="13" t="str">
        <f t="shared" si="0"/>
        <v>E</v>
      </c>
      <c r="S20" s="13" t="str">
        <f t="shared" si="0"/>
        <v>E</v>
      </c>
      <c r="T20" s="13" t="str">
        <f t="shared" si="0"/>
        <v>E</v>
      </c>
      <c r="U20" s="13" t="str">
        <f t="shared" si="0"/>
        <v>E</v>
      </c>
    </row>
    <row r="21" spans="1:21" x14ac:dyDescent="0.2">
      <c r="A21" s="13">
        <v>14</v>
      </c>
      <c r="B21" s="6">
        <f>Academic!B23</f>
        <v>0</v>
      </c>
      <c r="C21" s="129" t="str">
        <f>Academic!C23</f>
        <v>RYO HANSEL ANDERSEN</v>
      </c>
      <c r="D21" s="9"/>
      <c r="E21" s="9"/>
      <c r="F21" s="9"/>
      <c r="G21" s="9"/>
      <c r="H21" s="9"/>
      <c r="I21" s="9"/>
      <c r="J21" s="9"/>
      <c r="K21" s="9"/>
      <c r="L21" s="7" t="str">
        <f t="shared" si="1"/>
        <v/>
      </c>
      <c r="M21" s="1">
        <v>14</v>
      </c>
      <c r="N21" s="13" t="str">
        <f t="shared" si="2"/>
        <v>E</v>
      </c>
      <c r="O21" s="13" t="str">
        <f t="shared" si="0"/>
        <v>E</v>
      </c>
      <c r="P21" s="13" t="str">
        <f t="shared" si="0"/>
        <v>E</v>
      </c>
      <c r="Q21" s="13" t="str">
        <f t="shared" si="0"/>
        <v>E</v>
      </c>
      <c r="R21" s="13" t="str">
        <f t="shared" si="0"/>
        <v>E</v>
      </c>
      <c r="S21" s="13" t="str">
        <f t="shared" si="0"/>
        <v>E</v>
      </c>
      <c r="T21" s="13" t="str">
        <f t="shared" si="0"/>
        <v>E</v>
      </c>
      <c r="U21" s="13" t="str">
        <f t="shared" si="0"/>
        <v>E</v>
      </c>
    </row>
    <row r="22" spans="1:21" x14ac:dyDescent="0.2">
      <c r="A22" s="13">
        <v>15</v>
      </c>
      <c r="B22" s="6">
        <f>Academic!B24</f>
        <v>0</v>
      </c>
      <c r="C22" s="129" t="str">
        <f>Academic!C24</f>
        <v>SAMUEL CHRISTOPHER</v>
      </c>
      <c r="D22" s="9"/>
      <c r="E22" s="9"/>
      <c r="F22" s="9"/>
      <c r="G22" s="9"/>
      <c r="H22" s="9"/>
      <c r="I22" s="9"/>
      <c r="J22" s="9"/>
      <c r="K22" s="9"/>
      <c r="L22" s="7" t="str">
        <f t="shared" si="1"/>
        <v/>
      </c>
      <c r="M22" s="1">
        <v>15</v>
      </c>
      <c r="N22" s="13" t="str">
        <f t="shared" si="2"/>
        <v>E</v>
      </c>
      <c r="O22" s="13" t="str">
        <f t="shared" si="0"/>
        <v>E</v>
      </c>
      <c r="P22" s="13" t="str">
        <f t="shared" si="0"/>
        <v>E</v>
      </c>
      <c r="Q22" s="13" t="str">
        <f t="shared" si="0"/>
        <v>E</v>
      </c>
      <c r="R22" s="13" t="str">
        <f t="shared" si="0"/>
        <v>E</v>
      </c>
      <c r="S22" s="13" t="str">
        <f t="shared" si="0"/>
        <v>E</v>
      </c>
      <c r="T22" s="13" t="str">
        <f t="shared" si="0"/>
        <v>E</v>
      </c>
      <c r="U22" s="13" t="str">
        <f t="shared" si="0"/>
        <v>E</v>
      </c>
    </row>
    <row r="23" spans="1:21" x14ac:dyDescent="0.2">
      <c r="A23" s="13">
        <v>16</v>
      </c>
      <c r="B23" s="6">
        <f>Academic!B25</f>
        <v>0</v>
      </c>
      <c r="C23" s="129" t="str">
        <f>Academic!C25</f>
        <v>STEVEN THEOFILUS SUKERTHA</v>
      </c>
      <c r="D23" s="9"/>
      <c r="E23" s="9"/>
      <c r="F23" s="9"/>
      <c r="G23" s="9"/>
      <c r="H23" s="9"/>
      <c r="I23" s="9"/>
      <c r="J23" s="9"/>
      <c r="K23" s="9"/>
      <c r="L23" s="7" t="str">
        <f t="shared" si="1"/>
        <v/>
      </c>
      <c r="M23" s="1">
        <v>16</v>
      </c>
      <c r="N23" s="13" t="str">
        <f t="shared" si="2"/>
        <v>E</v>
      </c>
      <c r="O23" s="13" t="str">
        <f t="shared" si="0"/>
        <v>E</v>
      </c>
      <c r="P23" s="13" t="str">
        <f t="shared" si="0"/>
        <v>E</v>
      </c>
      <c r="Q23" s="13" t="str">
        <f t="shared" si="0"/>
        <v>E</v>
      </c>
      <c r="R23" s="13" t="str">
        <f t="shared" si="0"/>
        <v>E</v>
      </c>
      <c r="S23" s="13" t="str">
        <f t="shared" si="0"/>
        <v>E</v>
      </c>
      <c r="T23" s="13" t="str">
        <f t="shared" si="0"/>
        <v>E</v>
      </c>
      <c r="U23" s="13" t="str">
        <f t="shared" si="0"/>
        <v>E</v>
      </c>
    </row>
    <row r="24" spans="1:21" x14ac:dyDescent="0.2">
      <c r="A24" s="13">
        <v>17</v>
      </c>
      <c r="B24" s="6">
        <f>Academic!B26</f>
        <v>0</v>
      </c>
      <c r="C24" s="129" t="str">
        <f>Academic!C26</f>
        <v>THOMAS AURELIUS DHARMA</v>
      </c>
      <c r="D24" s="9"/>
      <c r="E24" s="9"/>
      <c r="F24" s="9"/>
      <c r="G24" s="9"/>
      <c r="H24" s="9"/>
      <c r="I24" s="9"/>
      <c r="J24" s="9"/>
      <c r="K24" s="9"/>
      <c r="L24" s="7" t="str">
        <f t="shared" si="1"/>
        <v/>
      </c>
      <c r="M24" s="1">
        <v>17</v>
      </c>
      <c r="N24" s="13" t="str">
        <f t="shared" si="2"/>
        <v>E</v>
      </c>
      <c r="O24" s="13" t="str">
        <f t="shared" ref="O24:O32" si="3">IF(E24&gt;=4,"A",IF(E24&gt;=3,"B",IF(E24&gt;=2,"C",IF(E24&gt;=1,"D","E"))))</f>
        <v>E</v>
      </c>
      <c r="P24" s="13" t="str">
        <f t="shared" ref="P24:P32" si="4">IF(F24&gt;=4,"A",IF(F24&gt;=3,"B",IF(F24&gt;=2,"C",IF(F24&gt;=1,"D","E"))))</f>
        <v>E</v>
      </c>
      <c r="Q24" s="13" t="str">
        <f t="shared" ref="Q24:Q32" si="5">IF(G24&gt;=4,"A",IF(G24&gt;=3,"B",IF(G24&gt;=2,"C",IF(G24&gt;=1,"D","E"))))</f>
        <v>E</v>
      </c>
      <c r="R24" s="13" t="str">
        <f t="shared" ref="R24:R32" si="6">IF(H24&gt;=4,"A",IF(H24&gt;=3,"B",IF(H24&gt;=2,"C",IF(H24&gt;=1,"D","E"))))</f>
        <v>E</v>
      </c>
      <c r="S24" s="13" t="str">
        <f t="shared" ref="S24:S32" si="7">IF(I24&gt;=4,"A",IF(I24&gt;=3,"B",IF(I24&gt;=2,"C",IF(I24&gt;=1,"D","E"))))</f>
        <v>E</v>
      </c>
      <c r="T24" s="13" t="str">
        <f t="shared" ref="T24:T32" si="8">IF(J24&gt;=4,"A",IF(J24&gt;=3,"B",IF(J24&gt;=2,"C",IF(J24&gt;=1,"D","E"))))</f>
        <v>E</v>
      </c>
      <c r="U24" s="13" t="str">
        <f t="shared" ref="U24:U32" si="9">IF(K24&gt;=4,"A",IF(K24&gt;=3,"B",IF(K24&gt;=2,"C",IF(K24&gt;=1,"D","E"))))</f>
        <v>E</v>
      </c>
    </row>
    <row r="25" spans="1:21" x14ac:dyDescent="0.2">
      <c r="A25" s="13">
        <v>18</v>
      </c>
      <c r="B25" s="6">
        <f>Academic!B27</f>
        <v>0</v>
      </c>
      <c r="C25" s="129" t="str">
        <f>Academic!C27</f>
        <v>TIARA FLORENCE</v>
      </c>
      <c r="D25" s="9"/>
      <c r="E25" s="9"/>
      <c r="F25" s="9"/>
      <c r="G25" s="9"/>
      <c r="H25" s="9"/>
      <c r="I25" s="9"/>
      <c r="J25" s="9"/>
      <c r="K25" s="9"/>
      <c r="L25" s="7" t="str">
        <f t="shared" si="1"/>
        <v/>
      </c>
      <c r="M25" s="1">
        <v>18</v>
      </c>
      <c r="N25" s="13" t="str">
        <f t="shared" si="2"/>
        <v>E</v>
      </c>
      <c r="O25" s="13" t="str">
        <f t="shared" si="3"/>
        <v>E</v>
      </c>
      <c r="P25" s="13" t="str">
        <f t="shared" si="4"/>
        <v>E</v>
      </c>
      <c r="Q25" s="13" t="str">
        <f t="shared" si="5"/>
        <v>E</v>
      </c>
      <c r="R25" s="13" t="str">
        <f t="shared" si="6"/>
        <v>E</v>
      </c>
      <c r="S25" s="13" t="str">
        <f t="shared" si="7"/>
        <v>E</v>
      </c>
      <c r="T25" s="13" t="str">
        <f t="shared" si="8"/>
        <v>E</v>
      </c>
      <c r="U25" s="13" t="str">
        <f t="shared" si="9"/>
        <v>E</v>
      </c>
    </row>
    <row r="26" spans="1:21" x14ac:dyDescent="0.2">
      <c r="A26" s="13">
        <v>19</v>
      </c>
      <c r="B26" s="6">
        <f>Academic!B28</f>
        <v>0</v>
      </c>
      <c r="C26" s="129" t="str">
        <f>Academic!C28</f>
        <v>VANESSA DASUKI</v>
      </c>
      <c r="D26" s="9"/>
      <c r="E26" s="9"/>
      <c r="F26" s="9"/>
      <c r="G26" s="9"/>
      <c r="H26" s="9"/>
      <c r="I26" s="9"/>
      <c r="J26" s="9"/>
      <c r="K26" s="9"/>
      <c r="L26" s="7" t="str">
        <f t="shared" si="1"/>
        <v/>
      </c>
      <c r="M26" s="1">
        <v>19</v>
      </c>
      <c r="N26" s="13" t="str">
        <f t="shared" si="2"/>
        <v>E</v>
      </c>
      <c r="O26" s="13" t="str">
        <f t="shared" si="3"/>
        <v>E</v>
      </c>
      <c r="P26" s="13" t="str">
        <f t="shared" si="4"/>
        <v>E</v>
      </c>
      <c r="Q26" s="13" t="str">
        <f t="shared" si="5"/>
        <v>E</v>
      </c>
      <c r="R26" s="13" t="str">
        <f t="shared" si="6"/>
        <v>E</v>
      </c>
      <c r="S26" s="13" t="str">
        <f t="shared" si="7"/>
        <v>E</v>
      </c>
      <c r="T26" s="13" t="str">
        <f t="shared" si="8"/>
        <v>E</v>
      </c>
      <c r="U26" s="13" t="str">
        <f t="shared" si="9"/>
        <v>E</v>
      </c>
    </row>
    <row r="27" spans="1:21" x14ac:dyDescent="0.2">
      <c r="A27" s="13">
        <v>20</v>
      </c>
      <c r="B27" s="6">
        <f>Academic!B29</f>
        <v>0</v>
      </c>
      <c r="C27" s="129" t="str">
        <f>Academic!C29</f>
        <v>VIERI</v>
      </c>
      <c r="D27" s="9"/>
      <c r="E27" s="9"/>
      <c r="F27" s="9"/>
      <c r="G27" s="9"/>
      <c r="H27" s="9"/>
      <c r="I27" s="9"/>
      <c r="J27" s="9"/>
      <c r="K27" s="9"/>
      <c r="L27" s="7" t="str">
        <f t="shared" si="1"/>
        <v/>
      </c>
      <c r="M27" s="1">
        <v>20</v>
      </c>
      <c r="N27" s="13" t="str">
        <f t="shared" si="2"/>
        <v>E</v>
      </c>
      <c r="O27" s="13" t="str">
        <f t="shared" si="3"/>
        <v>E</v>
      </c>
      <c r="P27" s="13" t="str">
        <f t="shared" si="4"/>
        <v>E</v>
      </c>
      <c r="Q27" s="13" t="str">
        <f t="shared" si="5"/>
        <v>E</v>
      </c>
      <c r="R27" s="13" t="str">
        <f t="shared" si="6"/>
        <v>E</v>
      </c>
      <c r="S27" s="13" t="str">
        <f t="shared" si="7"/>
        <v>E</v>
      </c>
      <c r="T27" s="13" t="str">
        <f t="shared" si="8"/>
        <v>E</v>
      </c>
      <c r="U27" s="13" t="str">
        <f t="shared" si="9"/>
        <v>E</v>
      </c>
    </row>
    <row r="28" spans="1:21" x14ac:dyDescent="0.2">
      <c r="A28" s="13">
        <v>21</v>
      </c>
      <c r="B28" s="6">
        <f>Academic!B30</f>
        <v>0</v>
      </c>
      <c r="C28" s="129" t="str">
        <f>Academic!C30</f>
        <v>WIDYA MARY</v>
      </c>
      <c r="D28" s="9"/>
      <c r="E28" s="9"/>
      <c r="F28" s="9"/>
      <c r="G28" s="9"/>
      <c r="H28" s="9"/>
      <c r="I28" s="9"/>
      <c r="J28" s="9"/>
      <c r="K28" s="9"/>
      <c r="L28" s="7" t="str">
        <f t="shared" si="1"/>
        <v/>
      </c>
      <c r="M28" s="1">
        <v>21</v>
      </c>
      <c r="N28" s="13" t="str">
        <f t="shared" si="2"/>
        <v>E</v>
      </c>
      <c r="O28" s="13" t="str">
        <f t="shared" si="3"/>
        <v>E</v>
      </c>
      <c r="P28" s="13" t="str">
        <f t="shared" si="4"/>
        <v>E</v>
      </c>
      <c r="Q28" s="13" t="str">
        <f t="shared" si="5"/>
        <v>E</v>
      </c>
      <c r="R28" s="13" t="str">
        <f t="shared" si="6"/>
        <v>E</v>
      </c>
      <c r="S28" s="13" t="str">
        <f t="shared" si="7"/>
        <v>E</v>
      </c>
      <c r="T28" s="13" t="str">
        <f t="shared" si="8"/>
        <v>E</v>
      </c>
      <c r="U28" s="13" t="str">
        <f t="shared" si="9"/>
        <v>E</v>
      </c>
    </row>
    <row r="29" spans="1:21" x14ac:dyDescent="0.2">
      <c r="A29" s="13">
        <v>22</v>
      </c>
      <c r="B29" s="6">
        <f>Academic!B31</f>
        <v>0</v>
      </c>
      <c r="C29" s="129" t="str">
        <f>Academic!C31</f>
        <v>WISNU DWIPRASETYA</v>
      </c>
      <c r="D29" s="9"/>
      <c r="E29" s="9"/>
      <c r="F29" s="9"/>
      <c r="G29" s="9"/>
      <c r="H29" s="9"/>
      <c r="I29" s="9"/>
      <c r="J29" s="9"/>
      <c r="K29" s="9"/>
      <c r="L29" s="7" t="str">
        <f t="shared" si="1"/>
        <v/>
      </c>
      <c r="M29" s="1">
        <v>22</v>
      </c>
      <c r="N29" s="13" t="str">
        <f t="shared" si="2"/>
        <v>E</v>
      </c>
      <c r="O29" s="13" t="str">
        <f t="shared" si="3"/>
        <v>E</v>
      </c>
      <c r="P29" s="13" t="str">
        <f t="shared" si="4"/>
        <v>E</v>
      </c>
      <c r="Q29" s="13" t="str">
        <f t="shared" si="5"/>
        <v>E</v>
      </c>
      <c r="R29" s="13" t="str">
        <f t="shared" si="6"/>
        <v>E</v>
      </c>
      <c r="S29" s="13" t="str">
        <f t="shared" si="7"/>
        <v>E</v>
      </c>
      <c r="T29" s="13" t="str">
        <f t="shared" si="8"/>
        <v>E</v>
      </c>
      <c r="U29" s="13" t="str">
        <f t="shared" si="9"/>
        <v>E</v>
      </c>
    </row>
    <row r="30" spans="1:21" x14ac:dyDescent="0.2">
      <c r="A30" s="13">
        <v>23</v>
      </c>
      <c r="B30" s="6" t="str">
        <f>Academic!B32</f>
        <v/>
      </c>
      <c r="C30" s="129" t="str">
        <f>Academic!C32</f>
        <v/>
      </c>
      <c r="D30" s="9"/>
      <c r="E30" s="9"/>
      <c r="F30" s="9"/>
      <c r="G30" s="9"/>
      <c r="H30" s="9"/>
      <c r="I30" s="9"/>
      <c r="J30" s="9"/>
      <c r="K30" s="9"/>
      <c r="L30" s="7" t="str">
        <f t="shared" si="1"/>
        <v/>
      </c>
      <c r="M30" s="1">
        <v>23</v>
      </c>
      <c r="N30" s="13" t="str">
        <f t="shared" si="2"/>
        <v>E</v>
      </c>
      <c r="O30" s="13" t="str">
        <f t="shared" si="3"/>
        <v>E</v>
      </c>
      <c r="P30" s="13" t="str">
        <f t="shared" si="4"/>
        <v>E</v>
      </c>
      <c r="Q30" s="13" t="str">
        <f t="shared" si="5"/>
        <v>E</v>
      </c>
      <c r="R30" s="13" t="str">
        <f t="shared" si="6"/>
        <v>E</v>
      </c>
      <c r="S30" s="13" t="str">
        <f t="shared" si="7"/>
        <v>E</v>
      </c>
      <c r="T30" s="13" t="str">
        <f t="shared" si="8"/>
        <v>E</v>
      </c>
      <c r="U30" s="13" t="str">
        <f t="shared" si="9"/>
        <v>E</v>
      </c>
    </row>
    <row r="31" spans="1:21" x14ac:dyDescent="0.2">
      <c r="A31" s="13">
        <v>24</v>
      </c>
      <c r="B31" s="6" t="str">
        <f>Academic!B33</f>
        <v/>
      </c>
      <c r="C31" s="129" t="str">
        <f>Academic!C33</f>
        <v/>
      </c>
      <c r="D31" s="9"/>
      <c r="E31" s="9"/>
      <c r="F31" s="9"/>
      <c r="G31" s="9"/>
      <c r="H31" s="9"/>
      <c r="I31" s="9"/>
      <c r="J31" s="9"/>
      <c r="K31" s="9"/>
      <c r="L31" s="7" t="str">
        <f t="shared" si="1"/>
        <v/>
      </c>
      <c r="M31" s="1">
        <v>24</v>
      </c>
      <c r="N31" s="13" t="str">
        <f t="shared" si="2"/>
        <v>E</v>
      </c>
      <c r="O31" s="13" t="str">
        <f t="shared" si="3"/>
        <v>E</v>
      </c>
      <c r="P31" s="13" t="str">
        <f t="shared" si="4"/>
        <v>E</v>
      </c>
      <c r="Q31" s="13" t="str">
        <f t="shared" si="5"/>
        <v>E</v>
      </c>
      <c r="R31" s="13" t="str">
        <f t="shared" si="6"/>
        <v>E</v>
      </c>
      <c r="S31" s="13" t="str">
        <f t="shared" si="7"/>
        <v>E</v>
      </c>
      <c r="T31" s="13" t="str">
        <f t="shared" si="8"/>
        <v>E</v>
      </c>
      <c r="U31" s="13" t="str">
        <f t="shared" si="9"/>
        <v>E</v>
      </c>
    </row>
    <row r="32" spans="1:21" x14ac:dyDescent="0.2">
      <c r="A32" s="13">
        <v>25</v>
      </c>
      <c r="B32" s="6" t="str">
        <f>Academic!B34</f>
        <v/>
      </c>
      <c r="C32" s="129" t="str">
        <f>Academic!C34</f>
        <v/>
      </c>
      <c r="D32" s="9"/>
      <c r="E32" s="9"/>
      <c r="F32" s="9"/>
      <c r="G32" s="9"/>
      <c r="H32" s="9"/>
      <c r="I32" s="9"/>
      <c r="J32" s="9"/>
      <c r="K32" s="9"/>
      <c r="L32" s="7" t="str">
        <f t="shared" si="1"/>
        <v/>
      </c>
      <c r="M32" s="1">
        <v>25</v>
      </c>
      <c r="N32" s="13" t="str">
        <f t="shared" si="2"/>
        <v>E</v>
      </c>
      <c r="O32" s="13" t="str">
        <f t="shared" si="3"/>
        <v>E</v>
      </c>
      <c r="P32" s="13" t="str">
        <f t="shared" si="4"/>
        <v>E</v>
      </c>
      <c r="Q32" s="13" t="str">
        <f t="shared" si="5"/>
        <v>E</v>
      </c>
      <c r="R32" s="13" t="str">
        <f t="shared" si="6"/>
        <v>E</v>
      </c>
      <c r="S32" s="13" t="str">
        <f t="shared" si="7"/>
        <v>E</v>
      </c>
      <c r="T32" s="13" t="str">
        <f t="shared" si="8"/>
        <v>E</v>
      </c>
      <c r="U32" s="13" t="str">
        <f t="shared" si="9"/>
        <v>E</v>
      </c>
    </row>
    <row r="38" spans="4:8" x14ac:dyDescent="0.2">
      <c r="D38" s="171"/>
      <c r="E38" s="171"/>
      <c r="F38" s="171"/>
      <c r="G38" s="171"/>
      <c r="H38" s="8"/>
    </row>
    <row r="39" spans="4:8" x14ac:dyDescent="0.2">
      <c r="D39" s="171"/>
      <c r="E39" s="171"/>
      <c r="F39" s="171"/>
      <c r="G39" s="171"/>
      <c r="H39" s="8"/>
    </row>
    <row r="40" spans="4:8" x14ac:dyDescent="0.2">
      <c r="D40" s="171"/>
      <c r="E40" s="171"/>
      <c r="F40" s="171"/>
      <c r="G40" s="171"/>
      <c r="H40" s="8"/>
    </row>
    <row r="41" spans="4:8" x14ac:dyDescent="0.2">
      <c r="D41" s="171"/>
      <c r="E41" s="171"/>
      <c r="F41" s="171"/>
      <c r="G41" s="171"/>
      <c r="H41" s="8"/>
    </row>
    <row r="42" spans="4:8" x14ac:dyDescent="0.2">
      <c r="D42" s="171"/>
      <c r="E42" s="171"/>
      <c r="F42" s="171"/>
      <c r="G42" s="171"/>
      <c r="H42" s="8"/>
    </row>
    <row r="43" spans="4:8" x14ac:dyDescent="0.2">
      <c r="D43" s="171"/>
      <c r="E43" s="171"/>
      <c r="F43" s="171"/>
      <c r="G43" s="171"/>
      <c r="H43" s="8"/>
    </row>
    <row r="44" spans="4:8" x14ac:dyDescent="0.2">
      <c r="D44" s="171"/>
      <c r="E44" s="171"/>
      <c r="F44" s="171"/>
      <c r="G44" s="171"/>
      <c r="H44" s="8"/>
    </row>
    <row r="45" spans="4:8" x14ac:dyDescent="0.2">
      <c r="D45" s="171"/>
      <c r="E45" s="171"/>
      <c r="F45" s="171"/>
      <c r="G45" s="171"/>
      <c r="H45" s="8"/>
    </row>
    <row r="46" spans="4:8" x14ac:dyDescent="0.2">
      <c r="D46" s="171"/>
      <c r="E46" s="171"/>
      <c r="F46" s="171"/>
      <c r="G46" s="171"/>
      <c r="H46" s="8"/>
    </row>
    <row r="47" spans="4:8" x14ac:dyDescent="0.2">
      <c r="D47" s="171"/>
      <c r="E47" s="171"/>
      <c r="F47" s="171"/>
      <c r="G47" s="171"/>
      <c r="H47" s="8"/>
    </row>
    <row r="48" spans="4:8" x14ac:dyDescent="0.2">
      <c r="D48" s="171"/>
      <c r="E48" s="171"/>
      <c r="F48" s="171"/>
      <c r="G48" s="171"/>
      <c r="H48" s="8"/>
    </row>
    <row r="49" spans="4:8" x14ac:dyDescent="0.2">
      <c r="D49" s="171"/>
      <c r="E49" s="171"/>
      <c r="F49" s="171"/>
      <c r="G49" s="171"/>
      <c r="H49" s="8"/>
    </row>
    <row r="50" spans="4:8" x14ac:dyDescent="0.2">
      <c r="D50" s="171"/>
      <c r="E50" s="171"/>
      <c r="F50" s="171"/>
      <c r="G50" s="171"/>
      <c r="H50" s="8"/>
    </row>
    <row r="51" spans="4:8" x14ac:dyDescent="0.2">
      <c r="D51" s="8"/>
      <c r="E51" s="8"/>
      <c r="F51" s="8"/>
      <c r="G51" s="8"/>
      <c r="H51" s="8"/>
    </row>
    <row r="52" spans="4:8" x14ac:dyDescent="0.2">
      <c r="D52" s="8"/>
      <c r="E52" s="8"/>
      <c r="F52" s="8"/>
      <c r="G52" s="8"/>
      <c r="H52" s="8"/>
    </row>
    <row r="53" spans="4:8" x14ac:dyDescent="0.2">
      <c r="D53" s="8"/>
      <c r="E53" s="8"/>
      <c r="F53" s="8"/>
      <c r="G53" s="8"/>
      <c r="H53" s="8"/>
    </row>
    <row r="54" spans="4:8" x14ac:dyDescent="0.2">
      <c r="D54" s="8"/>
      <c r="E54" s="8"/>
      <c r="F54" s="8"/>
      <c r="G54" s="8"/>
      <c r="H54" s="8"/>
    </row>
    <row r="55" spans="4:8" x14ac:dyDescent="0.2">
      <c r="D55" s="8"/>
      <c r="E55" s="8"/>
      <c r="F55" s="8"/>
      <c r="G55" s="8"/>
      <c r="H55" s="8"/>
    </row>
  </sheetData>
  <sheetProtection password="C71F" sheet="1" objects="1" scenarios="1"/>
  <mergeCells count="19">
    <mergeCell ref="A6:A7"/>
    <mergeCell ref="D38:G38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  <mergeCell ref="B2:L2"/>
    <mergeCell ref="B6:B7"/>
    <mergeCell ref="C6:C7"/>
    <mergeCell ref="D6:K6"/>
    <mergeCell ref="L6:L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J55"/>
  <sheetViews>
    <sheetView showGridLines="0" topLeftCell="E1" workbookViewId="0">
      <selection activeCell="D8" sqref="D8"/>
    </sheetView>
  </sheetViews>
  <sheetFormatPr defaultRowHeight="12.75" x14ac:dyDescent="0.2"/>
  <cols>
    <col min="1" max="1" width="9.140625" style="1"/>
    <col min="2" max="2" width="12.7109375" style="1" customWidth="1"/>
    <col min="3" max="3" width="30.7109375" style="1" customWidth="1"/>
    <col min="4" max="10" width="13.7109375" style="1" customWidth="1"/>
    <col min="11" max="16384" width="9.140625" style="1"/>
  </cols>
  <sheetData>
    <row r="2" spans="1:10" ht="45" x14ac:dyDescent="0.6">
      <c r="B2" s="172" t="s">
        <v>152</v>
      </c>
      <c r="C2" s="172"/>
      <c r="D2" s="172"/>
      <c r="E2" s="172"/>
      <c r="F2" s="172"/>
      <c r="G2" s="172"/>
      <c r="H2" s="172"/>
      <c r="I2" s="172"/>
      <c r="J2" s="172"/>
    </row>
    <row r="4" spans="1:10" x14ac:dyDescent="0.2">
      <c r="B4" s="2" t="s">
        <v>144</v>
      </c>
      <c r="C4" s="10">
        <f>Cover!K18</f>
        <v>10.4</v>
      </c>
    </row>
    <row r="6" spans="1:10" ht="25.5" x14ac:dyDescent="0.35">
      <c r="A6" s="173" t="s">
        <v>334</v>
      </c>
      <c r="B6" s="173" t="s">
        <v>128</v>
      </c>
      <c r="C6" s="173" t="s">
        <v>0</v>
      </c>
      <c r="D6" s="174" t="s">
        <v>147</v>
      </c>
      <c r="E6" s="174"/>
      <c r="F6" s="174"/>
      <c r="G6" s="174"/>
      <c r="H6" s="175" t="s">
        <v>155</v>
      </c>
      <c r="I6" s="176"/>
      <c r="J6" s="176"/>
    </row>
    <row r="7" spans="1:10" ht="15" x14ac:dyDescent="0.2">
      <c r="A7" s="173"/>
      <c r="B7" s="173"/>
      <c r="C7" s="173"/>
      <c r="D7" s="14" t="s">
        <v>148</v>
      </c>
      <c r="E7" s="14" t="s">
        <v>151</v>
      </c>
      <c r="F7" s="14" t="s">
        <v>149</v>
      </c>
      <c r="G7" s="14" t="s">
        <v>150</v>
      </c>
      <c r="H7" s="14" t="s">
        <v>153</v>
      </c>
      <c r="I7" s="14" t="s">
        <v>154</v>
      </c>
      <c r="J7" s="14" t="s">
        <v>166</v>
      </c>
    </row>
    <row r="8" spans="1:10" x14ac:dyDescent="0.2">
      <c r="A8" s="13">
        <v>1</v>
      </c>
      <c r="B8" s="6">
        <f>Academic!B10</f>
        <v>0</v>
      </c>
      <c r="C8" s="129" t="str">
        <f>Academic!C10</f>
        <v>ABRAHAM ABNER</v>
      </c>
      <c r="D8" s="131"/>
      <c r="E8" s="131"/>
      <c r="F8" s="131"/>
      <c r="G8" s="131"/>
      <c r="H8" s="9"/>
      <c r="I8" s="131"/>
      <c r="J8" s="131"/>
    </row>
    <row r="9" spans="1:10" x14ac:dyDescent="0.2">
      <c r="A9" s="13">
        <v>2</v>
      </c>
      <c r="B9" s="6">
        <f>Academic!B11</f>
        <v>0</v>
      </c>
      <c r="C9" s="129" t="str">
        <f>Academic!C11</f>
        <v xml:space="preserve">ANDREW IVAN </v>
      </c>
      <c r="D9" s="131"/>
      <c r="E9" s="131"/>
      <c r="F9" s="131"/>
      <c r="G9" s="131"/>
      <c r="H9" s="131"/>
      <c r="I9" s="131"/>
      <c r="J9" s="9"/>
    </row>
    <row r="10" spans="1:10" x14ac:dyDescent="0.2">
      <c r="A10" s="13">
        <v>3</v>
      </c>
      <c r="B10" s="6">
        <f>Academic!B12</f>
        <v>0</v>
      </c>
      <c r="C10" s="129" t="str">
        <f>Academic!C12</f>
        <v>ARSENIUS DAVIN</v>
      </c>
      <c r="D10" s="131"/>
      <c r="E10" s="131"/>
      <c r="F10" s="131"/>
      <c r="G10" s="131"/>
      <c r="H10" s="131"/>
      <c r="I10" s="131"/>
      <c r="J10" s="131"/>
    </row>
    <row r="11" spans="1:10" x14ac:dyDescent="0.2">
      <c r="A11" s="13">
        <v>4</v>
      </c>
      <c r="B11" s="6">
        <f>Academic!B13</f>
        <v>0</v>
      </c>
      <c r="C11" s="129" t="str">
        <f>Academic!C13</f>
        <v>DARREN CHRISTOPHER KOMALA</v>
      </c>
      <c r="D11" s="131"/>
      <c r="E11" s="131"/>
      <c r="F11" s="131"/>
      <c r="G11" s="131"/>
      <c r="H11" s="9"/>
      <c r="I11" s="131"/>
      <c r="J11" s="131"/>
    </row>
    <row r="12" spans="1:10" x14ac:dyDescent="0.2">
      <c r="A12" s="13">
        <v>5</v>
      </c>
      <c r="B12" s="6">
        <f>Academic!B14</f>
        <v>0</v>
      </c>
      <c r="C12" s="129" t="str">
        <f>Academic!C14</f>
        <v>EVELYN JANE</v>
      </c>
      <c r="D12" s="131"/>
      <c r="E12" s="131"/>
      <c r="F12" s="131"/>
      <c r="G12" s="131"/>
      <c r="H12" s="131"/>
      <c r="I12" s="131"/>
      <c r="J12" s="131"/>
    </row>
    <row r="13" spans="1:10" x14ac:dyDescent="0.2">
      <c r="A13" s="13">
        <v>6</v>
      </c>
      <c r="B13" s="6">
        <f>Academic!B15</f>
        <v>0</v>
      </c>
      <c r="C13" s="129" t="str">
        <f>Academic!C15</f>
        <v>JANICE ANGELA</v>
      </c>
      <c r="D13" s="131"/>
      <c r="E13" s="131"/>
      <c r="F13" s="131"/>
      <c r="G13" s="131"/>
      <c r="H13" s="131"/>
      <c r="I13" s="131"/>
      <c r="J13" s="131"/>
    </row>
    <row r="14" spans="1:10" x14ac:dyDescent="0.2">
      <c r="A14" s="13">
        <v>7</v>
      </c>
      <c r="B14" s="6">
        <f>Academic!B16</f>
        <v>0</v>
      </c>
      <c r="C14" s="129" t="str">
        <f>Academic!C16</f>
        <v>JOSEPHINE ANGELICA</v>
      </c>
      <c r="D14" s="131"/>
      <c r="E14" s="131"/>
      <c r="F14" s="131"/>
      <c r="G14" s="131"/>
      <c r="H14" s="131"/>
      <c r="I14" s="131"/>
      <c r="J14" s="131"/>
    </row>
    <row r="15" spans="1:10" x14ac:dyDescent="0.2">
      <c r="A15" s="13">
        <v>8</v>
      </c>
      <c r="B15" s="6">
        <f>Academic!B17</f>
        <v>0</v>
      </c>
      <c r="C15" s="129" t="str">
        <f>Academic!C17</f>
        <v>KALVINCI MANUEL</v>
      </c>
      <c r="D15" s="131"/>
      <c r="E15" s="131"/>
      <c r="F15" s="131"/>
      <c r="G15" s="131"/>
      <c r="H15" s="131"/>
      <c r="I15" s="131"/>
      <c r="J15" s="131"/>
    </row>
    <row r="16" spans="1:10" x14ac:dyDescent="0.2">
      <c r="A16" s="13">
        <v>9</v>
      </c>
      <c r="B16" s="6">
        <f>Academic!B18</f>
        <v>0</v>
      </c>
      <c r="C16" s="129" t="str">
        <f>Academic!C18</f>
        <v>KELVIN SUFANTO SALIM</v>
      </c>
      <c r="D16" s="131"/>
      <c r="E16" s="131"/>
      <c r="F16" s="131"/>
      <c r="G16" s="131"/>
      <c r="H16" s="9"/>
      <c r="I16" s="9"/>
      <c r="J16" s="131"/>
    </row>
    <row r="17" spans="1:10" x14ac:dyDescent="0.2">
      <c r="A17" s="13">
        <v>10</v>
      </c>
      <c r="B17" s="6">
        <f>Academic!B19</f>
        <v>0</v>
      </c>
      <c r="C17" s="129" t="str">
        <f>Academic!C19</f>
        <v>MICHAEL WIDJAYA</v>
      </c>
      <c r="D17" s="131"/>
      <c r="E17" s="131"/>
      <c r="F17" s="131"/>
      <c r="G17" s="131"/>
      <c r="H17" s="9"/>
      <c r="I17" s="131"/>
      <c r="J17" s="9"/>
    </row>
    <row r="18" spans="1:10" x14ac:dyDescent="0.2">
      <c r="A18" s="13">
        <v>11</v>
      </c>
      <c r="B18" s="6">
        <f>Academic!B20</f>
        <v>0</v>
      </c>
      <c r="C18" s="129" t="str">
        <f>Academic!C20</f>
        <v>NATHANIEL IAN THEODORE</v>
      </c>
      <c r="D18" s="131"/>
      <c r="E18" s="131"/>
      <c r="F18" s="131"/>
      <c r="G18" s="131"/>
      <c r="H18" s="9"/>
      <c r="I18" s="131"/>
      <c r="J18" s="131"/>
    </row>
    <row r="19" spans="1:10" x14ac:dyDescent="0.2">
      <c r="A19" s="13">
        <v>12</v>
      </c>
      <c r="B19" s="6">
        <f>Academic!B21</f>
        <v>0</v>
      </c>
      <c r="C19" s="129" t="str">
        <f>Academic!C21</f>
        <v>NICOLE FERNANDA ANTON</v>
      </c>
      <c r="D19" s="131"/>
      <c r="E19" s="131"/>
      <c r="F19" s="131"/>
      <c r="G19" s="131"/>
      <c r="H19" s="131"/>
      <c r="I19" s="131"/>
      <c r="J19" s="131"/>
    </row>
    <row r="20" spans="1:10" x14ac:dyDescent="0.2">
      <c r="A20" s="13">
        <v>13</v>
      </c>
      <c r="B20" s="6">
        <f>Academic!B22</f>
        <v>0</v>
      </c>
      <c r="C20" s="129" t="str">
        <f>Academic!C22</f>
        <v>RAPHAELA WIDJAJA</v>
      </c>
      <c r="D20" s="131"/>
      <c r="E20" s="131"/>
      <c r="F20" s="131"/>
      <c r="G20" s="131"/>
      <c r="H20" s="131"/>
      <c r="I20" s="131"/>
      <c r="J20" s="131"/>
    </row>
    <row r="21" spans="1:10" x14ac:dyDescent="0.2">
      <c r="A21" s="13">
        <v>14</v>
      </c>
      <c r="B21" s="6">
        <f>Academic!B23</f>
        <v>0</v>
      </c>
      <c r="C21" s="129" t="str">
        <f>Academic!C23</f>
        <v>RYO HANSEL ANDERSEN</v>
      </c>
      <c r="D21" s="131"/>
      <c r="E21" s="131"/>
      <c r="F21" s="131"/>
      <c r="G21" s="131"/>
      <c r="H21" s="131"/>
      <c r="I21" s="131"/>
      <c r="J21" s="131"/>
    </row>
    <row r="22" spans="1:10" x14ac:dyDescent="0.2">
      <c r="A22" s="13">
        <v>15</v>
      </c>
      <c r="B22" s="6">
        <f>Academic!B24</f>
        <v>0</v>
      </c>
      <c r="C22" s="129" t="str">
        <f>Academic!C24</f>
        <v>SAMUEL CHRISTOPHER</v>
      </c>
      <c r="D22" s="131"/>
      <c r="E22" s="131"/>
      <c r="F22" s="131"/>
      <c r="G22" s="131"/>
      <c r="H22" s="9"/>
      <c r="I22" s="9"/>
      <c r="J22" s="131"/>
    </row>
    <row r="23" spans="1:10" x14ac:dyDescent="0.2">
      <c r="A23" s="13">
        <v>16</v>
      </c>
      <c r="B23" s="6">
        <f>Academic!B25</f>
        <v>0</v>
      </c>
      <c r="C23" s="129" t="str">
        <f>Academic!C25</f>
        <v>STEVEN THEOFILUS SUKERTHA</v>
      </c>
      <c r="D23" s="131"/>
      <c r="E23" s="131"/>
      <c r="F23" s="131"/>
      <c r="G23" s="131"/>
      <c r="H23" s="9"/>
      <c r="I23" s="131"/>
      <c r="J23" s="9"/>
    </row>
    <row r="24" spans="1:10" x14ac:dyDescent="0.2">
      <c r="A24" s="13">
        <v>17</v>
      </c>
      <c r="B24" s="6">
        <f>Academic!B26</f>
        <v>0</v>
      </c>
      <c r="C24" s="129" t="str">
        <f>Academic!C26</f>
        <v>THOMAS AURELIUS DHARMA</v>
      </c>
      <c r="D24" s="131"/>
      <c r="E24" s="131"/>
      <c r="F24" s="131"/>
      <c r="G24" s="131"/>
      <c r="H24" s="9"/>
      <c r="I24" s="9"/>
      <c r="J24" s="9"/>
    </row>
    <row r="25" spans="1:10" x14ac:dyDescent="0.2">
      <c r="A25" s="13">
        <v>18</v>
      </c>
      <c r="B25" s="6">
        <f>Academic!B27</f>
        <v>0</v>
      </c>
      <c r="C25" s="129" t="str">
        <f>Academic!C27</f>
        <v>TIARA FLORENCE</v>
      </c>
      <c r="D25" s="131"/>
      <c r="E25" s="131"/>
      <c r="F25" s="131"/>
      <c r="G25" s="131"/>
      <c r="H25" s="131"/>
      <c r="I25" s="131"/>
      <c r="J25" s="131"/>
    </row>
    <row r="26" spans="1:10" x14ac:dyDescent="0.2">
      <c r="A26" s="13">
        <v>19</v>
      </c>
      <c r="B26" s="6">
        <f>Academic!B28</f>
        <v>0</v>
      </c>
      <c r="C26" s="129" t="str">
        <f>Academic!C28</f>
        <v>VANESSA DASUKI</v>
      </c>
      <c r="D26" s="131"/>
      <c r="E26" s="131"/>
      <c r="F26" s="131"/>
      <c r="G26" s="131"/>
      <c r="H26" s="131"/>
      <c r="I26" s="131"/>
      <c r="J26" s="131"/>
    </row>
    <row r="27" spans="1:10" x14ac:dyDescent="0.2">
      <c r="A27" s="13">
        <v>20</v>
      </c>
      <c r="B27" s="6">
        <f>Academic!B29</f>
        <v>0</v>
      </c>
      <c r="C27" s="129" t="str">
        <f>Academic!C29</f>
        <v>VIERI</v>
      </c>
      <c r="D27" s="131"/>
      <c r="E27" s="131"/>
      <c r="F27" s="131"/>
      <c r="G27" s="131"/>
      <c r="H27" s="131"/>
      <c r="I27" s="131"/>
      <c r="J27" s="131"/>
    </row>
    <row r="28" spans="1:10" x14ac:dyDescent="0.2">
      <c r="A28" s="13">
        <v>21</v>
      </c>
      <c r="B28" s="6">
        <f>Academic!B30</f>
        <v>0</v>
      </c>
      <c r="C28" s="129" t="str">
        <f>Academic!C30</f>
        <v>WIDYA MARY</v>
      </c>
      <c r="D28" s="131"/>
      <c r="E28" s="131"/>
      <c r="F28" s="131"/>
      <c r="G28" s="131"/>
      <c r="H28" s="131"/>
      <c r="I28" s="131"/>
      <c r="J28" s="131"/>
    </row>
    <row r="29" spans="1:10" x14ac:dyDescent="0.2">
      <c r="A29" s="13">
        <v>22</v>
      </c>
      <c r="B29" s="6">
        <f>Academic!B31</f>
        <v>0</v>
      </c>
      <c r="C29" s="129" t="str">
        <f>Academic!C31</f>
        <v>WISNU DWIPRASETYA</v>
      </c>
      <c r="D29" s="131"/>
      <c r="E29" s="131"/>
      <c r="F29" s="131"/>
      <c r="G29" s="131"/>
      <c r="H29" s="9"/>
      <c r="I29" s="131"/>
      <c r="J29" s="131"/>
    </row>
    <row r="30" spans="1:10" x14ac:dyDescent="0.2">
      <c r="A30" s="13">
        <v>23</v>
      </c>
      <c r="B30" s="6" t="str">
        <f>Academic!B32</f>
        <v/>
      </c>
      <c r="C30" s="129" t="str">
        <f>Academic!C32</f>
        <v/>
      </c>
      <c r="D30" s="131"/>
      <c r="E30" s="131"/>
      <c r="F30" s="131"/>
      <c r="G30" s="131"/>
      <c r="H30" s="131"/>
      <c r="I30" s="131"/>
      <c r="J30" s="131"/>
    </row>
    <row r="31" spans="1:10" x14ac:dyDescent="0.2">
      <c r="A31" s="13">
        <v>24</v>
      </c>
      <c r="B31" s="6" t="str">
        <f>Academic!B33</f>
        <v/>
      </c>
      <c r="C31" s="129" t="str">
        <f>Academic!C33</f>
        <v/>
      </c>
      <c r="D31" s="131"/>
      <c r="E31" s="131"/>
      <c r="F31" s="131"/>
      <c r="G31" s="131"/>
      <c r="H31" s="131"/>
      <c r="I31" s="131"/>
      <c r="J31" s="131"/>
    </row>
    <row r="32" spans="1:10" x14ac:dyDescent="0.2">
      <c r="A32" s="13">
        <v>25</v>
      </c>
      <c r="B32" s="6" t="str">
        <f>Academic!B34</f>
        <v/>
      </c>
      <c r="C32" s="129" t="str">
        <f>Academic!C34</f>
        <v/>
      </c>
      <c r="D32" s="131"/>
      <c r="E32" s="131"/>
      <c r="F32" s="131"/>
      <c r="G32" s="131"/>
      <c r="H32" s="131"/>
      <c r="I32" s="131"/>
      <c r="J32" s="131"/>
    </row>
    <row r="38" spans="4:8" x14ac:dyDescent="0.2">
      <c r="D38" s="171"/>
      <c r="E38" s="171"/>
      <c r="F38" s="171"/>
      <c r="G38" s="171"/>
      <c r="H38" s="8"/>
    </row>
    <row r="39" spans="4:8" x14ac:dyDescent="0.2">
      <c r="D39" s="171"/>
      <c r="E39" s="171"/>
      <c r="F39" s="171"/>
      <c r="G39" s="171"/>
      <c r="H39" s="8"/>
    </row>
    <row r="40" spans="4:8" x14ac:dyDescent="0.2">
      <c r="D40" s="171"/>
      <c r="E40" s="171"/>
      <c r="F40" s="171"/>
      <c r="G40" s="171"/>
      <c r="H40" s="8"/>
    </row>
    <row r="41" spans="4:8" x14ac:dyDescent="0.2">
      <c r="D41" s="171"/>
      <c r="E41" s="171"/>
      <c r="F41" s="171"/>
      <c r="G41" s="171"/>
      <c r="H41" s="8"/>
    </row>
    <row r="42" spans="4:8" x14ac:dyDescent="0.2">
      <c r="D42" s="171"/>
      <c r="E42" s="171"/>
      <c r="F42" s="171"/>
      <c r="G42" s="171"/>
      <c r="H42" s="8"/>
    </row>
    <row r="43" spans="4:8" x14ac:dyDescent="0.2">
      <c r="D43" s="171"/>
      <c r="E43" s="171"/>
      <c r="F43" s="171"/>
      <c r="G43" s="171"/>
      <c r="H43" s="8"/>
    </row>
    <row r="44" spans="4:8" x14ac:dyDescent="0.2">
      <c r="D44" s="171"/>
      <c r="E44" s="171"/>
      <c r="F44" s="171"/>
      <c r="G44" s="171"/>
      <c r="H44" s="8"/>
    </row>
    <row r="45" spans="4:8" x14ac:dyDescent="0.2">
      <c r="D45" s="171"/>
      <c r="E45" s="171"/>
      <c r="F45" s="171"/>
      <c r="G45" s="171"/>
      <c r="H45" s="8"/>
    </row>
    <row r="46" spans="4:8" x14ac:dyDescent="0.2">
      <c r="D46" s="171"/>
      <c r="E46" s="171"/>
      <c r="F46" s="171"/>
      <c r="G46" s="171"/>
      <c r="H46" s="8"/>
    </row>
    <row r="47" spans="4:8" x14ac:dyDescent="0.2">
      <c r="D47" s="171"/>
      <c r="E47" s="171"/>
      <c r="F47" s="171"/>
      <c r="G47" s="171"/>
      <c r="H47" s="8"/>
    </row>
    <row r="48" spans="4:8" x14ac:dyDescent="0.2">
      <c r="D48" s="171"/>
      <c r="E48" s="171"/>
      <c r="F48" s="171"/>
      <c r="G48" s="171"/>
      <c r="H48" s="8"/>
    </row>
    <row r="49" spans="4:8" x14ac:dyDescent="0.2">
      <c r="D49" s="171"/>
      <c r="E49" s="171"/>
      <c r="F49" s="171"/>
      <c r="G49" s="171"/>
      <c r="H49" s="8"/>
    </row>
    <row r="50" spans="4:8" x14ac:dyDescent="0.2">
      <c r="D50" s="171"/>
      <c r="E50" s="171"/>
      <c r="F50" s="171"/>
      <c r="G50" s="171"/>
      <c r="H50" s="8"/>
    </row>
    <row r="51" spans="4:8" x14ac:dyDescent="0.2">
      <c r="D51" s="8"/>
      <c r="E51" s="8"/>
      <c r="F51" s="8"/>
      <c r="G51" s="8"/>
      <c r="H51" s="8"/>
    </row>
    <row r="52" spans="4:8" x14ac:dyDescent="0.2">
      <c r="D52" s="8"/>
      <c r="E52" s="8"/>
      <c r="F52" s="8"/>
      <c r="G52" s="8"/>
      <c r="H52" s="8"/>
    </row>
    <row r="53" spans="4:8" x14ac:dyDescent="0.2">
      <c r="D53" s="8"/>
      <c r="E53" s="8"/>
      <c r="F53" s="8"/>
      <c r="G53" s="8"/>
      <c r="H53" s="8"/>
    </row>
    <row r="54" spans="4:8" x14ac:dyDescent="0.2">
      <c r="D54" s="8"/>
      <c r="E54" s="8"/>
      <c r="F54" s="8"/>
      <c r="G54" s="8"/>
      <c r="H54" s="8"/>
    </row>
    <row r="55" spans="4:8" x14ac:dyDescent="0.2">
      <c r="D55" s="8"/>
      <c r="E55" s="8"/>
      <c r="F55" s="8"/>
      <c r="G55" s="8"/>
      <c r="H55" s="8"/>
    </row>
  </sheetData>
  <sheetProtection password="C71F" sheet="1" objects="1" scenarios="1"/>
  <mergeCells count="19">
    <mergeCell ref="A6:A7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  <mergeCell ref="B2:J2"/>
    <mergeCell ref="B6:B7"/>
    <mergeCell ref="C6:C7"/>
    <mergeCell ref="D38:G38"/>
    <mergeCell ref="D6:G6"/>
    <mergeCell ref="H6:J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I225"/>
  <sheetViews>
    <sheetView view="pageBreakPreview" topLeftCell="A28" zoomScaleNormal="120" zoomScaleSheetLayoutView="100" workbookViewId="0">
      <selection activeCell="D77" sqref="D77"/>
    </sheetView>
  </sheetViews>
  <sheetFormatPr defaultRowHeight="12.75" x14ac:dyDescent="0.2"/>
  <cols>
    <col min="1" max="1" width="5.28515625" style="1" customWidth="1"/>
    <col min="2" max="2" width="18.5703125" style="1" customWidth="1"/>
    <col min="3" max="3" width="5.85546875" style="1" customWidth="1"/>
    <col min="4" max="19" width="4.140625" style="1" customWidth="1"/>
    <col min="20" max="23" width="9.140625" style="1"/>
    <col min="24" max="35" width="4.140625" style="1" customWidth="1"/>
    <col min="36" max="16384" width="9.140625" style="1"/>
  </cols>
  <sheetData>
    <row r="1" spans="1:21" ht="62.25" customHeight="1" x14ac:dyDescent="0.2">
      <c r="A1" s="273" t="s">
        <v>340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T1" s="16" t="s">
        <v>132</v>
      </c>
      <c r="U1" s="90">
        <v>1</v>
      </c>
    </row>
    <row r="2" spans="1:21" ht="15" customHeight="1" x14ac:dyDescent="0.2">
      <c r="A2" s="272"/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T2" s="16"/>
      <c r="U2" s="87"/>
    </row>
    <row r="3" spans="1:21" x14ac:dyDescent="0.2">
      <c r="A3" s="17"/>
      <c r="B3" s="144" t="s">
        <v>168</v>
      </c>
      <c r="C3" s="145" t="s">
        <v>1</v>
      </c>
      <c r="D3" s="18" t="s">
        <v>179</v>
      </c>
      <c r="E3" s="18"/>
      <c r="F3" s="18"/>
      <c r="G3" s="18"/>
      <c r="H3" s="18"/>
      <c r="I3" s="18"/>
      <c r="J3" s="18"/>
      <c r="L3" s="144" t="s">
        <v>127</v>
      </c>
      <c r="M3" s="2"/>
      <c r="N3" s="144"/>
      <c r="O3" s="144" t="s">
        <v>1</v>
      </c>
      <c r="P3" s="177">
        <f>Cover!K18</f>
        <v>10.4</v>
      </c>
      <c r="Q3" s="177"/>
      <c r="R3" s="177"/>
    </row>
    <row r="4" spans="1:21" x14ac:dyDescent="0.2">
      <c r="A4" s="17"/>
      <c r="B4" s="144" t="s">
        <v>169</v>
      </c>
      <c r="C4" s="145" t="s">
        <v>1</v>
      </c>
      <c r="D4" s="18" t="s">
        <v>170</v>
      </c>
      <c r="E4" s="18"/>
      <c r="F4" s="18"/>
      <c r="G4" s="18"/>
      <c r="H4" s="18"/>
      <c r="I4" s="18"/>
      <c r="J4" s="18"/>
      <c r="L4" s="144" t="s">
        <v>2</v>
      </c>
      <c r="M4" s="2"/>
      <c r="N4" s="2"/>
      <c r="O4" s="144" t="s">
        <v>1</v>
      </c>
      <c r="P4" s="178" t="str">
        <f>Cover!D19</f>
        <v>2 (two)</v>
      </c>
      <c r="Q4" s="178"/>
      <c r="R4" s="178"/>
    </row>
    <row r="5" spans="1:21" x14ac:dyDescent="0.2">
      <c r="B5" s="144" t="s">
        <v>171</v>
      </c>
      <c r="C5" s="145" t="s">
        <v>1</v>
      </c>
      <c r="D5" s="118" t="str">
        <f>VLOOKUP(U1,Data,2,0)</f>
        <v>ABRAHAM ABNER</v>
      </c>
      <c r="L5" s="144" t="s">
        <v>4</v>
      </c>
      <c r="M5" s="2"/>
      <c r="N5" s="2"/>
      <c r="O5" s="144" t="s">
        <v>1</v>
      </c>
      <c r="P5" s="178" t="str">
        <f>Cover!D20</f>
        <v>2015 / 2016</v>
      </c>
      <c r="Q5" s="178"/>
      <c r="R5" s="178"/>
    </row>
    <row r="6" spans="1:21" x14ac:dyDescent="0.2">
      <c r="B6" s="144" t="s">
        <v>172</v>
      </c>
      <c r="C6" s="145" t="s">
        <v>1</v>
      </c>
      <c r="D6" s="118">
        <f>VLOOKUP(U1,Data,3,0)</f>
        <v>0</v>
      </c>
      <c r="M6" s="18"/>
      <c r="P6" s="18"/>
    </row>
    <row r="7" spans="1:21" ht="13.5" thickBot="1" x14ac:dyDescent="0.25">
      <c r="A7" s="19"/>
    </row>
    <row r="8" spans="1:21" ht="22.5" customHeight="1" thickTop="1" x14ac:dyDescent="0.2">
      <c r="A8" s="228" t="s">
        <v>5</v>
      </c>
      <c r="B8" s="230" t="s">
        <v>6</v>
      </c>
      <c r="C8" s="231"/>
      <c r="D8" s="231"/>
      <c r="E8" s="232"/>
      <c r="F8" s="230" t="s">
        <v>341</v>
      </c>
      <c r="G8" s="232"/>
      <c r="H8" s="236" t="s">
        <v>31</v>
      </c>
      <c r="I8" s="236"/>
      <c r="J8" s="236"/>
      <c r="K8" s="236"/>
      <c r="L8" s="236"/>
      <c r="M8" s="236"/>
      <c r="N8" s="236"/>
      <c r="O8" s="236" t="s">
        <v>36</v>
      </c>
      <c r="P8" s="236"/>
      <c r="Q8" s="236"/>
      <c r="R8" s="237"/>
    </row>
    <row r="9" spans="1:21" ht="22.5" customHeight="1" thickBot="1" x14ac:dyDescent="0.25">
      <c r="A9" s="229"/>
      <c r="B9" s="233"/>
      <c r="C9" s="234"/>
      <c r="D9" s="234"/>
      <c r="E9" s="235"/>
      <c r="F9" s="233"/>
      <c r="G9" s="235"/>
      <c r="H9" s="240" t="s">
        <v>37</v>
      </c>
      <c r="I9" s="241"/>
      <c r="J9" s="241"/>
      <c r="K9" s="240" t="s">
        <v>38</v>
      </c>
      <c r="L9" s="241"/>
      <c r="M9" s="241"/>
      <c r="N9" s="242"/>
      <c r="O9" s="238"/>
      <c r="P9" s="238"/>
      <c r="Q9" s="238"/>
      <c r="R9" s="239"/>
    </row>
    <row r="10" spans="1:21" ht="24" customHeight="1" thickTop="1" x14ac:dyDescent="0.2">
      <c r="A10" s="20" t="s">
        <v>8</v>
      </c>
      <c r="B10" s="244" t="s">
        <v>9</v>
      </c>
      <c r="C10" s="244"/>
      <c r="D10" s="244"/>
      <c r="E10" s="244"/>
      <c r="F10" s="243">
        <f>X87</f>
        <v>0</v>
      </c>
      <c r="G10" s="185"/>
      <c r="H10" s="21"/>
      <c r="I10" s="84">
        <f>VLOOKUP(U1,Data2,4,0)</f>
        <v>0</v>
      </c>
      <c r="J10" s="22"/>
      <c r="K10" s="185" t="str">
        <f t="shared" ref="K10:K26" si="0">VLOOKUP(I10,Score,2,0)</f>
        <v>zero</v>
      </c>
      <c r="L10" s="186"/>
      <c r="M10" s="186"/>
      <c r="N10" s="211"/>
      <c r="O10" s="185" t="str">
        <f>IF(I10&gt;F10,"above MSA",IF(I10=F10,"MSA","below MSA"))</f>
        <v>MSA</v>
      </c>
      <c r="P10" s="186"/>
      <c r="Q10" s="186"/>
      <c r="R10" s="187"/>
    </row>
    <row r="11" spans="1:21" ht="24" customHeight="1" x14ac:dyDescent="0.2">
      <c r="A11" s="23" t="s">
        <v>10</v>
      </c>
      <c r="B11" s="223" t="s">
        <v>11</v>
      </c>
      <c r="C11" s="223"/>
      <c r="D11" s="223"/>
      <c r="E11" s="223"/>
      <c r="F11" s="212">
        <f t="shared" ref="F11:F26" si="1">X88</f>
        <v>0</v>
      </c>
      <c r="G11" s="213"/>
      <c r="H11" s="24"/>
      <c r="I11" s="25">
        <f>VLOOKUP(U1,Data2,5,0)</f>
        <v>0</v>
      </c>
      <c r="J11" s="26"/>
      <c r="K11" s="185" t="str">
        <f t="shared" si="0"/>
        <v>zero</v>
      </c>
      <c r="L11" s="186"/>
      <c r="M11" s="186"/>
      <c r="N11" s="211"/>
      <c r="O11" s="185" t="str">
        <f t="shared" ref="O11:O26" si="2">IF(I11&gt;F11,"above MSA",IF(I11=F11,"MSA","below MSA"))</f>
        <v>MSA</v>
      </c>
      <c r="P11" s="186"/>
      <c r="Q11" s="186"/>
      <c r="R11" s="187"/>
    </row>
    <row r="12" spans="1:21" ht="24" customHeight="1" x14ac:dyDescent="0.2">
      <c r="A12" s="23" t="s">
        <v>12</v>
      </c>
      <c r="B12" s="223" t="s">
        <v>13</v>
      </c>
      <c r="C12" s="223"/>
      <c r="D12" s="223"/>
      <c r="E12" s="223"/>
      <c r="F12" s="212">
        <f t="shared" si="1"/>
        <v>0</v>
      </c>
      <c r="G12" s="213"/>
      <c r="H12" s="27"/>
      <c r="I12" s="83">
        <f>VLOOKUP(U1,Data2,6,0)</f>
        <v>0</v>
      </c>
      <c r="J12" s="28"/>
      <c r="K12" s="185" t="str">
        <f t="shared" si="0"/>
        <v>zero</v>
      </c>
      <c r="L12" s="186"/>
      <c r="M12" s="186"/>
      <c r="N12" s="211"/>
      <c r="O12" s="185" t="str">
        <f t="shared" si="2"/>
        <v>MSA</v>
      </c>
      <c r="P12" s="186"/>
      <c r="Q12" s="186"/>
      <c r="R12" s="187"/>
    </row>
    <row r="13" spans="1:21" ht="24" customHeight="1" x14ac:dyDescent="0.2">
      <c r="A13" s="23" t="s">
        <v>14</v>
      </c>
      <c r="B13" s="223" t="s">
        <v>15</v>
      </c>
      <c r="C13" s="223"/>
      <c r="D13" s="223"/>
      <c r="E13" s="223"/>
      <c r="F13" s="212">
        <f t="shared" si="1"/>
        <v>0</v>
      </c>
      <c r="G13" s="213"/>
      <c r="H13" s="24"/>
      <c r="I13" s="25">
        <f>VLOOKUP(U1,Data2,7,0)</f>
        <v>0</v>
      </c>
      <c r="J13" s="26"/>
      <c r="K13" s="185" t="str">
        <f t="shared" si="0"/>
        <v>zero</v>
      </c>
      <c r="L13" s="186"/>
      <c r="M13" s="186"/>
      <c r="N13" s="211"/>
      <c r="O13" s="185" t="str">
        <f t="shared" si="2"/>
        <v>MSA</v>
      </c>
      <c r="P13" s="186"/>
      <c r="Q13" s="186"/>
      <c r="R13" s="187"/>
    </row>
    <row r="14" spans="1:21" ht="24" customHeight="1" x14ac:dyDescent="0.2">
      <c r="A14" s="23" t="s">
        <v>16</v>
      </c>
      <c r="B14" s="223" t="s">
        <v>17</v>
      </c>
      <c r="C14" s="223"/>
      <c r="D14" s="223"/>
      <c r="E14" s="223"/>
      <c r="F14" s="212">
        <f t="shared" si="1"/>
        <v>0</v>
      </c>
      <c r="G14" s="213"/>
      <c r="H14" s="27"/>
      <c r="I14" s="83">
        <f>VLOOKUP(U1,Data2,8,0)</f>
        <v>0</v>
      </c>
      <c r="J14" s="28"/>
      <c r="K14" s="185" t="str">
        <f t="shared" si="0"/>
        <v>zero</v>
      </c>
      <c r="L14" s="186"/>
      <c r="M14" s="186"/>
      <c r="N14" s="211"/>
      <c r="O14" s="185" t="str">
        <f t="shared" si="2"/>
        <v>MSA</v>
      </c>
      <c r="P14" s="186"/>
      <c r="Q14" s="186"/>
      <c r="R14" s="187"/>
    </row>
    <row r="15" spans="1:21" ht="24" customHeight="1" x14ac:dyDescent="0.2">
      <c r="A15" s="23" t="s">
        <v>18</v>
      </c>
      <c r="B15" s="223" t="s">
        <v>19</v>
      </c>
      <c r="C15" s="223"/>
      <c r="D15" s="223"/>
      <c r="E15" s="223"/>
      <c r="F15" s="212">
        <f t="shared" si="1"/>
        <v>0</v>
      </c>
      <c r="G15" s="213"/>
      <c r="H15" s="24"/>
      <c r="I15" s="25">
        <f>VLOOKUP(U1,Data2,9,0)</f>
        <v>0</v>
      </c>
      <c r="J15" s="26"/>
      <c r="K15" s="185" t="str">
        <f t="shared" si="0"/>
        <v>zero</v>
      </c>
      <c r="L15" s="186"/>
      <c r="M15" s="186"/>
      <c r="N15" s="211"/>
      <c r="O15" s="185" t="str">
        <f t="shared" si="2"/>
        <v>MSA</v>
      </c>
      <c r="P15" s="186"/>
      <c r="Q15" s="186"/>
      <c r="R15" s="187"/>
    </row>
    <row r="16" spans="1:21" ht="24" customHeight="1" x14ac:dyDescent="0.2">
      <c r="A16" s="23" t="s">
        <v>20</v>
      </c>
      <c r="B16" s="223" t="s">
        <v>21</v>
      </c>
      <c r="C16" s="223"/>
      <c r="D16" s="223"/>
      <c r="E16" s="223"/>
      <c r="F16" s="212">
        <f t="shared" si="1"/>
        <v>0</v>
      </c>
      <c r="G16" s="213"/>
      <c r="H16" s="27"/>
      <c r="I16" s="83">
        <f>VLOOKUP(U1,Data2,10,0)</f>
        <v>0</v>
      </c>
      <c r="J16" s="28"/>
      <c r="K16" s="185" t="str">
        <f t="shared" si="0"/>
        <v>zero</v>
      </c>
      <c r="L16" s="186"/>
      <c r="M16" s="186"/>
      <c r="N16" s="211"/>
      <c r="O16" s="185" t="str">
        <f t="shared" si="2"/>
        <v>MSA</v>
      </c>
      <c r="P16" s="186"/>
      <c r="Q16" s="186"/>
      <c r="R16" s="187"/>
    </row>
    <row r="17" spans="1:18" ht="24" customHeight="1" x14ac:dyDescent="0.2">
      <c r="A17" s="23" t="s">
        <v>22</v>
      </c>
      <c r="B17" s="223" t="s">
        <v>23</v>
      </c>
      <c r="C17" s="223"/>
      <c r="D17" s="223"/>
      <c r="E17" s="223"/>
      <c r="F17" s="212">
        <f t="shared" si="1"/>
        <v>0</v>
      </c>
      <c r="G17" s="213"/>
      <c r="H17" s="24"/>
      <c r="I17" s="25">
        <f>VLOOKUP(U1,Data2,11,0)</f>
        <v>0</v>
      </c>
      <c r="J17" s="26"/>
      <c r="K17" s="185" t="str">
        <f t="shared" si="0"/>
        <v>zero</v>
      </c>
      <c r="L17" s="186"/>
      <c r="M17" s="186"/>
      <c r="N17" s="211"/>
      <c r="O17" s="185" t="str">
        <f t="shared" si="2"/>
        <v>MSA</v>
      </c>
      <c r="P17" s="186"/>
      <c r="Q17" s="186"/>
      <c r="R17" s="187"/>
    </row>
    <row r="18" spans="1:18" ht="24" customHeight="1" x14ac:dyDescent="0.2">
      <c r="A18" s="23" t="s">
        <v>24</v>
      </c>
      <c r="B18" s="223" t="s">
        <v>181</v>
      </c>
      <c r="C18" s="223"/>
      <c r="D18" s="223"/>
      <c r="E18" s="223"/>
      <c r="F18" s="212">
        <f t="shared" si="1"/>
        <v>0</v>
      </c>
      <c r="G18" s="213"/>
      <c r="H18" s="27"/>
      <c r="I18" s="83">
        <f>VLOOKUP(U1,Data2,12,0)</f>
        <v>0</v>
      </c>
      <c r="J18" s="28"/>
      <c r="K18" s="185" t="str">
        <f t="shared" si="0"/>
        <v>zero</v>
      </c>
      <c r="L18" s="186"/>
      <c r="M18" s="186"/>
      <c r="N18" s="211"/>
      <c r="O18" s="185" t="str">
        <f t="shared" si="2"/>
        <v>MSA</v>
      </c>
      <c r="P18" s="186"/>
      <c r="Q18" s="186"/>
      <c r="R18" s="187"/>
    </row>
    <row r="19" spans="1:18" ht="24" customHeight="1" x14ac:dyDescent="0.2">
      <c r="A19" s="23" t="s">
        <v>25</v>
      </c>
      <c r="B19" s="223" t="s">
        <v>182</v>
      </c>
      <c r="C19" s="223"/>
      <c r="D19" s="223"/>
      <c r="E19" s="223"/>
      <c r="F19" s="212">
        <f t="shared" si="1"/>
        <v>0</v>
      </c>
      <c r="G19" s="213"/>
      <c r="H19" s="24"/>
      <c r="I19" s="25">
        <f>VLOOKUP(U1,Data2,13,0)</f>
        <v>0</v>
      </c>
      <c r="J19" s="26"/>
      <c r="K19" s="185" t="str">
        <f t="shared" si="0"/>
        <v>zero</v>
      </c>
      <c r="L19" s="186"/>
      <c r="M19" s="186"/>
      <c r="N19" s="211"/>
      <c r="O19" s="185" t="str">
        <f t="shared" si="2"/>
        <v>MSA</v>
      </c>
      <c r="P19" s="186"/>
      <c r="Q19" s="186"/>
      <c r="R19" s="187"/>
    </row>
    <row r="20" spans="1:18" ht="24" customHeight="1" x14ac:dyDescent="0.2">
      <c r="A20" s="23" t="s">
        <v>27</v>
      </c>
      <c r="B20" s="223" t="s">
        <v>183</v>
      </c>
      <c r="C20" s="223"/>
      <c r="D20" s="223"/>
      <c r="E20" s="223"/>
      <c r="F20" s="212">
        <f t="shared" si="1"/>
        <v>0</v>
      </c>
      <c r="G20" s="213"/>
      <c r="H20" s="27"/>
      <c r="I20" s="83">
        <f>VLOOKUP(U1,Data2,14,0)</f>
        <v>0</v>
      </c>
      <c r="J20" s="28"/>
      <c r="K20" s="185" t="str">
        <f t="shared" si="0"/>
        <v>zero</v>
      </c>
      <c r="L20" s="186"/>
      <c r="M20" s="186"/>
      <c r="N20" s="211"/>
      <c r="O20" s="185" t="str">
        <f t="shared" si="2"/>
        <v>MSA</v>
      </c>
      <c r="P20" s="186"/>
      <c r="Q20" s="186"/>
      <c r="R20" s="187"/>
    </row>
    <row r="21" spans="1:18" ht="24" customHeight="1" x14ac:dyDescent="0.2">
      <c r="A21" s="23" t="s">
        <v>28</v>
      </c>
      <c r="B21" s="223" t="s">
        <v>184</v>
      </c>
      <c r="C21" s="223"/>
      <c r="D21" s="223"/>
      <c r="E21" s="223"/>
      <c r="F21" s="212">
        <f t="shared" si="1"/>
        <v>0</v>
      </c>
      <c r="G21" s="213"/>
      <c r="H21" s="27"/>
      <c r="I21" s="83">
        <f>VLOOKUP(U1,Data2,15,0)</f>
        <v>0</v>
      </c>
      <c r="J21" s="28"/>
      <c r="K21" s="185" t="str">
        <f t="shared" si="0"/>
        <v>zero</v>
      </c>
      <c r="L21" s="186"/>
      <c r="M21" s="186"/>
      <c r="N21" s="211"/>
      <c r="O21" s="185" t="str">
        <f t="shared" si="2"/>
        <v>MSA</v>
      </c>
      <c r="P21" s="186"/>
      <c r="Q21" s="186"/>
      <c r="R21" s="187"/>
    </row>
    <row r="22" spans="1:18" ht="24" customHeight="1" x14ac:dyDescent="0.2">
      <c r="A22" s="85">
        <v>13</v>
      </c>
      <c r="B22" s="220" t="s">
        <v>192</v>
      </c>
      <c r="C22" s="221"/>
      <c r="D22" s="221"/>
      <c r="E22" s="222"/>
      <c r="F22" s="212">
        <f t="shared" si="1"/>
        <v>0</v>
      </c>
      <c r="G22" s="213"/>
      <c r="H22" s="24"/>
      <c r="I22" s="109">
        <f>VLOOKUP(U1,Data2,16,0)</f>
        <v>0</v>
      </c>
      <c r="J22" s="26"/>
      <c r="K22" s="185" t="str">
        <f t="shared" ref="K22" si="3">VLOOKUP(I22,Score,2,0)</f>
        <v>zero</v>
      </c>
      <c r="L22" s="186"/>
      <c r="M22" s="186"/>
      <c r="N22" s="211"/>
      <c r="O22" s="185" t="str">
        <f t="shared" si="2"/>
        <v>MSA</v>
      </c>
      <c r="P22" s="186"/>
      <c r="Q22" s="186"/>
      <c r="R22" s="187"/>
    </row>
    <row r="23" spans="1:18" ht="24" customHeight="1" x14ac:dyDescent="0.2">
      <c r="A23" s="85">
        <v>14</v>
      </c>
      <c r="B23" s="220" t="s">
        <v>26</v>
      </c>
      <c r="C23" s="221"/>
      <c r="D23" s="221"/>
      <c r="E23" s="222"/>
      <c r="F23" s="212">
        <f t="shared" si="1"/>
        <v>0</v>
      </c>
      <c r="G23" s="213"/>
      <c r="H23" s="27"/>
      <c r="I23" s="83">
        <f>VLOOKUP(U1,Data2,32,0)</f>
        <v>0</v>
      </c>
      <c r="J23" s="28"/>
      <c r="K23" s="185" t="str">
        <f t="shared" ref="K23:K25" si="4">VLOOKUP(I23,Score,2,0)</f>
        <v>zero</v>
      </c>
      <c r="L23" s="186"/>
      <c r="M23" s="186"/>
      <c r="N23" s="211"/>
      <c r="O23" s="185" t="str">
        <f t="shared" si="2"/>
        <v>MSA</v>
      </c>
      <c r="P23" s="186"/>
      <c r="Q23" s="186"/>
      <c r="R23" s="187"/>
    </row>
    <row r="24" spans="1:18" ht="24" customHeight="1" x14ac:dyDescent="0.2">
      <c r="A24" s="85">
        <v>15</v>
      </c>
      <c r="B24" s="220" t="s">
        <v>29</v>
      </c>
      <c r="C24" s="221"/>
      <c r="D24" s="221"/>
      <c r="E24" s="222"/>
      <c r="F24" s="212">
        <f t="shared" si="1"/>
        <v>0</v>
      </c>
      <c r="G24" s="213"/>
      <c r="H24" s="24"/>
      <c r="I24" s="25">
        <f>VLOOKUP(U1,Data2,33,0)</f>
        <v>0</v>
      </c>
      <c r="J24" s="26"/>
      <c r="K24" s="185" t="str">
        <f t="shared" si="4"/>
        <v>zero</v>
      </c>
      <c r="L24" s="186"/>
      <c r="M24" s="186"/>
      <c r="N24" s="211"/>
      <c r="O24" s="185" t="str">
        <f t="shared" si="2"/>
        <v>MSA</v>
      </c>
      <c r="P24" s="186"/>
      <c r="Q24" s="186"/>
      <c r="R24" s="187"/>
    </row>
    <row r="25" spans="1:18" ht="24" customHeight="1" x14ac:dyDescent="0.2">
      <c r="A25" s="85">
        <v>16</v>
      </c>
      <c r="B25" s="220" t="s">
        <v>185</v>
      </c>
      <c r="C25" s="221"/>
      <c r="D25" s="221"/>
      <c r="E25" s="222"/>
      <c r="F25" s="212">
        <f t="shared" si="1"/>
        <v>0</v>
      </c>
      <c r="G25" s="213"/>
      <c r="H25" s="27"/>
      <c r="I25" s="83">
        <f>VLOOKUP(U1,Data2,34,0)</f>
        <v>0</v>
      </c>
      <c r="J25" s="28"/>
      <c r="K25" s="185" t="str">
        <f t="shared" si="4"/>
        <v>zero</v>
      </c>
      <c r="L25" s="186"/>
      <c r="M25" s="186"/>
      <c r="N25" s="211"/>
      <c r="O25" s="185" t="str">
        <f t="shared" si="2"/>
        <v>MSA</v>
      </c>
      <c r="P25" s="186"/>
      <c r="Q25" s="186"/>
      <c r="R25" s="187"/>
    </row>
    <row r="26" spans="1:18" ht="24" customHeight="1" thickBot="1" x14ac:dyDescent="0.25">
      <c r="A26" s="29">
        <v>17</v>
      </c>
      <c r="B26" s="224" t="s">
        <v>323</v>
      </c>
      <c r="C26" s="224"/>
      <c r="D26" s="224"/>
      <c r="E26" s="224"/>
      <c r="F26" s="214">
        <f t="shared" si="1"/>
        <v>0</v>
      </c>
      <c r="G26" s="215"/>
      <c r="H26" s="30"/>
      <c r="I26" s="91">
        <f>VLOOKUP(U1,Data2,35,0)</f>
        <v>0</v>
      </c>
      <c r="J26" s="31"/>
      <c r="K26" s="214" t="str">
        <f t="shared" si="0"/>
        <v>zero</v>
      </c>
      <c r="L26" s="218"/>
      <c r="M26" s="218"/>
      <c r="N26" s="215"/>
      <c r="O26" s="214" t="str">
        <f t="shared" si="2"/>
        <v>MSA</v>
      </c>
      <c r="P26" s="218"/>
      <c r="Q26" s="218"/>
      <c r="R26" s="219"/>
    </row>
    <row r="27" spans="1:18" ht="18.75" customHeight="1" thickTop="1" thickBot="1" x14ac:dyDescent="0.25">
      <c r="A27" s="15"/>
    </row>
    <row r="28" spans="1:18" ht="27" customHeight="1" thickTop="1" x14ac:dyDescent="0.2">
      <c r="A28" s="32" t="s">
        <v>5</v>
      </c>
      <c r="B28" s="225" t="s">
        <v>30</v>
      </c>
      <c r="C28" s="225"/>
      <c r="D28" s="225"/>
      <c r="E28" s="225" t="s">
        <v>31</v>
      </c>
      <c r="F28" s="225"/>
      <c r="G28" s="225"/>
      <c r="H28" s="226" t="s">
        <v>32</v>
      </c>
      <c r="I28" s="226"/>
      <c r="J28" s="226"/>
      <c r="K28" s="226"/>
      <c r="L28" s="226"/>
      <c r="M28" s="226"/>
      <c r="N28" s="226"/>
      <c r="O28" s="226"/>
      <c r="P28" s="226"/>
      <c r="Q28" s="226"/>
      <c r="R28" s="227"/>
    </row>
    <row r="29" spans="1:18" ht="18.75" customHeight="1" x14ac:dyDescent="0.2">
      <c r="A29" s="33" t="s">
        <v>8</v>
      </c>
      <c r="B29" s="193" t="str">
        <f>VLOOKUP(U1,Data,20,0)</f>
        <v/>
      </c>
      <c r="C29" s="193"/>
      <c r="D29" s="193"/>
      <c r="E29" s="193" t="str">
        <f>VLOOKUP(U1,Data,21,0)</f>
        <v/>
      </c>
      <c r="F29" s="193"/>
      <c r="G29" s="193"/>
      <c r="H29" s="194"/>
      <c r="I29" s="194"/>
      <c r="J29" s="194"/>
      <c r="K29" s="194"/>
      <c r="L29" s="194"/>
      <c r="M29" s="194"/>
      <c r="N29" s="194"/>
      <c r="O29" s="194"/>
      <c r="P29" s="194"/>
      <c r="Q29" s="194"/>
      <c r="R29" s="195"/>
    </row>
    <row r="30" spans="1:18" ht="18.75" customHeight="1" thickBot="1" x14ac:dyDescent="0.25">
      <c r="A30" s="34" t="s">
        <v>10</v>
      </c>
      <c r="B30" s="196" t="str">
        <f>VLOOKUP(U1,Data,22,0)</f>
        <v/>
      </c>
      <c r="C30" s="196"/>
      <c r="D30" s="196"/>
      <c r="E30" s="196" t="str">
        <f>VLOOKUP(U1,Data,23,0)</f>
        <v/>
      </c>
      <c r="F30" s="196"/>
      <c r="G30" s="196"/>
      <c r="H30" s="197"/>
      <c r="I30" s="197"/>
      <c r="J30" s="197"/>
      <c r="K30" s="197"/>
      <c r="L30" s="197"/>
      <c r="M30" s="197"/>
      <c r="N30" s="197"/>
      <c r="O30" s="197"/>
      <c r="P30" s="197"/>
      <c r="Q30" s="197"/>
      <c r="R30" s="198"/>
    </row>
    <row r="31" spans="1:18" ht="18.75" customHeight="1" thickTop="1" thickBot="1" x14ac:dyDescent="0.25">
      <c r="A31" s="15"/>
    </row>
    <row r="32" spans="1:18" ht="30" customHeight="1" thickTop="1" thickBot="1" x14ac:dyDescent="0.25">
      <c r="A32" s="217" t="s">
        <v>33</v>
      </c>
      <c r="B32" s="217"/>
      <c r="C32" s="217"/>
      <c r="D32" s="217"/>
      <c r="E32" s="35" t="s">
        <v>129</v>
      </c>
      <c r="F32" s="36" t="str">
        <f>VLOOKUP(U1,Data,17,0)</f>
        <v>-</v>
      </c>
      <c r="G32" s="264" t="s">
        <v>130</v>
      </c>
      <c r="H32" s="265"/>
      <c r="I32" s="37"/>
      <c r="J32" s="38" t="str">
        <f>VLOOKUP(U1,Data,18,0)</f>
        <v>-</v>
      </c>
      <c r="K32" s="37"/>
      <c r="L32" s="37"/>
      <c r="M32" s="39"/>
      <c r="N32" s="266" t="s">
        <v>131</v>
      </c>
      <c r="O32" s="267"/>
      <c r="P32" s="267"/>
      <c r="Q32" s="38" t="str">
        <f>VLOOKUP(U1,Data,19,0)</f>
        <v>-</v>
      </c>
      <c r="R32" s="39"/>
    </row>
    <row r="33" spans="1:18" ht="18.75" customHeight="1" thickTop="1" thickBot="1" x14ac:dyDescent="0.25">
      <c r="A33" s="15"/>
    </row>
    <row r="34" spans="1:18" ht="80.099999999999994" customHeight="1" thickTop="1" x14ac:dyDescent="0.2">
      <c r="A34" s="188" t="str">
        <f>Cover!K19</f>
        <v xml:space="preserve">Jakarta, </v>
      </c>
      <c r="B34" s="189"/>
      <c r="C34" s="40"/>
      <c r="D34" s="190" t="s">
        <v>34</v>
      </c>
      <c r="E34" s="190"/>
      <c r="F34" s="190"/>
      <c r="G34" s="190"/>
      <c r="H34" s="190"/>
      <c r="I34" s="190" t="s">
        <v>35</v>
      </c>
      <c r="J34" s="190"/>
      <c r="K34" s="190"/>
      <c r="L34" s="190"/>
      <c r="M34" s="190"/>
      <c r="N34" s="191" t="s">
        <v>180</v>
      </c>
      <c r="O34" s="191"/>
      <c r="P34" s="191"/>
      <c r="Q34" s="191"/>
      <c r="R34" s="192"/>
    </row>
    <row r="35" spans="1:18" ht="30" customHeight="1" thickBot="1" x14ac:dyDescent="0.25">
      <c r="A35" s="41"/>
      <c r="B35" s="42"/>
      <c r="C35" s="42"/>
      <c r="D35" s="199" t="s">
        <v>39</v>
      </c>
      <c r="E35" s="199"/>
      <c r="F35" s="199"/>
      <c r="G35" s="199"/>
      <c r="H35" s="199"/>
      <c r="I35" s="200">
        <f>D190</f>
        <v>0</v>
      </c>
      <c r="J35" s="200"/>
      <c r="K35" s="200"/>
      <c r="L35" s="200"/>
      <c r="M35" s="200"/>
      <c r="N35" s="201" t="s">
        <v>324</v>
      </c>
      <c r="O35" s="201"/>
      <c r="P35" s="201"/>
      <c r="Q35" s="201"/>
      <c r="R35" s="202"/>
    </row>
    <row r="36" spans="1:18" ht="18.75" customHeight="1" thickTop="1" x14ac:dyDescent="0.2">
      <c r="A36" s="146" t="s">
        <v>342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</row>
    <row r="37" spans="1:18" s="8" customFormat="1" ht="12.75" customHeight="1" x14ac:dyDescent="0.2">
      <c r="A37" s="88" t="s">
        <v>179</v>
      </c>
      <c r="B37" s="88"/>
      <c r="C37" s="88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181" t="s">
        <v>176</v>
      </c>
      <c r="Q37" s="181"/>
      <c r="R37" s="181"/>
    </row>
    <row r="38" spans="1:18" ht="12.75" customHeight="1" x14ac:dyDescent="0.2">
      <c r="A38" s="43"/>
      <c r="B38" s="44"/>
      <c r="C38" s="44"/>
      <c r="D38" s="44"/>
      <c r="E38" s="44"/>
      <c r="F38" s="44"/>
      <c r="G38" s="44"/>
      <c r="H38" s="44"/>
      <c r="I38" s="44"/>
      <c r="J38" s="44"/>
      <c r="K38" s="45"/>
      <c r="L38" s="45"/>
      <c r="M38" s="45"/>
      <c r="N38" s="45"/>
      <c r="O38" s="45"/>
      <c r="P38" s="46"/>
      <c r="Q38" s="47"/>
      <c r="R38" s="47"/>
    </row>
    <row r="39" spans="1:18" ht="12.75" customHeight="1" x14ac:dyDescent="0.2">
      <c r="A39" s="43"/>
      <c r="B39" s="44"/>
      <c r="C39" s="44"/>
      <c r="D39" s="44"/>
      <c r="E39" s="44"/>
      <c r="F39" s="44"/>
      <c r="G39" s="44"/>
      <c r="H39" s="44"/>
      <c r="I39" s="44"/>
      <c r="J39" s="44"/>
      <c r="K39" s="45"/>
      <c r="L39" s="45"/>
      <c r="M39" s="45"/>
      <c r="N39" s="45"/>
      <c r="O39" s="45"/>
      <c r="P39" s="46"/>
      <c r="Q39" s="47"/>
      <c r="R39" s="47"/>
    </row>
    <row r="40" spans="1:18" ht="33.75" x14ac:dyDescent="0.4">
      <c r="A40" s="216" t="s">
        <v>343</v>
      </c>
      <c r="B40" s="216"/>
      <c r="C40" s="216"/>
      <c r="D40" s="216"/>
      <c r="E40" s="216"/>
      <c r="F40" s="216"/>
      <c r="G40" s="216"/>
      <c r="H40" s="216"/>
      <c r="I40" s="216"/>
      <c r="J40" s="216"/>
      <c r="K40" s="216"/>
      <c r="L40" s="216"/>
      <c r="M40" s="216"/>
      <c r="N40" s="216"/>
      <c r="O40" s="216"/>
      <c r="P40" s="216"/>
      <c r="Q40" s="216"/>
      <c r="R40" s="216"/>
    </row>
    <row r="41" spans="1:18" x14ac:dyDescent="0.2">
      <c r="A41" s="17"/>
    </row>
    <row r="42" spans="1:18" x14ac:dyDescent="0.2">
      <c r="A42" s="17"/>
      <c r="B42" s="144" t="s">
        <v>168</v>
      </c>
      <c r="C42" s="145" t="s">
        <v>1</v>
      </c>
      <c r="D42" s="18" t="s">
        <v>179</v>
      </c>
      <c r="E42" s="18"/>
      <c r="F42" s="18"/>
      <c r="G42" s="18"/>
      <c r="H42" s="18"/>
      <c r="I42" s="18"/>
      <c r="L42" s="144" t="s">
        <v>127</v>
      </c>
      <c r="M42" s="2"/>
      <c r="N42" s="144"/>
      <c r="O42" s="144" t="s">
        <v>1</v>
      </c>
      <c r="P42" s="177">
        <f>Cover!K18</f>
        <v>10.4</v>
      </c>
      <c r="Q42" s="179"/>
      <c r="R42" s="179"/>
    </row>
    <row r="43" spans="1:18" x14ac:dyDescent="0.2">
      <c r="A43" s="17"/>
      <c r="B43" s="144" t="s">
        <v>169</v>
      </c>
      <c r="C43" s="145" t="s">
        <v>1</v>
      </c>
      <c r="D43" s="18" t="s">
        <v>170</v>
      </c>
      <c r="E43" s="18"/>
      <c r="F43" s="18"/>
      <c r="G43" s="18"/>
      <c r="H43" s="18"/>
      <c r="I43" s="18"/>
      <c r="L43" s="144" t="s">
        <v>2</v>
      </c>
      <c r="M43" s="2"/>
      <c r="N43" s="2"/>
      <c r="O43" s="144" t="s">
        <v>1</v>
      </c>
      <c r="P43" s="180" t="str">
        <f>Cover!D19</f>
        <v>2 (two)</v>
      </c>
      <c r="Q43" s="180"/>
      <c r="R43" s="180"/>
    </row>
    <row r="44" spans="1:18" x14ac:dyDescent="0.2">
      <c r="B44" s="144" t="s">
        <v>0</v>
      </c>
      <c r="C44" s="145" t="s">
        <v>1</v>
      </c>
      <c r="D44" s="115" t="str">
        <f>D5</f>
        <v>ABRAHAM ABNER</v>
      </c>
      <c r="L44" s="144" t="s">
        <v>4</v>
      </c>
      <c r="M44" s="2"/>
      <c r="N44" s="2"/>
      <c r="O44" s="144" t="s">
        <v>1</v>
      </c>
      <c r="P44" s="180" t="str">
        <f>Cover!D20</f>
        <v>2015 / 2016</v>
      </c>
      <c r="Q44" s="180"/>
      <c r="R44" s="180"/>
    </row>
    <row r="45" spans="1:18" x14ac:dyDescent="0.2">
      <c r="B45" s="144" t="s">
        <v>3</v>
      </c>
      <c r="C45" s="145" t="s">
        <v>1</v>
      </c>
      <c r="D45" s="115">
        <f>D6</f>
        <v>0</v>
      </c>
      <c r="M45" s="18"/>
      <c r="P45" s="18"/>
    </row>
    <row r="46" spans="1:18" ht="13.5" thickBot="1" x14ac:dyDescent="0.25">
      <c r="A46" s="19"/>
    </row>
    <row r="47" spans="1:18" ht="16.5" thickTop="1" thickBot="1" x14ac:dyDescent="0.3">
      <c r="A47" s="48" t="s">
        <v>40</v>
      </c>
      <c r="B47" s="49" t="s">
        <v>41</v>
      </c>
      <c r="C47" s="281" t="s">
        <v>42</v>
      </c>
      <c r="D47" s="281"/>
      <c r="E47" s="281"/>
      <c r="F47" s="281"/>
      <c r="G47" s="281"/>
      <c r="H47" s="281"/>
      <c r="I47" s="281"/>
      <c r="J47" s="281"/>
      <c r="K47" s="281"/>
      <c r="L47" s="281"/>
      <c r="M47" s="281"/>
      <c r="N47" s="281"/>
      <c r="O47" s="281"/>
      <c r="P47" s="207" t="s">
        <v>50</v>
      </c>
      <c r="Q47" s="207"/>
      <c r="R47" s="208"/>
    </row>
    <row r="48" spans="1:18" ht="18" customHeight="1" thickTop="1" x14ac:dyDescent="0.2">
      <c r="A48" s="209">
        <v>1</v>
      </c>
      <c r="B48" s="210" t="s">
        <v>43</v>
      </c>
      <c r="C48" s="50">
        <v>1.1000000000000001</v>
      </c>
      <c r="D48" s="205" t="s">
        <v>51</v>
      </c>
      <c r="E48" s="205"/>
      <c r="F48" s="205"/>
      <c r="G48" s="205"/>
      <c r="H48" s="205"/>
      <c r="I48" s="205"/>
      <c r="J48" s="205"/>
      <c r="K48" s="205"/>
      <c r="L48" s="205"/>
      <c r="M48" s="205"/>
      <c r="N48" s="205"/>
      <c r="O48" s="205"/>
      <c r="P48" s="269" t="str">
        <f>VLOOKUP(U1,Data1,24,0)</f>
        <v>E</v>
      </c>
      <c r="Q48" s="270"/>
      <c r="R48" s="271"/>
    </row>
    <row r="49" spans="1:18" ht="18" customHeight="1" x14ac:dyDescent="0.2">
      <c r="A49" s="209"/>
      <c r="B49" s="210"/>
      <c r="C49" s="52">
        <v>1.2</v>
      </c>
      <c r="D49" s="204" t="s">
        <v>371</v>
      </c>
      <c r="E49" s="204"/>
      <c r="F49" s="204"/>
      <c r="G49" s="204"/>
      <c r="H49" s="204"/>
      <c r="I49" s="204"/>
      <c r="J49" s="204"/>
      <c r="K49" s="204"/>
      <c r="L49" s="204"/>
      <c r="M49" s="204"/>
      <c r="N49" s="204"/>
      <c r="O49" s="204"/>
      <c r="P49" s="255"/>
      <c r="Q49" s="256"/>
      <c r="R49" s="257"/>
    </row>
    <row r="50" spans="1:18" ht="18" customHeight="1" thickBot="1" x14ac:dyDescent="0.25">
      <c r="A50" s="246"/>
      <c r="B50" s="248"/>
      <c r="C50" s="53">
        <v>1.3</v>
      </c>
      <c r="D50" s="206" t="s">
        <v>52</v>
      </c>
      <c r="E50" s="206"/>
      <c r="F50" s="206"/>
      <c r="G50" s="206"/>
      <c r="H50" s="206"/>
      <c r="I50" s="206"/>
      <c r="J50" s="206"/>
      <c r="K50" s="206"/>
      <c r="L50" s="206"/>
      <c r="M50" s="206"/>
      <c r="N50" s="206"/>
      <c r="O50" s="206"/>
      <c r="P50" s="258"/>
      <c r="Q50" s="259"/>
      <c r="R50" s="260"/>
    </row>
    <row r="51" spans="1:18" ht="18" customHeight="1" x14ac:dyDescent="0.2">
      <c r="A51" s="209">
        <v>2</v>
      </c>
      <c r="B51" s="210" t="s">
        <v>44</v>
      </c>
      <c r="C51" s="54">
        <v>2.1</v>
      </c>
      <c r="D51" s="205" t="s">
        <v>351</v>
      </c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52" t="str">
        <f>VLOOKUP(U1,Data1,25,0)</f>
        <v>E</v>
      </c>
      <c r="Q51" s="253"/>
      <c r="R51" s="254"/>
    </row>
    <row r="52" spans="1:18" ht="18" customHeight="1" x14ac:dyDescent="0.2">
      <c r="A52" s="209"/>
      <c r="B52" s="210"/>
      <c r="C52" s="55">
        <v>2.2000000000000002</v>
      </c>
      <c r="D52" s="204" t="s">
        <v>352</v>
      </c>
      <c r="E52" s="204"/>
      <c r="F52" s="204"/>
      <c r="G52" s="204"/>
      <c r="H52" s="204"/>
      <c r="I52" s="204"/>
      <c r="J52" s="204"/>
      <c r="K52" s="204"/>
      <c r="L52" s="204"/>
      <c r="M52" s="204"/>
      <c r="N52" s="204"/>
      <c r="O52" s="204"/>
      <c r="P52" s="255"/>
      <c r="Q52" s="256"/>
      <c r="R52" s="257"/>
    </row>
    <row r="53" spans="1:18" ht="18" customHeight="1" x14ac:dyDescent="0.2">
      <c r="A53" s="209"/>
      <c r="B53" s="210"/>
      <c r="C53" s="55">
        <v>2.2999999999999998</v>
      </c>
      <c r="D53" s="204" t="s">
        <v>53</v>
      </c>
      <c r="E53" s="204"/>
      <c r="F53" s="204"/>
      <c r="G53" s="204"/>
      <c r="H53" s="204"/>
      <c r="I53" s="204"/>
      <c r="J53" s="204"/>
      <c r="K53" s="204"/>
      <c r="L53" s="204"/>
      <c r="M53" s="204"/>
      <c r="N53" s="204"/>
      <c r="O53" s="204"/>
      <c r="P53" s="255"/>
      <c r="Q53" s="256"/>
      <c r="R53" s="257"/>
    </row>
    <row r="54" spans="1:18" ht="18" customHeight="1" thickBot="1" x14ac:dyDescent="0.25">
      <c r="A54" s="209"/>
      <c r="B54" s="210"/>
      <c r="C54" s="56">
        <v>2.4</v>
      </c>
      <c r="D54" s="268" t="s">
        <v>353</v>
      </c>
      <c r="E54" s="268"/>
      <c r="F54" s="268"/>
      <c r="G54" s="268"/>
      <c r="H54" s="268"/>
      <c r="I54" s="268"/>
      <c r="J54" s="268"/>
      <c r="K54" s="268"/>
      <c r="L54" s="268"/>
      <c r="M54" s="268"/>
      <c r="N54" s="268"/>
      <c r="O54" s="268"/>
      <c r="P54" s="258"/>
      <c r="Q54" s="259"/>
      <c r="R54" s="260"/>
    </row>
    <row r="55" spans="1:18" ht="18" customHeight="1" x14ac:dyDescent="0.2">
      <c r="A55" s="245">
        <v>3</v>
      </c>
      <c r="B55" s="247" t="s">
        <v>45</v>
      </c>
      <c r="C55" s="57">
        <v>3.1</v>
      </c>
      <c r="D55" s="203" t="s">
        <v>354</v>
      </c>
      <c r="E55" s="203"/>
      <c r="F55" s="203"/>
      <c r="G55" s="203"/>
      <c r="H55" s="203"/>
      <c r="I55" s="203"/>
      <c r="J55" s="203"/>
      <c r="K55" s="203"/>
      <c r="L55" s="203"/>
      <c r="M55" s="203"/>
      <c r="N55" s="203"/>
      <c r="O55" s="203"/>
      <c r="P55" s="252" t="str">
        <f>VLOOKUP(U1,Data1,26,0)</f>
        <v>E</v>
      </c>
      <c r="Q55" s="253"/>
      <c r="R55" s="254"/>
    </row>
    <row r="56" spans="1:18" ht="18" customHeight="1" thickBot="1" x14ac:dyDescent="0.25">
      <c r="A56" s="246"/>
      <c r="B56" s="248"/>
      <c r="C56" s="58">
        <v>3.2</v>
      </c>
      <c r="D56" s="206" t="s">
        <v>355</v>
      </c>
      <c r="E56" s="206"/>
      <c r="F56" s="206"/>
      <c r="G56" s="206"/>
      <c r="H56" s="206"/>
      <c r="I56" s="206"/>
      <c r="J56" s="206"/>
      <c r="K56" s="206"/>
      <c r="L56" s="206"/>
      <c r="M56" s="206"/>
      <c r="N56" s="206"/>
      <c r="O56" s="206"/>
      <c r="P56" s="258"/>
      <c r="Q56" s="259"/>
      <c r="R56" s="260"/>
    </row>
    <row r="57" spans="1:18" ht="18" hidden="1" customHeight="1" x14ac:dyDescent="0.2">
      <c r="A57" s="209">
        <v>4</v>
      </c>
      <c r="B57" s="210" t="s">
        <v>350</v>
      </c>
      <c r="C57" s="54">
        <v>4.0999999999999996</v>
      </c>
      <c r="D57" s="205" t="s">
        <v>356</v>
      </c>
      <c r="E57" s="205"/>
      <c r="F57" s="205"/>
      <c r="G57" s="205"/>
      <c r="H57" s="205"/>
      <c r="I57" s="205"/>
      <c r="J57" s="205"/>
      <c r="K57" s="205"/>
      <c r="L57" s="205"/>
      <c r="M57" s="205"/>
      <c r="N57" s="205"/>
      <c r="O57" s="205"/>
      <c r="P57" s="252" t="str">
        <f>VLOOKUP(U1,Data1,27,0)</f>
        <v>E</v>
      </c>
      <c r="Q57" s="253"/>
      <c r="R57" s="254"/>
    </row>
    <row r="58" spans="1:18" ht="18" customHeight="1" x14ac:dyDescent="0.2">
      <c r="A58" s="209"/>
      <c r="B58" s="210"/>
      <c r="C58" s="55">
        <v>4.0999999999999996</v>
      </c>
      <c r="D58" s="204" t="s">
        <v>357</v>
      </c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255"/>
      <c r="Q58" s="256"/>
      <c r="R58" s="257"/>
    </row>
    <row r="59" spans="1:18" ht="18" customHeight="1" x14ac:dyDescent="0.2">
      <c r="A59" s="209"/>
      <c r="B59" s="210"/>
      <c r="C59" s="55">
        <v>4.2</v>
      </c>
      <c r="D59" s="204" t="s">
        <v>358</v>
      </c>
      <c r="E59" s="204"/>
      <c r="F59" s="204"/>
      <c r="G59" s="204"/>
      <c r="H59" s="204"/>
      <c r="I59" s="204"/>
      <c r="J59" s="204"/>
      <c r="K59" s="204"/>
      <c r="L59" s="204"/>
      <c r="M59" s="204"/>
      <c r="N59" s="204"/>
      <c r="O59" s="204"/>
      <c r="P59" s="255"/>
      <c r="Q59" s="256"/>
      <c r="R59" s="257"/>
    </row>
    <row r="60" spans="1:18" ht="18" customHeight="1" thickBot="1" x14ac:dyDescent="0.25">
      <c r="A60" s="209"/>
      <c r="B60" s="210"/>
      <c r="C60" s="56">
        <v>4.3</v>
      </c>
      <c r="D60" s="268" t="s">
        <v>359</v>
      </c>
      <c r="E60" s="268"/>
      <c r="F60" s="268"/>
      <c r="G60" s="268"/>
      <c r="H60" s="268"/>
      <c r="I60" s="268"/>
      <c r="J60" s="268"/>
      <c r="K60" s="268"/>
      <c r="L60" s="268"/>
      <c r="M60" s="268"/>
      <c r="N60" s="268"/>
      <c r="O60" s="268"/>
      <c r="P60" s="258"/>
      <c r="Q60" s="259"/>
      <c r="R60" s="260"/>
    </row>
    <row r="61" spans="1:18" ht="18" customHeight="1" x14ac:dyDescent="0.2">
      <c r="A61" s="245">
        <v>5</v>
      </c>
      <c r="B61" s="247" t="s">
        <v>156</v>
      </c>
      <c r="C61" s="57">
        <v>5.0999999999999996</v>
      </c>
      <c r="D61" s="203" t="s">
        <v>360</v>
      </c>
      <c r="E61" s="203"/>
      <c r="F61" s="203"/>
      <c r="G61" s="203"/>
      <c r="H61" s="203"/>
      <c r="I61" s="203"/>
      <c r="J61" s="203"/>
      <c r="K61" s="203"/>
      <c r="L61" s="203"/>
      <c r="M61" s="203"/>
      <c r="N61" s="203"/>
      <c r="O61" s="203"/>
      <c r="P61" s="252" t="str">
        <f>VLOOKUP(U1,Data1,28,0)</f>
        <v>E</v>
      </c>
      <c r="Q61" s="253"/>
      <c r="R61" s="254"/>
    </row>
    <row r="62" spans="1:18" ht="18" customHeight="1" x14ac:dyDescent="0.2">
      <c r="A62" s="209"/>
      <c r="B62" s="210"/>
      <c r="C62" s="55">
        <v>5.2</v>
      </c>
      <c r="D62" s="204" t="s">
        <v>361</v>
      </c>
      <c r="E62" s="204"/>
      <c r="F62" s="204"/>
      <c r="G62" s="204"/>
      <c r="H62" s="204"/>
      <c r="I62" s="204"/>
      <c r="J62" s="204"/>
      <c r="K62" s="204"/>
      <c r="L62" s="204"/>
      <c r="M62" s="204"/>
      <c r="N62" s="204"/>
      <c r="O62" s="204"/>
      <c r="P62" s="255"/>
      <c r="Q62" s="256"/>
      <c r="R62" s="257"/>
    </row>
    <row r="63" spans="1:18" ht="18" customHeight="1" thickBot="1" x14ac:dyDescent="0.25">
      <c r="A63" s="246"/>
      <c r="B63" s="248"/>
      <c r="C63" s="58">
        <v>5.3</v>
      </c>
      <c r="D63" s="206" t="s">
        <v>157</v>
      </c>
      <c r="E63" s="206"/>
      <c r="F63" s="206"/>
      <c r="G63" s="206"/>
      <c r="H63" s="206"/>
      <c r="I63" s="206"/>
      <c r="J63" s="206"/>
      <c r="K63" s="206"/>
      <c r="L63" s="206"/>
      <c r="M63" s="206"/>
      <c r="N63" s="206"/>
      <c r="O63" s="206"/>
      <c r="P63" s="258"/>
      <c r="Q63" s="259"/>
      <c r="R63" s="260"/>
    </row>
    <row r="64" spans="1:18" ht="18" customHeight="1" x14ac:dyDescent="0.2">
      <c r="A64" s="209">
        <v>6</v>
      </c>
      <c r="B64" s="210" t="s">
        <v>47</v>
      </c>
      <c r="C64" s="54">
        <v>6.1</v>
      </c>
      <c r="D64" s="205" t="s">
        <v>362</v>
      </c>
      <c r="E64" s="205"/>
      <c r="F64" s="205"/>
      <c r="G64" s="205"/>
      <c r="H64" s="205"/>
      <c r="I64" s="205"/>
      <c r="J64" s="205"/>
      <c r="K64" s="205"/>
      <c r="L64" s="205"/>
      <c r="M64" s="205"/>
      <c r="N64" s="205"/>
      <c r="O64" s="205"/>
      <c r="P64" s="252" t="str">
        <f>VLOOKUP(U1,Data1,29,0)</f>
        <v>E</v>
      </c>
      <c r="Q64" s="253"/>
      <c r="R64" s="254"/>
    </row>
    <row r="65" spans="1:18" ht="18" customHeight="1" x14ac:dyDescent="0.2">
      <c r="A65" s="209"/>
      <c r="B65" s="210"/>
      <c r="C65" s="55">
        <v>6.2</v>
      </c>
      <c r="D65" s="204" t="s">
        <v>363</v>
      </c>
      <c r="E65" s="204"/>
      <c r="F65" s="204"/>
      <c r="G65" s="204"/>
      <c r="H65" s="204"/>
      <c r="I65" s="204"/>
      <c r="J65" s="204"/>
      <c r="K65" s="204"/>
      <c r="L65" s="204"/>
      <c r="M65" s="204"/>
      <c r="N65" s="204"/>
      <c r="O65" s="204"/>
      <c r="P65" s="255"/>
      <c r="Q65" s="256"/>
      <c r="R65" s="257"/>
    </row>
    <row r="66" spans="1:18" ht="18" customHeight="1" x14ac:dyDescent="0.2">
      <c r="A66" s="209"/>
      <c r="B66" s="210"/>
      <c r="C66" s="55">
        <v>6.3</v>
      </c>
      <c r="D66" s="204" t="s">
        <v>364</v>
      </c>
      <c r="E66" s="204"/>
      <c r="F66" s="204"/>
      <c r="G66" s="204"/>
      <c r="H66" s="204"/>
      <c r="I66" s="204"/>
      <c r="J66" s="204"/>
      <c r="K66" s="204"/>
      <c r="L66" s="204"/>
      <c r="M66" s="204"/>
      <c r="N66" s="204"/>
      <c r="O66" s="204"/>
      <c r="P66" s="255"/>
      <c r="Q66" s="256"/>
      <c r="R66" s="257"/>
    </row>
    <row r="67" spans="1:18" ht="18" customHeight="1" thickBot="1" x14ac:dyDescent="0.25">
      <c r="A67" s="209"/>
      <c r="B67" s="210"/>
      <c r="C67" s="56">
        <v>6.4</v>
      </c>
      <c r="D67" s="268" t="s">
        <v>365</v>
      </c>
      <c r="E67" s="268"/>
      <c r="F67" s="268"/>
      <c r="G67" s="268"/>
      <c r="H67" s="268"/>
      <c r="I67" s="268"/>
      <c r="J67" s="268"/>
      <c r="K67" s="268"/>
      <c r="L67" s="268"/>
      <c r="M67" s="268"/>
      <c r="N67" s="268"/>
      <c r="O67" s="268"/>
      <c r="P67" s="258"/>
      <c r="Q67" s="259"/>
      <c r="R67" s="260"/>
    </row>
    <row r="68" spans="1:18" ht="18" customHeight="1" x14ac:dyDescent="0.2">
      <c r="A68" s="245">
        <v>7</v>
      </c>
      <c r="B68" s="247" t="s">
        <v>48</v>
      </c>
      <c r="C68" s="57">
        <v>7.1</v>
      </c>
      <c r="D68" s="203" t="s">
        <v>54</v>
      </c>
      <c r="E68" s="203"/>
      <c r="F68" s="203"/>
      <c r="G68" s="203"/>
      <c r="H68" s="203"/>
      <c r="I68" s="203"/>
      <c r="J68" s="203"/>
      <c r="K68" s="203"/>
      <c r="L68" s="203"/>
      <c r="M68" s="203"/>
      <c r="N68" s="203"/>
      <c r="O68" s="203"/>
      <c r="P68" s="252" t="str">
        <f>VLOOKUP(U1,Data1,30,0)</f>
        <v>E</v>
      </c>
      <c r="Q68" s="253"/>
      <c r="R68" s="254"/>
    </row>
    <row r="69" spans="1:18" ht="18" customHeight="1" x14ac:dyDescent="0.2">
      <c r="A69" s="209"/>
      <c r="B69" s="210"/>
      <c r="C69" s="55">
        <v>7.2</v>
      </c>
      <c r="D69" s="204" t="s">
        <v>366</v>
      </c>
      <c r="E69" s="204"/>
      <c r="F69" s="204"/>
      <c r="G69" s="204"/>
      <c r="H69" s="204"/>
      <c r="I69" s="204"/>
      <c r="J69" s="204"/>
      <c r="K69" s="204"/>
      <c r="L69" s="204"/>
      <c r="M69" s="204"/>
      <c r="N69" s="204"/>
      <c r="O69" s="204"/>
      <c r="P69" s="255"/>
      <c r="Q69" s="256"/>
      <c r="R69" s="257"/>
    </row>
    <row r="70" spans="1:18" ht="18" customHeight="1" x14ac:dyDescent="0.2">
      <c r="A70" s="209"/>
      <c r="B70" s="210"/>
      <c r="C70" s="55">
        <v>7.3</v>
      </c>
      <c r="D70" s="204" t="s">
        <v>367</v>
      </c>
      <c r="E70" s="204"/>
      <c r="F70" s="204"/>
      <c r="G70" s="204"/>
      <c r="H70" s="204"/>
      <c r="I70" s="204"/>
      <c r="J70" s="204"/>
      <c r="K70" s="204"/>
      <c r="L70" s="204"/>
      <c r="M70" s="204"/>
      <c r="N70" s="204"/>
      <c r="O70" s="204"/>
      <c r="P70" s="255"/>
      <c r="Q70" s="256"/>
      <c r="R70" s="257"/>
    </row>
    <row r="71" spans="1:18" ht="18" customHeight="1" x14ac:dyDescent="0.2">
      <c r="A71" s="209"/>
      <c r="B71" s="210"/>
      <c r="C71" s="55">
        <v>7.4</v>
      </c>
      <c r="D71" s="204" t="s">
        <v>368</v>
      </c>
      <c r="E71" s="204"/>
      <c r="F71" s="204"/>
      <c r="G71" s="204"/>
      <c r="H71" s="204"/>
      <c r="I71" s="204"/>
      <c r="J71" s="204"/>
      <c r="K71" s="204"/>
      <c r="L71" s="204"/>
      <c r="M71" s="204"/>
      <c r="N71" s="204"/>
      <c r="O71" s="204"/>
      <c r="P71" s="255"/>
      <c r="Q71" s="256"/>
      <c r="R71" s="257"/>
    </row>
    <row r="72" spans="1:18" ht="18" customHeight="1" thickBot="1" x14ac:dyDescent="0.25">
      <c r="A72" s="246"/>
      <c r="B72" s="248"/>
      <c r="C72" s="58">
        <v>7.5</v>
      </c>
      <c r="D72" s="206" t="s">
        <v>369</v>
      </c>
      <c r="E72" s="206"/>
      <c r="F72" s="206"/>
      <c r="G72" s="206"/>
      <c r="H72" s="206"/>
      <c r="I72" s="206"/>
      <c r="J72" s="206"/>
      <c r="K72" s="206"/>
      <c r="L72" s="206"/>
      <c r="M72" s="206"/>
      <c r="N72" s="206"/>
      <c r="O72" s="206"/>
      <c r="P72" s="258"/>
      <c r="Q72" s="259"/>
      <c r="R72" s="260"/>
    </row>
    <row r="73" spans="1:18" ht="18" customHeight="1" x14ac:dyDescent="0.2">
      <c r="A73" s="245">
        <v>8</v>
      </c>
      <c r="B73" s="247" t="s">
        <v>49</v>
      </c>
      <c r="C73" s="57">
        <v>8.1</v>
      </c>
      <c r="D73" s="203" t="s">
        <v>372</v>
      </c>
      <c r="E73" s="203"/>
      <c r="F73" s="203"/>
      <c r="G73" s="203"/>
      <c r="H73" s="203"/>
      <c r="I73" s="203"/>
      <c r="J73" s="203"/>
      <c r="K73" s="203"/>
      <c r="L73" s="203"/>
      <c r="M73" s="203"/>
      <c r="N73" s="203"/>
      <c r="O73" s="203"/>
      <c r="P73" s="252" t="str">
        <f>VLOOKUP(U1,Data1,31,0)</f>
        <v>E</v>
      </c>
      <c r="Q73" s="253"/>
      <c r="R73" s="254"/>
    </row>
    <row r="74" spans="1:18" ht="18" customHeight="1" x14ac:dyDescent="0.2">
      <c r="A74" s="209"/>
      <c r="B74" s="210"/>
      <c r="C74" s="55">
        <v>8.1999999999999993</v>
      </c>
      <c r="D74" s="204" t="s">
        <v>174</v>
      </c>
      <c r="E74" s="204"/>
      <c r="F74" s="204"/>
      <c r="G74" s="204"/>
      <c r="H74" s="204"/>
      <c r="I74" s="204"/>
      <c r="J74" s="204"/>
      <c r="K74" s="204"/>
      <c r="L74" s="204"/>
      <c r="M74" s="204"/>
      <c r="N74" s="204"/>
      <c r="O74" s="204"/>
      <c r="P74" s="255"/>
      <c r="Q74" s="256"/>
      <c r="R74" s="257"/>
    </row>
    <row r="75" spans="1:18" ht="18" customHeight="1" x14ac:dyDescent="0.2">
      <c r="A75" s="209"/>
      <c r="B75" s="210"/>
      <c r="C75" s="276">
        <v>8.3000000000000007</v>
      </c>
      <c r="D75" s="223" t="s">
        <v>370</v>
      </c>
      <c r="E75" s="223"/>
      <c r="F75" s="223"/>
      <c r="G75" s="223"/>
      <c r="H75" s="223"/>
      <c r="I75" s="223"/>
      <c r="J75" s="223"/>
      <c r="K75" s="223"/>
      <c r="L75" s="223"/>
      <c r="M75" s="223"/>
      <c r="N75" s="223"/>
      <c r="O75" s="223"/>
      <c r="P75" s="255"/>
      <c r="Q75" s="256"/>
      <c r="R75" s="257"/>
    </row>
    <row r="76" spans="1:18" ht="18" customHeight="1" thickBot="1" x14ac:dyDescent="0.25">
      <c r="A76" s="279"/>
      <c r="B76" s="280"/>
      <c r="C76" s="277"/>
      <c r="D76" s="224"/>
      <c r="E76" s="224"/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61"/>
      <c r="Q76" s="262"/>
      <c r="R76" s="263"/>
    </row>
    <row r="77" spans="1:18" ht="13.5" thickTop="1" x14ac:dyDescent="0.2">
      <c r="A77" s="51"/>
      <c r="B77" s="59"/>
      <c r="C77" s="60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8"/>
      <c r="Q77" s="62"/>
      <c r="R77" s="8"/>
    </row>
    <row r="78" spans="1:18" ht="13.5" thickBot="1" x14ac:dyDescent="0.25"/>
    <row r="79" spans="1:18" ht="80.099999999999994" customHeight="1" thickTop="1" x14ac:dyDescent="0.2">
      <c r="A79" s="278" t="str">
        <f>A34</f>
        <v xml:space="preserve">Jakarta, </v>
      </c>
      <c r="B79" s="189"/>
      <c r="C79" s="40"/>
      <c r="D79" s="190" t="s">
        <v>34</v>
      </c>
      <c r="E79" s="190"/>
      <c r="F79" s="190"/>
      <c r="G79" s="190"/>
      <c r="H79" s="190"/>
      <c r="I79" s="190" t="s">
        <v>55</v>
      </c>
      <c r="J79" s="190"/>
      <c r="K79" s="190"/>
      <c r="L79" s="190"/>
      <c r="M79" s="190"/>
      <c r="N79" s="191" t="s">
        <v>180</v>
      </c>
      <c r="O79" s="191"/>
      <c r="P79" s="191"/>
      <c r="Q79" s="191"/>
      <c r="R79" s="192"/>
    </row>
    <row r="80" spans="1:18" ht="30" customHeight="1" thickBot="1" x14ac:dyDescent="0.25">
      <c r="A80" s="41"/>
      <c r="B80" s="42"/>
      <c r="C80" s="42"/>
      <c r="D80" s="199" t="s">
        <v>39</v>
      </c>
      <c r="E80" s="199"/>
      <c r="F80" s="199"/>
      <c r="G80" s="199"/>
      <c r="H80" s="199"/>
      <c r="I80" s="200" t="str">
        <f>D191</f>
        <v>Dra. Noertini Effendi</v>
      </c>
      <c r="J80" s="200"/>
      <c r="K80" s="200"/>
      <c r="L80" s="200"/>
      <c r="M80" s="200"/>
      <c r="N80" s="201" t="str">
        <f>N35</f>
        <v>Agustinus Siahaan, S.Si.</v>
      </c>
      <c r="O80" s="201"/>
      <c r="P80" s="201"/>
      <c r="Q80" s="201"/>
      <c r="R80" s="202"/>
    </row>
    <row r="81" spans="1:24" ht="18.75" customHeight="1" thickTop="1" x14ac:dyDescent="0.2">
      <c r="A81" s="86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</row>
    <row r="82" spans="1:24" s="8" customFormat="1" x14ac:dyDescent="0.2">
      <c r="A82" s="88" t="s">
        <v>179</v>
      </c>
      <c r="B82" s="88"/>
      <c r="C82" s="88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181" t="s">
        <v>177</v>
      </c>
      <c r="Q82" s="181"/>
      <c r="R82" s="181"/>
    </row>
    <row r="85" spans="1:24" hidden="1" x14ac:dyDescent="0.2">
      <c r="A85" s="63" t="s">
        <v>56</v>
      </c>
      <c r="B85" s="63"/>
    </row>
    <row r="86" spans="1:24" hidden="1" x14ac:dyDescent="0.2">
      <c r="A86" s="13" t="s">
        <v>57</v>
      </c>
      <c r="B86" s="13" t="s">
        <v>38</v>
      </c>
      <c r="W86" s="127" t="s">
        <v>7</v>
      </c>
    </row>
    <row r="87" spans="1:24" hidden="1" x14ac:dyDescent="0.2">
      <c r="A87" s="13">
        <v>0</v>
      </c>
      <c r="B87" s="64" t="s">
        <v>236</v>
      </c>
      <c r="V87" s="1">
        <v>1</v>
      </c>
      <c r="W87" s="125" t="str">
        <f>Academic!D41</f>
        <v>Religion</v>
      </c>
      <c r="X87" s="1">
        <f>Academic!E41</f>
        <v>0</v>
      </c>
    </row>
    <row r="88" spans="1:24" hidden="1" x14ac:dyDescent="0.2">
      <c r="A88" s="13">
        <v>1</v>
      </c>
      <c r="B88" s="64" t="s">
        <v>196</v>
      </c>
      <c r="V88" s="1">
        <v>2</v>
      </c>
      <c r="W88" s="125" t="str">
        <f>Academic!D42</f>
        <v>PKN</v>
      </c>
      <c r="X88" s="1">
        <f>Academic!E42</f>
        <v>0</v>
      </c>
    </row>
    <row r="89" spans="1:24" ht="25.5" hidden="1" x14ac:dyDescent="0.2">
      <c r="A89" s="13">
        <v>2</v>
      </c>
      <c r="B89" s="64" t="s">
        <v>197</v>
      </c>
      <c r="V89" s="1">
        <v>3</v>
      </c>
      <c r="W89" s="125" t="str">
        <f>Academic!D43</f>
        <v>Indonesian</v>
      </c>
      <c r="X89" s="1">
        <f>Academic!E43</f>
        <v>0</v>
      </c>
    </row>
    <row r="90" spans="1:24" hidden="1" x14ac:dyDescent="0.2">
      <c r="A90" s="13">
        <v>3</v>
      </c>
      <c r="B90" s="64" t="s">
        <v>198</v>
      </c>
      <c r="V90" s="1">
        <v>4</v>
      </c>
      <c r="W90" s="125" t="str">
        <f>Academic!D44</f>
        <v>English</v>
      </c>
      <c r="X90" s="1">
        <f>Academic!E44</f>
        <v>0</v>
      </c>
    </row>
    <row r="91" spans="1:24" hidden="1" x14ac:dyDescent="0.2">
      <c r="A91" s="13">
        <v>4</v>
      </c>
      <c r="B91" s="64" t="s">
        <v>199</v>
      </c>
      <c r="V91" s="1">
        <v>5</v>
      </c>
      <c r="W91" s="125" t="str">
        <f>Academic!D45</f>
        <v>Math</v>
      </c>
      <c r="X91" s="1">
        <f>Academic!E45</f>
        <v>0</v>
      </c>
    </row>
    <row r="92" spans="1:24" hidden="1" x14ac:dyDescent="0.2">
      <c r="A92" s="13">
        <v>5</v>
      </c>
      <c r="B92" s="64" t="s">
        <v>200</v>
      </c>
      <c r="V92" s="1">
        <v>6</v>
      </c>
      <c r="W92" s="125" t="str">
        <f>Academic!D46</f>
        <v>Physics</v>
      </c>
      <c r="X92" s="1">
        <f>Academic!E46</f>
        <v>0</v>
      </c>
    </row>
    <row r="93" spans="1:24" hidden="1" x14ac:dyDescent="0.2">
      <c r="A93" s="13">
        <v>6</v>
      </c>
      <c r="B93" s="64" t="s">
        <v>201</v>
      </c>
      <c r="V93" s="1">
        <v>7</v>
      </c>
      <c r="W93" s="125" t="str">
        <f>Academic!D47</f>
        <v>Biology</v>
      </c>
      <c r="X93" s="1">
        <f>Academic!E47</f>
        <v>0</v>
      </c>
    </row>
    <row r="94" spans="1:24" hidden="1" x14ac:dyDescent="0.2">
      <c r="A94" s="13">
        <v>7</v>
      </c>
      <c r="B94" s="64" t="s">
        <v>202</v>
      </c>
      <c r="V94" s="1">
        <v>8</v>
      </c>
      <c r="W94" s="125" t="str">
        <f>Academic!D48</f>
        <v>Chemistry</v>
      </c>
      <c r="X94" s="1">
        <f>Academic!E48</f>
        <v>0</v>
      </c>
    </row>
    <row r="95" spans="1:24" hidden="1" x14ac:dyDescent="0.2">
      <c r="A95" s="13">
        <v>8</v>
      </c>
      <c r="B95" s="64" t="s">
        <v>203</v>
      </c>
      <c r="V95" s="1">
        <v>9</v>
      </c>
      <c r="W95" s="125" t="str">
        <f>Academic!D49</f>
        <v>History</v>
      </c>
      <c r="X95" s="1">
        <f>Academic!E49</f>
        <v>0</v>
      </c>
    </row>
    <row r="96" spans="1:24" ht="25.5" hidden="1" x14ac:dyDescent="0.2">
      <c r="A96" s="13">
        <v>9</v>
      </c>
      <c r="B96" s="64" t="s">
        <v>204</v>
      </c>
      <c r="V96" s="1">
        <v>10</v>
      </c>
      <c r="W96" s="125" t="str">
        <f>Academic!D50</f>
        <v>Geography</v>
      </c>
      <c r="X96" s="1">
        <f>Academic!E50</f>
        <v>0</v>
      </c>
    </row>
    <row r="97" spans="1:24" ht="25.5" hidden="1" x14ac:dyDescent="0.2">
      <c r="A97" s="13">
        <v>10</v>
      </c>
      <c r="B97" s="64" t="s">
        <v>205</v>
      </c>
      <c r="V97" s="1">
        <v>11</v>
      </c>
      <c r="W97" s="125" t="str">
        <f>Academic!D51</f>
        <v>Economics</v>
      </c>
      <c r="X97" s="1">
        <f>Academic!E51</f>
        <v>0</v>
      </c>
    </row>
    <row r="98" spans="1:24" hidden="1" x14ac:dyDescent="0.2">
      <c r="A98" s="13">
        <v>11</v>
      </c>
      <c r="B98" s="64" t="s">
        <v>206</v>
      </c>
      <c r="V98" s="1">
        <v>12</v>
      </c>
      <c r="W98" s="125" t="str">
        <f>Academic!D52</f>
        <v>Sociology</v>
      </c>
      <c r="X98" s="1">
        <f>Academic!E52</f>
        <v>0</v>
      </c>
    </row>
    <row r="99" spans="1:24" hidden="1" x14ac:dyDescent="0.2">
      <c r="A99" s="13">
        <v>12</v>
      </c>
      <c r="B99" s="64" t="s">
        <v>207</v>
      </c>
      <c r="V99" s="1">
        <v>13</v>
      </c>
      <c r="W99" s="125" t="str">
        <f>Academic!D53</f>
        <v>Arts</v>
      </c>
      <c r="X99" s="1">
        <f>Academic!E53</f>
        <v>0</v>
      </c>
    </row>
    <row r="100" spans="1:24" hidden="1" x14ac:dyDescent="0.2">
      <c r="A100" s="13">
        <v>13</v>
      </c>
      <c r="B100" s="64" t="s">
        <v>208</v>
      </c>
      <c r="V100" s="1">
        <v>14</v>
      </c>
      <c r="W100" s="125" t="str">
        <f>Academic!D54</f>
        <v>PE</v>
      </c>
      <c r="X100" s="1">
        <f>Academic!E54</f>
        <v>0</v>
      </c>
    </row>
    <row r="101" spans="1:24" hidden="1" x14ac:dyDescent="0.2">
      <c r="A101" s="13">
        <v>14</v>
      </c>
      <c r="B101" s="64" t="s">
        <v>209</v>
      </c>
      <c r="V101" s="1">
        <v>15</v>
      </c>
      <c r="W101" s="125" t="str">
        <f>Academic!D55</f>
        <v>Mandarin</v>
      </c>
      <c r="X101" s="1">
        <f>Academic!E55</f>
        <v>0</v>
      </c>
    </row>
    <row r="102" spans="1:24" hidden="1" x14ac:dyDescent="0.2">
      <c r="A102" s="13">
        <v>15</v>
      </c>
      <c r="B102" s="64" t="s">
        <v>210</v>
      </c>
      <c r="V102" s="1">
        <v>16</v>
      </c>
      <c r="W102" s="125" t="str">
        <f>Academic!D56</f>
        <v>ICT</v>
      </c>
      <c r="X102" s="1">
        <f>Academic!E56</f>
        <v>0</v>
      </c>
    </row>
    <row r="103" spans="1:24" hidden="1" x14ac:dyDescent="0.2">
      <c r="A103" s="13">
        <v>16</v>
      </c>
      <c r="B103" s="64" t="s">
        <v>211</v>
      </c>
      <c r="V103" s="1">
        <v>17</v>
      </c>
      <c r="W103" s="125" t="str">
        <f>Academic!D57</f>
        <v>Writing</v>
      </c>
      <c r="X103" s="1">
        <f>Academic!E57</f>
        <v>0</v>
      </c>
    </row>
    <row r="104" spans="1:24" hidden="1" x14ac:dyDescent="0.2">
      <c r="A104" s="13">
        <v>17</v>
      </c>
      <c r="B104" s="64" t="s">
        <v>212</v>
      </c>
    </row>
    <row r="105" spans="1:24" hidden="1" x14ac:dyDescent="0.2">
      <c r="A105" s="13">
        <v>18</v>
      </c>
      <c r="B105" s="64" t="s">
        <v>213</v>
      </c>
    </row>
    <row r="106" spans="1:24" hidden="1" x14ac:dyDescent="0.2">
      <c r="A106" s="13">
        <v>19</v>
      </c>
      <c r="B106" s="64" t="s">
        <v>214</v>
      </c>
    </row>
    <row r="107" spans="1:24" hidden="1" x14ac:dyDescent="0.2">
      <c r="A107" s="13">
        <v>20</v>
      </c>
      <c r="B107" s="64" t="s">
        <v>215</v>
      </c>
    </row>
    <row r="108" spans="1:24" hidden="1" x14ac:dyDescent="0.2">
      <c r="A108" s="13">
        <v>21</v>
      </c>
      <c r="B108" s="64" t="s">
        <v>216</v>
      </c>
    </row>
    <row r="109" spans="1:24" hidden="1" x14ac:dyDescent="0.2">
      <c r="A109" s="13">
        <v>22</v>
      </c>
      <c r="B109" s="64" t="s">
        <v>217</v>
      </c>
    </row>
    <row r="110" spans="1:24" hidden="1" x14ac:dyDescent="0.2">
      <c r="A110" s="13">
        <v>23</v>
      </c>
      <c r="B110" s="64" t="s">
        <v>218</v>
      </c>
    </row>
    <row r="111" spans="1:24" hidden="1" x14ac:dyDescent="0.2">
      <c r="A111" s="13">
        <v>24</v>
      </c>
      <c r="B111" s="64" t="s">
        <v>219</v>
      </c>
    </row>
    <row r="112" spans="1:24" hidden="1" x14ac:dyDescent="0.2">
      <c r="A112" s="13">
        <v>25</v>
      </c>
      <c r="B112" s="64" t="s">
        <v>220</v>
      </c>
    </row>
    <row r="113" spans="1:2" hidden="1" x14ac:dyDescent="0.2">
      <c r="A113" s="13">
        <v>26</v>
      </c>
      <c r="B113" s="64" t="s">
        <v>221</v>
      </c>
    </row>
    <row r="114" spans="1:2" hidden="1" x14ac:dyDescent="0.2">
      <c r="A114" s="13">
        <v>27</v>
      </c>
      <c r="B114" s="64" t="s">
        <v>222</v>
      </c>
    </row>
    <row r="115" spans="1:2" hidden="1" x14ac:dyDescent="0.2">
      <c r="A115" s="13">
        <v>28</v>
      </c>
      <c r="B115" s="64" t="s">
        <v>223</v>
      </c>
    </row>
    <row r="116" spans="1:2" hidden="1" x14ac:dyDescent="0.2">
      <c r="A116" s="13">
        <v>29</v>
      </c>
      <c r="B116" s="64" t="s">
        <v>224</v>
      </c>
    </row>
    <row r="117" spans="1:2" hidden="1" x14ac:dyDescent="0.2">
      <c r="A117" s="13">
        <v>30</v>
      </c>
      <c r="B117" s="64" t="s">
        <v>225</v>
      </c>
    </row>
    <row r="118" spans="1:2" hidden="1" x14ac:dyDescent="0.2">
      <c r="A118" s="13">
        <v>31</v>
      </c>
      <c r="B118" s="64" t="s">
        <v>226</v>
      </c>
    </row>
    <row r="119" spans="1:2" hidden="1" x14ac:dyDescent="0.2">
      <c r="A119" s="13">
        <v>32</v>
      </c>
      <c r="B119" s="64" t="s">
        <v>227</v>
      </c>
    </row>
    <row r="120" spans="1:2" hidden="1" x14ac:dyDescent="0.2">
      <c r="A120" s="13">
        <v>33</v>
      </c>
      <c r="B120" s="64" t="s">
        <v>228</v>
      </c>
    </row>
    <row r="121" spans="1:2" hidden="1" x14ac:dyDescent="0.2">
      <c r="A121" s="13">
        <v>34</v>
      </c>
      <c r="B121" s="64" t="s">
        <v>229</v>
      </c>
    </row>
    <row r="122" spans="1:2" hidden="1" x14ac:dyDescent="0.2">
      <c r="A122" s="13">
        <v>35</v>
      </c>
      <c r="B122" s="64" t="s">
        <v>230</v>
      </c>
    </row>
    <row r="123" spans="1:2" hidden="1" x14ac:dyDescent="0.2">
      <c r="A123" s="13">
        <v>36</v>
      </c>
      <c r="B123" s="64" t="s">
        <v>231</v>
      </c>
    </row>
    <row r="124" spans="1:2" hidden="1" x14ac:dyDescent="0.2">
      <c r="A124" s="13">
        <v>37</v>
      </c>
      <c r="B124" s="64" t="s">
        <v>232</v>
      </c>
    </row>
    <row r="125" spans="1:2" hidden="1" x14ac:dyDescent="0.2">
      <c r="A125" s="13">
        <v>38</v>
      </c>
      <c r="B125" s="64" t="s">
        <v>233</v>
      </c>
    </row>
    <row r="126" spans="1:2" hidden="1" x14ac:dyDescent="0.2">
      <c r="A126" s="13">
        <v>39</v>
      </c>
      <c r="B126" s="64" t="s">
        <v>234</v>
      </c>
    </row>
    <row r="127" spans="1:2" hidden="1" x14ac:dyDescent="0.2">
      <c r="A127" s="13">
        <v>40</v>
      </c>
      <c r="B127" s="64" t="s">
        <v>235</v>
      </c>
    </row>
    <row r="128" spans="1:2" hidden="1" x14ac:dyDescent="0.2">
      <c r="A128" s="13">
        <v>41</v>
      </c>
      <c r="B128" s="64" t="s">
        <v>59</v>
      </c>
    </row>
    <row r="129" spans="1:2" hidden="1" x14ac:dyDescent="0.2">
      <c r="A129" s="13">
        <v>42</v>
      </c>
      <c r="B129" s="64" t="s">
        <v>60</v>
      </c>
    </row>
    <row r="130" spans="1:2" hidden="1" x14ac:dyDescent="0.2">
      <c r="A130" s="13">
        <v>43</v>
      </c>
      <c r="B130" s="64" t="s">
        <v>61</v>
      </c>
    </row>
    <row r="131" spans="1:2" hidden="1" x14ac:dyDescent="0.2">
      <c r="A131" s="13">
        <v>44</v>
      </c>
      <c r="B131" s="64" t="s">
        <v>62</v>
      </c>
    </row>
    <row r="132" spans="1:2" hidden="1" x14ac:dyDescent="0.2">
      <c r="A132" s="13">
        <v>45</v>
      </c>
      <c r="B132" s="64" t="s">
        <v>63</v>
      </c>
    </row>
    <row r="133" spans="1:2" hidden="1" x14ac:dyDescent="0.2">
      <c r="A133" s="13">
        <v>46</v>
      </c>
      <c r="B133" s="64" t="s">
        <v>64</v>
      </c>
    </row>
    <row r="134" spans="1:2" hidden="1" x14ac:dyDescent="0.2">
      <c r="A134" s="13">
        <v>47</v>
      </c>
      <c r="B134" s="64" t="s">
        <v>65</v>
      </c>
    </row>
    <row r="135" spans="1:2" hidden="1" x14ac:dyDescent="0.2">
      <c r="A135" s="13">
        <v>48</v>
      </c>
      <c r="B135" s="64" t="s">
        <v>66</v>
      </c>
    </row>
    <row r="136" spans="1:2" hidden="1" x14ac:dyDescent="0.2">
      <c r="A136" s="13">
        <v>49</v>
      </c>
      <c r="B136" s="64" t="s">
        <v>67</v>
      </c>
    </row>
    <row r="137" spans="1:2" hidden="1" x14ac:dyDescent="0.2">
      <c r="A137" s="13">
        <v>50</v>
      </c>
      <c r="B137" s="64" t="s">
        <v>58</v>
      </c>
    </row>
    <row r="138" spans="1:2" hidden="1" x14ac:dyDescent="0.2">
      <c r="A138" s="13">
        <v>51</v>
      </c>
      <c r="B138" s="64" t="s">
        <v>68</v>
      </c>
    </row>
    <row r="139" spans="1:2" hidden="1" x14ac:dyDescent="0.2">
      <c r="A139" s="13">
        <v>52</v>
      </c>
      <c r="B139" s="64" t="s">
        <v>69</v>
      </c>
    </row>
    <row r="140" spans="1:2" hidden="1" x14ac:dyDescent="0.2">
      <c r="A140" s="13">
        <v>53</v>
      </c>
      <c r="B140" s="64" t="s">
        <v>70</v>
      </c>
    </row>
    <row r="141" spans="1:2" hidden="1" x14ac:dyDescent="0.2">
      <c r="A141" s="13">
        <v>54</v>
      </c>
      <c r="B141" s="64" t="s">
        <v>71</v>
      </c>
    </row>
    <row r="142" spans="1:2" hidden="1" x14ac:dyDescent="0.2">
      <c r="A142" s="13">
        <v>55</v>
      </c>
      <c r="B142" s="64" t="s">
        <v>72</v>
      </c>
    </row>
    <row r="143" spans="1:2" hidden="1" x14ac:dyDescent="0.2">
      <c r="A143" s="13">
        <v>56</v>
      </c>
      <c r="B143" s="64" t="s">
        <v>73</v>
      </c>
    </row>
    <row r="144" spans="1:2" hidden="1" x14ac:dyDescent="0.2">
      <c r="A144" s="13">
        <v>57</v>
      </c>
      <c r="B144" s="64" t="s">
        <v>74</v>
      </c>
    </row>
    <row r="145" spans="1:2" hidden="1" x14ac:dyDescent="0.2">
      <c r="A145" s="13">
        <v>58</v>
      </c>
      <c r="B145" s="64" t="s">
        <v>75</v>
      </c>
    </row>
    <row r="146" spans="1:2" hidden="1" x14ac:dyDescent="0.2">
      <c r="A146" s="13">
        <v>59</v>
      </c>
      <c r="B146" s="64" t="s">
        <v>76</v>
      </c>
    </row>
    <row r="147" spans="1:2" hidden="1" x14ac:dyDescent="0.2">
      <c r="A147" s="13">
        <v>60</v>
      </c>
      <c r="B147" s="64" t="s">
        <v>77</v>
      </c>
    </row>
    <row r="148" spans="1:2" hidden="1" x14ac:dyDescent="0.2">
      <c r="A148" s="13">
        <v>61</v>
      </c>
      <c r="B148" s="64" t="s">
        <v>78</v>
      </c>
    </row>
    <row r="149" spans="1:2" hidden="1" x14ac:dyDescent="0.2">
      <c r="A149" s="13">
        <v>62</v>
      </c>
      <c r="B149" s="64" t="s">
        <v>79</v>
      </c>
    </row>
    <row r="150" spans="1:2" hidden="1" x14ac:dyDescent="0.2">
      <c r="A150" s="13">
        <v>63</v>
      </c>
      <c r="B150" s="64" t="s">
        <v>80</v>
      </c>
    </row>
    <row r="151" spans="1:2" hidden="1" x14ac:dyDescent="0.2">
      <c r="A151" s="13">
        <v>64</v>
      </c>
      <c r="B151" s="64" t="s">
        <v>81</v>
      </c>
    </row>
    <row r="152" spans="1:2" hidden="1" x14ac:dyDescent="0.2">
      <c r="A152" s="13">
        <v>65</v>
      </c>
      <c r="B152" s="64" t="s">
        <v>82</v>
      </c>
    </row>
    <row r="153" spans="1:2" hidden="1" x14ac:dyDescent="0.2">
      <c r="A153" s="13">
        <v>66</v>
      </c>
      <c r="B153" s="64" t="s">
        <v>83</v>
      </c>
    </row>
    <row r="154" spans="1:2" hidden="1" x14ac:dyDescent="0.2">
      <c r="A154" s="13">
        <v>67</v>
      </c>
      <c r="B154" s="64" t="s">
        <v>84</v>
      </c>
    </row>
    <row r="155" spans="1:2" hidden="1" x14ac:dyDescent="0.2">
      <c r="A155" s="13">
        <v>68</v>
      </c>
      <c r="B155" s="64" t="s">
        <v>85</v>
      </c>
    </row>
    <row r="156" spans="1:2" hidden="1" x14ac:dyDescent="0.2">
      <c r="A156" s="13">
        <v>69</v>
      </c>
      <c r="B156" s="64" t="s">
        <v>86</v>
      </c>
    </row>
    <row r="157" spans="1:2" hidden="1" x14ac:dyDescent="0.2">
      <c r="A157" s="13">
        <v>70</v>
      </c>
      <c r="B157" s="64" t="s">
        <v>87</v>
      </c>
    </row>
    <row r="158" spans="1:2" hidden="1" x14ac:dyDescent="0.2">
      <c r="A158" s="13">
        <v>71</v>
      </c>
      <c r="B158" s="64" t="s">
        <v>88</v>
      </c>
    </row>
    <row r="159" spans="1:2" hidden="1" x14ac:dyDescent="0.2">
      <c r="A159" s="13">
        <v>72</v>
      </c>
      <c r="B159" s="64" t="s">
        <v>89</v>
      </c>
    </row>
    <row r="160" spans="1:2" hidden="1" x14ac:dyDescent="0.2">
      <c r="A160" s="13">
        <v>73</v>
      </c>
      <c r="B160" s="64" t="s">
        <v>90</v>
      </c>
    </row>
    <row r="161" spans="1:2" hidden="1" x14ac:dyDescent="0.2">
      <c r="A161" s="13">
        <v>74</v>
      </c>
      <c r="B161" s="64" t="s">
        <v>91</v>
      </c>
    </row>
    <row r="162" spans="1:2" hidden="1" x14ac:dyDescent="0.2">
      <c r="A162" s="13">
        <v>75</v>
      </c>
      <c r="B162" s="64" t="s">
        <v>92</v>
      </c>
    </row>
    <row r="163" spans="1:2" hidden="1" x14ac:dyDescent="0.2">
      <c r="A163" s="13">
        <v>76</v>
      </c>
      <c r="B163" s="64" t="s">
        <v>93</v>
      </c>
    </row>
    <row r="164" spans="1:2" hidden="1" x14ac:dyDescent="0.2">
      <c r="A164" s="13">
        <v>77</v>
      </c>
      <c r="B164" s="64" t="s">
        <v>94</v>
      </c>
    </row>
    <row r="165" spans="1:2" hidden="1" x14ac:dyDescent="0.2">
      <c r="A165" s="13">
        <v>78</v>
      </c>
      <c r="B165" s="64" t="s">
        <v>95</v>
      </c>
    </row>
    <row r="166" spans="1:2" hidden="1" x14ac:dyDescent="0.2">
      <c r="A166" s="13">
        <v>79</v>
      </c>
      <c r="B166" s="64" t="s">
        <v>96</v>
      </c>
    </row>
    <row r="167" spans="1:2" hidden="1" x14ac:dyDescent="0.2">
      <c r="A167" s="13">
        <v>80</v>
      </c>
      <c r="B167" s="64" t="s">
        <v>97</v>
      </c>
    </row>
    <row r="168" spans="1:2" hidden="1" x14ac:dyDescent="0.2">
      <c r="A168" s="13">
        <v>81</v>
      </c>
      <c r="B168" s="64" t="s">
        <v>98</v>
      </c>
    </row>
    <row r="169" spans="1:2" hidden="1" x14ac:dyDescent="0.2">
      <c r="A169" s="13">
        <v>82</v>
      </c>
      <c r="B169" s="64" t="s">
        <v>99</v>
      </c>
    </row>
    <row r="170" spans="1:2" hidden="1" x14ac:dyDescent="0.2">
      <c r="A170" s="13">
        <v>83</v>
      </c>
      <c r="B170" s="64" t="s">
        <v>100</v>
      </c>
    </row>
    <row r="171" spans="1:2" hidden="1" x14ac:dyDescent="0.2">
      <c r="A171" s="13">
        <v>84</v>
      </c>
      <c r="B171" s="64" t="s">
        <v>101</v>
      </c>
    </row>
    <row r="172" spans="1:2" hidden="1" x14ac:dyDescent="0.2">
      <c r="A172" s="13">
        <v>85</v>
      </c>
      <c r="B172" s="64" t="s">
        <v>102</v>
      </c>
    </row>
    <row r="173" spans="1:2" hidden="1" x14ac:dyDescent="0.2">
      <c r="A173" s="13">
        <v>86</v>
      </c>
      <c r="B173" s="64" t="s">
        <v>103</v>
      </c>
    </row>
    <row r="174" spans="1:2" hidden="1" x14ac:dyDescent="0.2">
      <c r="A174" s="13">
        <v>87</v>
      </c>
      <c r="B174" s="64" t="s">
        <v>104</v>
      </c>
    </row>
    <row r="175" spans="1:2" hidden="1" x14ac:dyDescent="0.2">
      <c r="A175" s="13">
        <v>88</v>
      </c>
      <c r="B175" s="64" t="s">
        <v>105</v>
      </c>
    </row>
    <row r="176" spans="1:2" hidden="1" x14ac:dyDescent="0.2">
      <c r="A176" s="13">
        <v>89</v>
      </c>
      <c r="B176" s="64" t="s">
        <v>106</v>
      </c>
    </row>
    <row r="177" spans="1:34" hidden="1" x14ac:dyDescent="0.2">
      <c r="A177" s="13">
        <v>90</v>
      </c>
      <c r="B177" s="64" t="s">
        <v>107</v>
      </c>
    </row>
    <row r="178" spans="1:34" hidden="1" x14ac:dyDescent="0.2">
      <c r="A178" s="13">
        <v>91</v>
      </c>
      <c r="B178" s="64" t="s">
        <v>108</v>
      </c>
    </row>
    <row r="179" spans="1:34" hidden="1" x14ac:dyDescent="0.2">
      <c r="A179" s="13">
        <v>92</v>
      </c>
      <c r="B179" s="64" t="s">
        <v>109</v>
      </c>
    </row>
    <row r="180" spans="1:34" hidden="1" x14ac:dyDescent="0.2">
      <c r="A180" s="13">
        <v>93</v>
      </c>
      <c r="B180" s="64" t="s">
        <v>110</v>
      </c>
    </row>
    <row r="181" spans="1:34" hidden="1" x14ac:dyDescent="0.2">
      <c r="A181" s="13">
        <v>94</v>
      </c>
      <c r="B181" s="64" t="s">
        <v>111</v>
      </c>
    </row>
    <row r="182" spans="1:34" hidden="1" x14ac:dyDescent="0.2">
      <c r="A182" s="13">
        <v>95</v>
      </c>
      <c r="B182" s="64" t="s">
        <v>112</v>
      </c>
    </row>
    <row r="183" spans="1:34" hidden="1" x14ac:dyDescent="0.2">
      <c r="A183" s="13">
        <v>96</v>
      </c>
      <c r="B183" s="64" t="s">
        <v>113</v>
      </c>
    </row>
    <row r="184" spans="1:34" hidden="1" x14ac:dyDescent="0.2">
      <c r="A184" s="13">
        <v>97</v>
      </c>
      <c r="B184" s="64" t="s">
        <v>114</v>
      </c>
    </row>
    <row r="185" spans="1:34" hidden="1" x14ac:dyDescent="0.2">
      <c r="A185" s="13">
        <v>98</v>
      </c>
      <c r="B185" s="64" t="s">
        <v>115</v>
      </c>
    </row>
    <row r="186" spans="1:34" hidden="1" x14ac:dyDescent="0.2">
      <c r="A186" s="13">
        <v>99</v>
      </c>
      <c r="B186" s="64" t="s">
        <v>116</v>
      </c>
    </row>
    <row r="187" spans="1:34" hidden="1" x14ac:dyDescent="0.2">
      <c r="A187" s="13">
        <v>100</v>
      </c>
      <c r="B187" s="64" t="s">
        <v>117</v>
      </c>
    </row>
    <row r="188" spans="1:34" hidden="1" x14ac:dyDescent="0.2"/>
    <row r="189" spans="1:34" hidden="1" x14ac:dyDescent="0.2"/>
    <row r="190" spans="1:34" s="70" customFormat="1" ht="20.100000000000001" hidden="1" customHeight="1" x14ac:dyDescent="0.2">
      <c r="A190" s="65" t="s">
        <v>173</v>
      </c>
      <c r="B190" s="66"/>
      <c r="C190" s="67" t="s">
        <v>1</v>
      </c>
      <c r="D190" s="68">
        <f>Cover!D17</f>
        <v>0</v>
      </c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  <c r="R190" s="66"/>
      <c r="S190" s="66"/>
      <c r="T190" s="66"/>
      <c r="U190" s="66"/>
      <c r="V190" s="66"/>
      <c r="W190" s="66"/>
      <c r="X190" s="66"/>
      <c r="Y190" s="66"/>
      <c r="Z190" s="66"/>
      <c r="AA190" s="66"/>
      <c r="AB190" s="66"/>
      <c r="AC190" s="66"/>
      <c r="AD190" s="66"/>
      <c r="AE190" s="69"/>
      <c r="AF190" s="59"/>
      <c r="AG190" s="59"/>
      <c r="AH190" s="59"/>
    </row>
    <row r="191" spans="1:34" s="70" customFormat="1" ht="20.100000000000001" hidden="1" customHeight="1" x14ac:dyDescent="0.2">
      <c r="A191" s="71" t="s">
        <v>126</v>
      </c>
      <c r="B191" s="59"/>
      <c r="C191" s="72" t="s">
        <v>1</v>
      </c>
      <c r="D191" s="73" t="str">
        <f>Cover!D18</f>
        <v>Dra. Noertini Effendi</v>
      </c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  <c r="AB191" s="59"/>
      <c r="AC191" s="59"/>
      <c r="AD191" s="59"/>
      <c r="AE191" s="74"/>
      <c r="AF191" s="59"/>
      <c r="AG191" s="59"/>
      <c r="AH191" s="59"/>
    </row>
    <row r="192" spans="1:34" s="70" customFormat="1" ht="20.100000000000001" hidden="1" customHeight="1" x14ac:dyDescent="0.2">
      <c r="A192" s="75" t="s">
        <v>127</v>
      </c>
      <c r="B192" s="76"/>
      <c r="C192" s="77" t="s">
        <v>1</v>
      </c>
      <c r="D192" s="78">
        <f>Cover!K18</f>
        <v>10.4</v>
      </c>
      <c r="E192" s="76"/>
      <c r="F192" s="76"/>
      <c r="G192" s="76"/>
      <c r="H192" s="76"/>
      <c r="I192" s="76"/>
      <c r="J192" s="76"/>
      <c r="K192" s="76"/>
      <c r="L192" s="76"/>
      <c r="M192" s="76"/>
      <c r="N192" s="76"/>
      <c r="O192" s="76"/>
      <c r="P192" s="76"/>
      <c r="Q192" s="76"/>
      <c r="R192" s="76"/>
      <c r="S192" s="76"/>
      <c r="T192" s="76"/>
      <c r="U192" s="76"/>
      <c r="V192" s="76"/>
      <c r="W192" s="76"/>
      <c r="X192" s="76"/>
      <c r="Y192" s="76"/>
      <c r="Z192" s="76"/>
      <c r="AA192" s="76"/>
      <c r="AB192" s="76"/>
      <c r="AC192" s="76"/>
      <c r="AD192" s="76"/>
      <c r="AE192" s="79"/>
      <c r="AF192" s="59"/>
      <c r="AG192" s="59"/>
      <c r="AH192" s="59"/>
    </row>
    <row r="193" spans="1:35" hidden="1" x14ac:dyDescent="0.2"/>
    <row r="194" spans="1:35" ht="27.75" hidden="1" x14ac:dyDescent="0.4">
      <c r="A194" s="80" t="s">
        <v>118</v>
      </c>
    </row>
    <row r="195" spans="1:35" hidden="1" x14ac:dyDescent="0.2">
      <c r="A195" s="12">
        <v>1</v>
      </c>
      <c r="B195" s="12">
        <v>2</v>
      </c>
      <c r="C195" s="12">
        <v>3</v>
      </c>
      <c r="D195" s="12">
        <v>4</v>
      </c>
      <c r="E195" s="12">
        <v>5</v>
      </c>
      <c r="F195" s="12">
        <v>6</v>
      </c>
      <c r="G195" s="12">
        <v>7</v>
      </c>
      <c r="H195" s="12">
        <v>8</v>
      </c>
      <c r="I195" s="12">
        <v>9</v>
      </c>
      <c r="J195" s="12">
        <v>10</v>
      </c>
      <c r="K195" s="12">
        <v>11</v>
      </c>
      <c r="L195" s="12">
        <v>12</v>
      </c>
      <c r="M195" s="12">
        <v>13</v>
      </c>
      <c r="N195" s="12">
        <v>14</v>
      </c>
      <c r="O195" s="12">
        <v>15</v>
      </c>
      <c r="P195" s="12">
        <v>16</v>
      </c>
      <c r="Q195" s="12">
        <v>17</v>
      </c>
      <c r="R195" s="12">
        <v>18</v>
      </c>
      <c r="S195" s="12">
        <v>19</v>
      </c>
      <c r="T195" s="12">
        <v>20</v>
      </c>
      <c r="U195" s="12">
        <v>21</v>
      </c>
      <c r="V195" s="12">
        <v>22</v>
      </c>
      <c r="W195" s="12">
        <v>23</v>
      </c>
      <c r="X195" s="12">
        <v>24</v>
      </c>
      <c r="Y195" s="12">
        <v>25</v>
      </c>
      <c r="Z195" s="12">
        <v>26</v>
      </c>
      <c r="AA195" s="12">
        <v>27</v>
      </c>
      <c r="AB195" s="12">
        <v>28</v>
      </c>
      <c r="AC195" s="12">
        <v>29</v>
      </c>
      <c r="AD195" s="12">
        <v>30</v>
      </c>
      <c r="AE195" s="12">
        <v>31</v>
      </c>
      <c r="AF195" s="12">
        <v>32</v>
      </c>
      <c r="AG195" s="12">
        <v>33</v>
      </c>
      <c r="AH195" s="12">
        <v>34</v>
      </c>
      <c r="AI195" s="12">
        <v>35</v>
      </c>
    </row>
    <row r="196" spans="1:35" hidden="1" x14ac:dyDescent="0.2">
      <c r="A196" s="275" t="s">
        <v>5</v>
      </c>
      <c r="B196" s="274" t="s">
        <v>0</v>
      </c>
      <c r="C196" s="274" t="s">
        <v>128</v>
      </c>
      <c r="D196" s="251" t="s">
        <v>6</v>
      </c>
      <c r="E196" s="251"/>
      <c r="F196" s="251"/>
      <c r="G196" s="251"/>
      <c r="H196" s="251"/>
      <c r="I196" s="251"/>
      <c r="J196" s="251"/>
      <c r="K196" s="251"/>
      <c r="L196" s="251"/>
      <c r="M196" s="251"/>
      <c r="N196" s="251"/>
      <c r="O196" s="251"/>
      <c r="P196" s="251"/>
      <c r="Q196" s="250" t="s">
        <v>122</v>
      </c>
      <c r="R196" s="250"/>
      <c r="S196" s="250"/>
      <c r="T196" s="250" t="s">
        <v>124</v>
      </c>
      <c r="U196" s="250"/>
      <c r="V196" s="250" t="s">
        <v>125</v>
      </c>
      <c r="W196" s="250"/>
      <c r="X196" s="249" t="s">
        <v>133</v>
      </c>
      <c r="Y196" s="249"/>
      <c r="Z196" s="249"/>
      <c r="AA196" s="249"/>
      <c r="AB196" s="249"/>
      <c r="AC196" s="249"/>
      <c r="AD196" s="249"/>
      <c r="AE196" s="249"/>
      <c r="AF196" s="182" t="s">
        <v>6</v>
      </c>
      <c r="AG196" s="183"/>
      <c r="AH196" s="183"/>
      <c r="AI196" s="184"/>
    </row>
    <row r="197" spans="1:35" hidden="1" x14ac:dyDescent="0.2">
      <c r="A197" s="275"/>
      <c r="B197" s="274"/>
      <c r="C197" s="274"/>
      <c r="D197" s="111">
        <v>1</v>
      </c>
      <c r="E197" s="111">
        <v>2</v>
      </c>
      <c r="F197" s="111">
        <v>3</v>
      </c>
      <c r="G197" s="111">
        <v>4</v>
      </c>
      <c r="H197" s="111">
        <v>5</v>
      </c>
      <c r="I197" s="111">
        <v>6</v>
      </c>
      <c r="J197" s="111">
        <v>7</v>
      </c>
      <c r="K197" s="111">
        <v>8</v>
      </c>
      <c r="L197" s="111">
        <v>9</v>
      </c>
      <c r="M197" s="111">
        <v>10</v>
      </c>
      <c r="N197" s="111">
        <v>11</v>
      </c>
      <c r="O197" s="111">
        <v>12</v>
      </c>
      <c r="P197" s="111">
        <v>13</v>
      </c>
      <c r="Q197" s="112" t="s">
        <v>119</v>
      </c>
      <c r="R197" s="112" t="s">
        <v>120</v>
      </c>
      <c r="S197" s="112" t="s">
        <v>121</v>
      </c>
      <c r="T197" s="112" t="s">
        <v>123</v>
      </c>
      <c r="U197" s="112" t="s">
        <v>57</v>
      </c>
      <c r="V197" s="112" t="s">
        <v>123</v>
      </c>
      <c r="W197" s="112" t="s">
        <v>57</v>
      </c>
      <c r="X197" s="113">
        <v>1</v>
      </c>
      <c r="Y197" s="113">
        <v>2</v>
      </c>
      <c r="Z197" s="113">
        <v>3</v>
      </c>
      <c r="AA197" s="113">
        <v>4</v>
      </c>
      <c r="AB197" s="113">
        <v>5</v>
      </c>
      <c r="AC197" s="113">
        <v>6</v>
      </c>
      <c r="AD197" s="113">
        <v>7</v>
      </c>
      <c r="AE197" s="113">
        <v>8</v>
      </c>
      <c r="AF197" s="111">
        <v>14</v>
      </c>
      <c r="AG197" s="111">
        <v>15</v>
      </c>
      <c r="AH197" s="111">
        <v>16</v>
      </c>
      <c r="AI197" s="114">
        <v>17</v>
      </c>
    </row>
    <row r="198" spans="1:35" hidden="1" x14ac:dyDescent="0.2">
      <c r="A198" s="13">
        <v>1</v>
      </c>
      <c r="B198" s="5" t="str">
        <f>Academic!C10</f>
        <v>ABRAHAM ABNER</v>
      </c>
      <c r="C198" s="81">
        <f>Academic!B10</f>
        <v>0</v>
      </c>
      <c r="D198" s="13">
        <f>Academic!D10</f>
        <v>0</v>
      </c>
      <c r="E198" s="13">
        <f>Academic!E10</f>
        <v>0</v>
      </c>
      <c r="F198" s="13">
        <f>Academic!F10</f>
        <v>0</v>
      </c>
      <c r="G198" s="13">
        <f>Academic!G10</f>
        <v>0</v>
      </c>
      <c r="H198" s="13">
        <f>Academic!H10</f>
        <v>0</v>
      </c>
      <c r="I198" s="13">
        <f>Academic!I10</f>
        <v>0</v>
      </c>
      <c r="J198" s="13">
        <f>Academic!J10</f>
        <v>0</v>
      </c>
      <c r="K198" s="13">
        <f>Academic!K10</f>
        <v>0</v>
      </c>
      <c r="L198" s="13">
        <f>Academic!L10</f>
        <v>0</v>
      </c>
      <c r="M198" s="13">
        <f>Academic!M10</f>
        <v>0</v>
      </c>
      <c r="N198" s="13">
        <f>Academic!N10</f>
        <v>0</v>
      </c>
      <c r="O198" s="13">
        <f>Academic!O10</f>
        <v>0</v>
      </c>
      <c r="P198" s="13">
        <f>Academic!P10</f>
        <v>0</v>
      </c>
      <c r="Q198" s="13" t="str">
        <f>IF(Others!H8="","-",Others!H8)</f>
        <v>-</v>
      </c>
      <c r="R198" s="13" t="str">
        <f>IF(Others!I8="","-",Others!I8)</f>
        <v>-</v>
      </c>
      <c r="S198" s="13" t="str">
        <f>IF(Others!J8="","-",Others!J8)</f>
        <v>-</v>
      </c>
      <c r="T198" s="6" t="str">
        <f>IF(Others!D8="","",Others!D8)</f>
        <v/>
      </c>
      <c r="U198" s="6" t="str">
        <f>IF(Others!E8="","",Others!E8)</f>
        <v/>
      </c>
      <c r="V198" s="6" t="str">
        <f>IF(Others!F8="","",Others!F8)</f>
        <v/>
      </c>
      <c r="W198" s="6" t="str">
        <f>IF(Others!G8="","",Others!G8)</f>
        <v/>
      </c>
      <c r="X198" s="6" t="str">
        <f>Character!N8</f>
        <v>E</v>
      </c>
      <c r="Y198" s="6" t="str">
        <f>Character!O8</f>
        <v>E</v>
      </c>
      <c r="Z198" s="6" t="str">
        <f>Character!P8</f>
        <v>E</v>
      </c>
      <c r="AA198" s="6" t="str">
        <f>Character!Q8</f>
        <v>E</v>
      </c>
      <c r="AB198" s="6" t="str">
        <f>Character!R8</f>
        <v>E</v>
      </c>
      <c r="AC198" s="6" t="str">
        <f>Character!S8</f>
        <v>E</v>
      </c>
      <c r="AD198" s="6" t="str">
        <f>Character!T8</f>
        <v>E</v>
      </c>
      <c r="AE198" s="6" t="str">
        <f>Character!U8</f>
        <v>E</v>
      </c>
      <c r="AF198" s="6">
        <f>Academic!Q10</f>
        <v>0</v>
      </c>
      <c r="AG198" s="6">
        <f>Academic!R10</f>
        <v>0</v>
      </c>
      <c r="AH198" s="6">
        <f>Academic!S10</f>
        <v>0</v>
      </c>
      <c r="AI198" s="13">
        <f>Academic!T10</f>
        <v>0</v>
      </c>
    </row>
    <row r="199" spans="1:35" hidden="1" x14ac:dyDescent="0.2">
      <c r="A199" s="13">
        <v>2</v>
      </c>
      <c r="B199" s="5" t="str">
        <f>Academic!C11</f>
        <v xml:space="preserve">ANDREW IVAN </v>
      </c>
      <c r="C199" s="81">
        <f>Academic!B11</f>
        <v>0</v>
      </c>
      <c r="D199" s="13">
        <f>Academic!D11</f>
        <v>0</v>
      </c>
      <c r="E199" s="13">
        <f>Academic!E11</f>
        <v>0</v>
      </c>
      <c r="F199" s="13">
        <f>Academic!F11</f>
        <v>0</v>
      </c>
      <c r="G199" s="13">
        <f>Academic!G11</f>
        <v>0</v>
      </c>
      <c r="H199" s="13">
        <f>Academic!H11</f>
        <v>0</v>
      </c>
      <c r="I199" s="13">
        <f>Academic!I11</f>
        <v>0</v>
      </c>
      <c r="J199" s="13">
        <f>Academic!J11</f>
        <v>0</v>
      </c>
      <c r="K199" s="13">
        <f>Academic!K11</f>
        <v>0</v>
      </c>
      <c r="L199" s="13">
        <f>Academic!L11</f>
        <v>0</v>
      </c>
      <c r="M199" s="13">
        <f>Academic!M11</f>
        <v>0</v>
      </c>
      <c r="N199" s="13">
        <f>Academic!N11</f>
        <v>0</v>
      </c>
      <c r="O199" s="13">
        <f>Academic!O11</f>
        <v>0</v>
      </c>
      <c r="P199" s="13">
        <f>Academic!P11</f>
        <v>0</v>
      </c>
      <c r="Q199" s="13" t="str">
        <f>IF(Others!H9="","-",Others!H9)</f>
        <v>-</v>
      </c>
      <c r="R199" s="13" t="str">
        <f>IF(Others!I9="","-",Others!I9)</f>
        <v>-</v>
      </c>
      <c r="S199" s="13" t="str">
        <f>IF(Others!J9="","-",Others!J9)</f>
        <v>-</v>
      </c>
      <c r="T199" s="6" t="str">
        <f>IF(Others!D9="","",Others!D9)</f>
        <v/>
      </c>
      <c r="U199" s="6" t="str">
        <f>IF(Others!E9="","",Others!E9)</f>
        <v/>
      </c>
      <c r="V199" s="6" t="str">
        <f>IF(Others!F9="","",Others!F9)</f>
        <v/>
      </c>
      <c r="W199" s="6" t="str">
        <f>IF(Others!G9="","",Others!G9)</f>
        <v/>
      </c>
      <c r="X199" s="6" t="str">
        <f>Character!N9</f>
        <v>E</v>
      </c>
      <c r="Y199" s="6" t="str">
        <f>Character!O9</f>
        <v>E</v>
      </c>
      <c r="Z199" s="6" t="str">
        <f>Character!P9</f>
        <v>E</v>
      </c>
      <c r="AA199" s="6" t="str">
        <f>Character!Q9</f>
        <v>E</v>
      </c>
      <c r="AB199" s="6" t="str">
        <f>Character!R9</f>
        <v>E</v>
      </c>
      <c r="AC199" s="6" t="str">
        <f>Character!S9</f>
        <v>E</v>
      </c>
      <c r="AD199" s="6" t="str">
        <f>Character!T9</f>
        <v>E</v>
      </c>
      <c r="AE199" s="6" t="str">
        <f>Character!U9</f>
        <v>E</v>
      </c>
      <c r="AF199" s="6">
        <f>Academic!Q11</f>
        <v>0</v>
      </c>
      <c r="AG199" s="6">
        <f>Academic!R11</f>
        <v>0</v>
      </c>
      <c r="AH199" s="6">
        <f>Academic!S11</f>
        <v>0</v>
      </c>
      <c r="AI199" s="13">
        <f>Academic!T11</f>
        <v>0</v>
      </c>
    </row>
    <row r="200" spans="1:35" hidden="1" x14ac:dyDescent="0.2">
      <c r="A200" s="13">
        <v>3</v>
      </c>
      <c r="B200" s="5" t="str">
        <f>Academic!C12</f>
        <v>ARSENIUS DAVIN</v>
      </c>
      <c r="C200" s="81">
        <f>Academic!B12</f>
        <v>0</v>
      </c>
      <c r="D200" s="13">
        <f>Academic!D12</f>
        <v>0</v>
      </c>
      <c r="E200" s="13">
        <f>Academic!E12</f>
        <v>0</v>
      </c>
      <c r="F200" s="13">
        <f>Academic!F12</f>
        <v>0</v>
      </c>
      <c r="G200" s="13">
        <f>Academic!G12</f>
        <v>0</v>
      </c>
      <c r="H200" s="13">
        <f>Academic!H12</f>
        <v>0</v>
      </c>
      <c r="I200" s="13">
        <f>Academic!I12</f>
        <v>0</v>
      </c>
      <c r="J200" s="13">
        <f>Academic!J12</f>
        <v>0</v>
      </c>
      <c r="K200" s="13">
        <f>Academic!K12</f>
        <v>0</v>
      </c>
      <c r="L200" s="13">
        <f>Academic!L12</f>
        <v>0</v>
      </c>
      <c r="M200" s="13">
        <f>Academic!M12</f>
        <v>0</v>
      </c>
      <c r="N200" s="13">
        <f>Academic!N12</f>
        <v>0</v>
      </c>
      <c r="O200" s="13">
        <f>Academic!O12</f>
        <v>0</v>
      </c>
      <c r="P200" s="13">
        <f>Academic!P12</f>
        <v>0</v>
      </c>
      <c r="Q200" s="13" t="str">
        <f>IF(Others!H10="","-",Others!H10)</f>
        <v>-</v>
      </c>
      <c r="R200" s="13" t="str">
        <f>IF(Others!I10="","-",Others!I10)</f>
        <v>-</v>
      </c>
      <c r="S200" s="13" t="str">
        <f>IF(Others!J10="","-",Others!J10)</f>
        <v>-</v>
      </c>
      <c r="T200" s="6" t="str">
        <f>IF(Others!D10="","",Others!D10)</f>
        <v/>
      </c>
      <c r="U200" s="6" t="str">
        <f>IF(Others!E10="","",Others!E10)</f>
        <v/>
      </c>
      <c r="V200" s="6" t="str">
        <f>IF(Others!F10="","",Others!F10)</f>
        <v/>
      </c>
      <c r="W200" s="6" t="str">
        <f>IF(Others!G10="","",Others!G10)</f>
        <v/>
      </c>
      <c r="X200" s="6" t="str">
        <f>Character!N10</f>
        <v>E</v>
      </c>
      <c r="Y200" s="6" t="str">
        <f>Character!O10</f>
        <v>E</v>
      </c>
      <c r="Z200" s="6" t="str">
        <f>Character!P10</f>
        <v>E</v>
      </c>
      <c r="AA200" s="6" t="str">
        <f>Character!Q10</f>
        <v>E</v>
      </c>
      <c r="AB200" s="6" t="str">
        <f>Character!R10</f>
        <v>E</v>
      </c>
      <c r="AC200" s="6" t="str">
        <f>Character!S10</f>
        <v>E</v>
      </c>
      <c r="AD200" s="6" t="str">
        <f>Character!T10</f>
        <v>E</v>
      </c>
      <c r="AE200" s="6" t="str">
        <f>Character!U10</f>
        <v>E</v>
      </c>
      <c r="AF200" s="6">
        <f>Academic!Q12</f>
        <v>0</v>
      </c>
      <c r="AG200" s="6">
        <f>Academic!R12</f>
        <v>0</v>
      </c>
      <c r="AH200" s="6">
        <f>Academic!S12</f>
        <v>0</v>
      </c>
      <c r="AI200" s="13">
        <f>Academic!T12</f>
        <v>0</v>
      </c>
    </row>
    <row r="201" spans="1:35" hidden="1" x14ac:dyDescent="0.2">
      <c r="A201" s="13">
        <v>4</v>
      </c>
      <c r="B201" s="5" t="str">
        <f>Academic!C13</f>
        <v>DARREN CHRISTOPHER KOMALA</v>
      </c>
      <c r="C201" s="81">
        <f>Academic!B13</f>
        <v>0</v>
      </c>
      <c r="D201" s="13">
        <f>Academic!D13</f>
        <v>0</v>
      </c>
      <c r="E201" s="13">
        <f>Academic!E13</f>
        <v>0</v>
      </c>
      <c r="F201" s="13">
        <f>Academic!F13</f>
        <v>0</v>
      </c>
      <c r="G201" s="13">
        <f>Academic!G13</f>
        <v>0</v>
      </c>
      <c r="H201" s="13">
        <f>Academic!H13</f>
        <v>0</v>
      </c>
      <c r="I201" s="13">
        <f>Academic!I13</f>
        <v>0</v>
      </c>
      <c r="J201" s="13">
        <f>Academic!J13</f>
        <v>0</v>
      </c>
      <c r="K201" s="13">
        <f>Academic!K13</f>
        <v>0</v>
      </c>
      <c r="L201" s="13">
        <f>Academic!L13</f>
        <v>0</v>
      </c>
      <c r="M201" s="13">
        <f>Academic!M13</f>
        <v>0</v>
      </c>
      <c r="N201" s="13">
        <f>Academic!N13</f>
        <v>0</v>
      </c>
      <c r="O201" s="13">
        <f>Academic!O13</f>
        <v>0</v>
      </c>
      <c r="P201" s="13">
        <f>Academic!P13</f>
        <v>0</v>
      </c>
      <c r="Q201" s="13" t="str">
        <f>IF(Others!H11="","-",Others!H11)</f>
        <v>-</v>
      </c>
      <c r="R201" s="13" t="str">
        <f>IF(Others!I11="","-",Others!I11)</f>
        <v>-</v>
      </c>
      <c r="S201" s="13" t="str">
        <f>IF(Others!J11="","-",Others!J11)</f>
        <v>-</v>
      </c>
      <c r="T201" s="6" t="str">
        <f>IF(Others!D11="","",Others!D11)</f>
        <v/>
      </c>
      <c r="U201" s="6" t="str">
        <f>IF(Others!E11="","",Others!E11)</f>
        <v/>
      </c>
      <c r="V201" s="6" t="str">
        <f>IF(Others!F11="","",Others!F11)</f>
        <v/>
      </c>
      <c r="W201" s="6" t="str">
        <f>IF(Others!G11="","",Others!G11)</f>
        <v/>
      </c>
      <c r="X201" s="6" t="str">
        <f>Character!N11</f>
        <v>E</v>
      </c>
      <c r="Y201" s="6" t="str">
        <f>Character!O11</f>
        <v>E</v>
      </c>
      <c r="Z201" s="6" t="str">
        <f>Character!P11</f>
        <v>E</v>
      </c>
      <c r="AA201" s="6" t="str">
        <f>Character!Q11</f>
        <v>E</v>
      </c>
      <c r="AB201" s="6" t="str">
        <f>Character!R11</f>
        <v>E</v>
      </c>
      <c r="AC201" s="6" t="str">
        <f>Character!S11</f>
        <v>E</v>
      </c>
      <c r="AD201" s="6" t="str">
        <f>Character!T11</f>
        <v>E</v>
      </c>
      <c r="AE201" s="6" t="str">
        <f>Character!U11</f>
        <v>E</v>
      </c>
      <c r="AF201" s="6">
        <f>Academic!Q13</f>
        <v>0</v>
      </c>
      <c r="AG201" s="6">
        <f>Academic!R13</f>
        <v>0</v>
      </c>
      <c r="AH201" s="6">
        <f>Academic!S13</f>
        <v>0</v>
      </c>
      <c r="AI201" s="13">
        <f>Academic!T13</f>
        <v>0</v>
      </c>
    </row>
    <row r="202" spans="1:35" hidden="1" x14ac:dyDescent="0.2">
      <c r="A202" s="13">
        <v>5</v>
      </c>
      <c r="B202" s="5" t="str">
        <f>Academic!C14</f>
        <v>EVELYN JANE</v>
      </c>
      <c r="C202" s="81">
        <f>Academic!B14</f>
        <v>0</v>
      </c>
      <c r="D202" s="13">
        <f>Academic!D14</f>
        <v>0</v>
      </c>
      <c r="E202" s="13">
        <f>Academic!E14</f>
        <v>0</v>
      </c>
      <c r="F202" s="13">
        <f>Academic!F14</f>
        <v>0</v>
      </c>
      <c r="G202" s="13">
        <f>Academic!G14</f>
        <v>0</v>
      </c>
      <c r="H202" s="13">
        <f>Academic!H14</f>
        <v>0</v>
      </c>
      <c r="I202" s="13">
        <f>Academic!I14</f>
        <v>0</v>
      </c>
      <c r="J202" s="13">
        <f>Academic!J14</f>
        <v>0</v>
      </c>
      <c r="K202" s="13">
        <f>Academic!K14</f>
        <v>0</v>
      </c>
      <c r="L202" s="13">
        <f>Academic!L14</f>
        <v>0</v>
      </c>
      <c r="M202" s="13">
        <f>Academic!M14</f>
        <v>0</v>
      </c>
      <c r="N202" s="13">
        <f>Academic!N14</f>
        <v>0</v>
      </c>
      <c r="O202" s="13">
        <f>Academic!O14</f>
        <v>0</v>
      </c>
      <c r="P202" s="13">
        <f>Academic!P14</f>
        <v>0</v>
      </c>
      <c r="Q202" s="13" t="str">
        <f>IF(Others!H12="","-",Others!H12)</f>
        <v>-</v>
      </c>
      <c r="R202" s="13" t="str">
        <f>IF(Others!I12="","-",Others!I12)</f>
        <v>-</v>
      </c>
      <c r="S202" s="13" t="str">
        <f>IF(Others!J12="","-",Others!J12)</f>
        <v>-</v>
      </c>
      <c r="T202" s="6" t="str">
        <f>IF(Others!D12="","",Others!D12)</f>
        <v/>
      </c>
      <c r="U202" s="6" t="str">
        <f>IF(Others!E12="","",Others!E12)</f>
        <v/>
      </c>
      <c r="V202" s="6" t="str">
        <f>IF(Others!F12="","",Others!F12)</f>
        <v/>
      </c>
      <c r="W202" s="6" t="str">
        <f>IF(Others!G12="","",Others!G12)</f>
        <v/>
      </c>
      <c r="X202" s="6" t="str">
        <f>Character!N12</f>
        <v>E</v>
      </c>
      <c r="Y202" s="6" t="str">
        <f>Character!O12</f>
        <v>E</v>
      </c>
      <c r="Z202" s="6" t="str">
        <f>Character!P12</f>
        <v>E</v>
      </c>
      <c r="AA202" s="6" t="str">
        <f>Character!Q12</f>
        <v>E</v>
      </c>
      <c r="AB202" s="6" t="str">
        <f>Character!R12</f>
        <v>E</v>
      </c>
      <c r="AC202" s="6" t="str">
        <f>Character!S12</f>
        <v>E</v>
      </c>
      <c r="AD202" s="6" t="str">
        <f>Character!T12</f>
        <v>E</v>
      </c>
      <c r="AE202" s="6" t="str">
        <f>Character!U12</f>
        <v>E</v>
      </c>
      <c r="AF202" s="6">
        <f>Academic!Q14</f>
        <v>0</v>
      </c>
      <c r="AG202" s="6">
        <f>Academic!R14</f>
        <v>0</v>
      </c>
      <c r="AH202" s="6">
        <f>Academic!S14</f>
        <v>0</v>
      </c>
      <c r="AI202" s="13">
        <f>Academic!T14</f>
        <v>0</v>
      </c>
    </row>
    <row r="203" spans="1:35" hidden="1" x14ac:dyDescent="0.2">
      <c r="A203" s="13">
        <v>6</v>
      </c>
      <c r="B203" s="5" t="str">
        <f>Academic!C15</f>
        <v>JANICE ANGELA</v>
      </c>
      <c r="C203" s="81">
        <f>Academic!B15</f>
        <v>0</v>
      </c>
      <c r="D203" s="13">
        <f>Academic!D15</f>
        <v>0</v>
      </c>
      <c r="E203" s="13">
        <f>Academic!E15</f>
        <v>0</v>
      </c>
      <c r="F203" s="13">
        <f>Academic!F15</f>
        <v>0</v>
      </c>
      <c r="G203" s="13">
        <f>Academic!G15</f>
        <v>0</v>
      </c>
      <c r="H203" s="13">
        <f>Academic!H15</f>
        <v>0</v>
      </c>
      <c r="I203" s="13">
        <f>Academic!I15</f>
        <v>0</v>
      </c>
      <c r="J203" s="13">
        <f>Academic!J15</f>
        <v>0</v>
      </c>
      <c r="K203" s="13">
        <f>Academic!K15</f>
        <v>0</v>
      </c>
      <c r="L203" s="13">
        <f>Academic!L15</f>
        <v>0</v>
      </c>
      <c r="M203" s="13">
        <f>Academic!M15</f>
        <v>0</v>
      </c>
      <c r="N203" s="13">
        <f>Academic!N15</f>
        <v>0</v>
      </c>
      <c r="O203" s="13">
        <f>Academic!O15</f>
        <v>0</v>
      </c>
      <c r="P203" s="13">
        <f>Academic!P15</f>
        <v>0</v>
      </c>
      <c r="Q203" s="13" t="str">
        <f>IF(Others!H13="","-",Others!H13)</f>
        <v>-</v>
      </c>
      <c r="R203" s="13" t="str">
        <f>IF(Others!I13="","-",Others!I13)</f>
        <v>-</v>
      </c>
      <c r="S203" s="13" t="str">
        <f>IF(Others!J13="","-",Others!J13)</f>
        <v>-</v>
      </c>
      <c r="T203" s="6" t="str">
        <f>IF(Others!D13="","",Others!D13)</f>
        <v/>
      </c>
      <c r="U203" s="6" t="str">
        <f>IF(Others!E13="","",Others!E13)</f>
        <v/>
      </c>
      <c r="V203" s="6" t="str">
        <f>IF(Others!F13="","",Others!F13)</f>
        <v/>
      </c>
      <c r="W203" s="6" t="str">
        <f>IF(Others!G13="","",Others!G13)</f>
        <v/>
      </c>
      <c r="X203" s="6" t="str">
        <f>Character!N13</f>
        <v>E</v>
      </c>
      <c r="Y203" s="6" t="str">
        <f>Character!O13</f>
        <v>E</v>
      </c>
      <c r="Z203" s="6" t="str">
        <f>Character!P13</f>
        <v>E</v>
      </c>
      <c r="AA203" s="6" t="str">
        <f>Character!Q13</f>
        <v>E</v>
      </c>
      <c r="AB203" s="6" t="str">
        <f>Character!R13</f>
        <v>E</v>
      </c>
      <c r="AC203" s="6" t="str">
        <f>Character!S13</f>
        <v>E</v>
      </c>
      <c r="AD203" s="6" t="str">
        <f>Character!T13</f>
        <v>E</v>
      </c>
      <c r="AE203" s="6" t="str">
        <f>Character!U13</f>
        <v>E</v>
      </c>
      <c r="AF203" s="6">
        <f>Academic!Q15</f>
        <v>0</v>
      </c>
      <c r="AG203" s="6">
        <f>Academic!R15</f>
        <v>0</v>
      </c>
      <c r="AH203" s="6">
        <f>Academic!S15</f>
        <v>0</v>
      </c>
      <c r="AI203" s="13">
        <f>Academic!T15</f>
        <v>0</v>
      </c>
    </row>
    <row r="204" spans="1:35" hidden="1" x14ac:dyDescent="0.2">
      <c r="A204" s="13">
        <v>7</v>
      </c>
      <c r="B204" s="5" t="str">
        <f>Academic!C16</f>
        <v>JOSEPHINE ANGELICA</v>
      </c>
      <c r="C204" s="81">
        <f>Academic!B16</f>
        <v>0</v>
      </c>
      <c r="D204" s="13">
        <f>Academic!D16</f>
        <v>0</v>
      </c>
      <c r="E204" s="13">
        <f>Academic!E16</f>
        <v>0</v>
      </c>
      <c r="F204" s="13">
        <f>Academic!F16</f>
        <v>0</v>
      </c>
      <c r="G204" s="13">
        <f>Academic!G16</f>
        <v>0</v>
      </c>
      <c r="H204" s="13">
        <f>Academic!H16</f>
        <v>0</v>
      </c>
      <c r="I204" s="13">
        <f>Academic!I16</f>
        <v>0</v>
      </c>
      <c r="J204" s="13">
        <f>Academic!J16</f>
        <v>0</v>
      </c>
      <c r="K204" s="13">
        <f>Academic!K16</f>
        <v>0</v>
      </c>
      <c r="L204" s="13">
        <f>Academic!L16</f>
        <v>0</v>
      </c>
      <c r="M204" s="13">
        <f>Academic!M16</f>
        <v>0</v>
      </c>
      <c r="N204" s="13">
        <f>Academic!N16</f>
        <v>0</v>
      </c>
      <c r="O204" s="13">
        <f>Academic!O16</f>
        <v>0</v>
      </c>
      <c r="P204" s="13">
        <f>Academic!P16</f>
        <v>0</v>
      </c>
      <c r="Q204" s="13" t="str">
        <f>IF(Others!H14="","-",Others!H14)</f>
        <v>-</v>
      </c>
      <c r="R204" s="13" t="str">
        <f>IF(Others!I14="","-",Others!I14)</f>
        <v>-</v>
      </c>
      <c r="S204" s="13" t="str">
        <f>IF(Others!J14="","-",Others!J14)</f>
        <v>-</v>
      </c>
      <c r="T204" s="6" t="str">
        <f>IF(Others!D14="","",Others!D14)</f>
        <v/>
      </c>
      <c r="U204" s="6" t="str">
        <f>IF(Others!E14="","",Others!E14)</f>
        <v/>
      </c>
      <c r="V204" s="6" t="str">
        <f>IF(Others!F14="","",Others!F14)</f>
        <v/>
      </c>
      <c r="W204" s="6" t="str">
        <f>IF(Others!G14="","",Others!G14)</f>
        <v/>
      </c>
      <c r="X204" s="6" t="str">
        <f>Character!N14</f>
        <v>E</v>
      </c>
      <c r="Y204" s="6" t="str">
        <f>Character!O14</f>
        <v>E</v>
      </c>
      <c r="Z204" s="6" t="str">
        <f>Character!P14</f>
        <v>E</v>
      </c>
      <c r="AA204" s="6" t="str">
        <f>Character!Q14</f>
        <v>E</v>
      </c>
      <c r="AB204" s="6" t="str">
        <f>Character!R14</f>
        <v>E</v>
      </c>
      <c r="AC204" s="6" t="str">
        <f>Character!S14</f>
        <v>E</v>
      </c>
      <c r="AD204" s="6" t="str">
        <f>Character!T14</f>
        <v>E</v>
      </c>
      <c r="AE204" s="6" t="str">
        <f>Character!U14</f>
        <v>E</v>
      </c>
      <c r="AF204" s="6">
        <f>Academic!Q16</f>
        <v>0</v>
      </c>
      <c r="AG204" s="6">
        <f>Academic!R16</f>
        <v>0</v>
      </c>
      <c r="AH204" s="6">
        <f>Academic!S16</f>
        <v>0</v>
      </c>
      <c r="AI204" s="13">
        <f>Academic!T16</f>
        <v>0</v>
      </c>
    </row>
    <row r="205" spans="1:35" hidden="1" x14ac:dyDescent="0.2">
      <c r="A205" s="13">
        <v>8</v>
      </c>
      <c r="B205" s="5" t="str">
        <f>Academic!C17</f>
        <v>KALVINCI MANUEL</v>
      </c>
      <c r="C205" s="81">
        <f>Academic!B17</f>
        <v>0</v>
      </c>
      <c r="D205" s="13">
        <f>Academic!D17</f>
        <v>0</v>
      </c>
      <c r="E205" s="13">
        <f>Academic!E17</f>
        <v>0</v>
      </c>
      <c r="F205" s="13">
        <f>Academic!F17</f>
        <v>0</v>
      </c>
      <c r="G205" s="13">
        <f>Academic!G17</f>
        <v>0</v>
      </c>
      <c r="H205" s="13">
        <f>Academic!H17</f>
        <v>0</v>
      </c>
      <c r="I205" s="13">
        <f>Academic!I17</f>
        <v>0</v>
      </c>
      <c r="J205" s="13">
        <f>Academic!J17</f>
        <v>0</v>
      </c>
      <c r="K205" s="13">
        <f>Academic!K17</f>
        <v>0</v>
      </c>
      <c r="L205" s="13">
        <f>Academic!L17</f>
        <v>0</v>
      </c>
      <c r="M205" s="13">
        <f>Academic!M17</f>
        <v>0</v>
      </c>
      <c r="N205" s="13">
        <f>Academic!N17</f>
        <v>0</v>
      </c>
      <c r="O205" s="13">
        <f>Academic!O17</f>
        <v>0</v>
      </c>
      <c r="P205" s="13">
        <f>Academic!P17</f>
        <v>0</v>
      </c>
      <c r="Q205" s="13" t="str">
        <f>IF(Others!H15="","-",Others!H15)</f>
        <v>-</v>
      </c>
      <c r="R205" s="13" t="str">
        <f>IF(Others!I15="","-",Others!I15)</f>
        <v>-</v>
      </c>
      <c r="S205" s="13" t="str">
        <f>IF(Others!J15="","-",Others!J15)</f>
        <v>-</v>
      </c>
      <c r="T205" s="6" t="str">
        <f>IF(Others!D15="","",Others!D15)</f>
        <v/>
      </c>
      <c r="U205" s="6" t="str">
        <f>IF(Others!E15="","",Others!E15)</f>
        <v/>
      </c>
      <c r="V205" s="6" t="str">
        <f>IF(Others!F15="","",Others!F15)</f>
        <v/>
      </c>
      <c r="W205" s="6" t="str">
        <f>IF(Others!G15="","",Others!G15)</f>
        <v/>
      </c>
      <c r="X205" s="6" t="str">
        <f>Character!N15</f>
        <v>E</v>
      </c>
      <c r="Y205" s="6" t="str">
        <f>Character!O15</f>
        <v>E</v>
      </c>
      <c r="Z205" s="6" t="str">
        <f>Character!P15</f>
        <v>E</v>
      </c>
      <c r="AA205" s="6" t="str">
        <f>Character!Q15</f>
        <v>E</v>
      </c>
      <c r="AB205" s="6" t="str">
        <f>Character!R15</f>
        <v>E</v>
      </c>
      <c r="AC205" s="6" t="str">
        <f>Character!S15</f>
        <v>E</v>
      </c>
      <c r="AD205" s="6" t="str">
        <f>Character!T15</f>
        <v>E</v>
      </c>
      <c r="AE205" s="6" t="str">
        <f>Character!U15</f>
        <v>E</v>
      </c>
      <c r="AF205" s="6">
        <f>Academic!Q17</f>
        <v>0</v>
      </c>
      <c r="AG205" s="6">
        <f>Academic!R17</f>
        <v>0</v>
      </c>
      <c r="AH205" s="6">
        <f>Academic!S17</f>
        <v>0</v>
      </c>
      <c r="AI205" s="13">
        <f>Academic!T17</f>
        <v>0</v>
      </c>
    </row>
    <row r="206" spans="1:35" hidden="1" x14ac:dyDescent="0.2">
      <c r="A206" s="13">
        <v>9</v>
      </c>
      <c r="B206" s="5" t="str">
        <f>Academic!C18</f>
        <v>KELVIN SUFANTO SALIM</v>
      </c>
      <c r="C206" s="81">
        <f>Academic!B18</f>
        <v>0</v>
      </c>
      <c r="D206" s="13">
        <f>Academic!D18</f>
        <v>0</v>
      </c>
      <c r="E206" s="13">
        <f>Academic!E18</f>
        <v>0</v>
      </c>
      <c r="F206" s="13">
        <f>Academic!F18</f>
        <v>0</v>
      </c>
      <c r="G206" s="13">
        <f>Academic!G18</f>
        <v>0</v>
      </c>
      <c r="H206" s="13">
        <f>Academic!H18</f>
        <v>0</v>
      </c>
      <c r="I206" s="13">
        <f>Academic!I18</f>
        <v>0</v>
      </c>
      <c r="J206" s="13">
        <f>Academic!J18</f>
        <v>0</v>
      </c>
      <c r="K206" s="13">
        <f>Academic!K18</f>
        <v>0</v>
      </c>
      <c r="L206" s="13">
        <f>Academic!L18</f>
        <v>0</v>
      </c>
      <c r="M206" s="13">
        <f>Academic!M18</f>
        <v>0</v>
      </c>
      <c r="N206" s="13">
        <f>Academic!N18</f>
        <v>0</v>
      </c>
      <c r="O206" s="13">
        <f>Academic!O18</f>
        <v>0</v>
      </c>
      <c r="P206" s="13">
        <f>Academic!P18</f>
        <v>0</v>
      </c>
      <c r="Q206" s="13" t="str">
        <f>IF(Others!H16="","-",Others!H16)</f>
        <v>-</v>
      </c>
      <c r="R206" s="13" t="str">
        <f>IF(Others!I16="","-",Others!I16)</f>
        <v>-</v>
      </c>
      <c r="S206" s="13" t="str">
        <f>IF(Others!J16="","-",Others!J16)</f>
        <v>-</v>
      </c>
      <c r="T206" s="6" t="str">
        <f>IF(Others!D16="","",Others!D16)</f>
        <v/>
      </c>
      <c r="U206" s="6" t="str">
        <f>IF(Others!E16="","",Others!E16)</f>
        <v/>
      </c>
      <c r="V206" s="6" t="str">
        <f>IF(Others!F16="","",Others!F16)</f>
        <v/>
      </c>
      <c r="W206" s="6" t="str">
        <f>IF(Others!G16="","",Others!G16)</f>
        <v/>
      </c>
      <c r="X206" s="6" t="str">
        <f>Character!N16</f>
        <v>E</v>
      </c>
      <c r="Y206" s="6" t="str">
        <f>Character!O16</f>
        <v>E</v>
      </c>
      <c r="Z206" s="6" t="str">
        <f>Character!P16</f>
        <v>E</v>
      </c>
      <c r="AA206" s="6" t="str">
        <f>Character!Q16</f>
        <v>E</v>
      </c>
      <c r="AB206" s="6" t="str">
        <f>Character!R16</f>
        <v>E</v>
      </c>
      <c r="AC206" s="6" t="str">
        <f>Character!S16</f>
        <v>E</v>
      </c>
      <c r="AD206" s="6" t="str">
        <f>Character!T16</f>
        <v>E</v>
      </c>
      <c r="AE206" s="6" t="str">
        <f>Character!U16</f>
        <v>E</v>
      </c>
      <c r="AF206" s="6">
        <f>Academic!Q18</f>
        <v>0</v>
      </c>
      <c r="AG206" s="6">
        <f>Academic!R18</f>
        <v>0</v>
      </c>
      <c r="AH206" s="6">
        <f>Academic!S18</f>
        <v>0</v>
      </c>
      <c r="AI206" s="13">
        <f>Academic!T18</f>
        <v>0</v>
      </c>
    </row>
    <row r="207" spans="1:35" hidden="1" x14ac:dyDescent="0.2">
      <c r="A207" s="13">
        <v>10</v>
      </c>
      <c r="B207" s="5" t="str">
        <f>Academic!C19</f>
        <v>MICHAEL WIDJAYA</v>
      </c>
      <c r="C207" s="81">
        <f>Academic!B19</f>
        <v>0</v>
      </c>
      <c r="D207" s="13">
        <f>Academic!D19</f>
        <v>0</v>
      </c>
      <c r="E207" s="13">
        <f>Academic!E19</f>
        <v>0</v>
      </c>
      <c r="F207" s="13">
        <f>Academic!F19</f>
        <v>0</v>
      </c>
      <c r="G207" s="13">
        <f>Academic!G19</f>
        <v>0</v>
      </c>
      <c r="H207" s="13">
        <f>Academic!H19</f>
        <v>0</v>
      </c>
      <c r="I207" s="13">
        <f>Academic!I19</f>
        <v>0</v>
      </c>
      <c r="J207" s="13">
        <f>Academic!J19</f>
        <v>0</v>
      </c>
      <c r="K207" s="13">
        <f>Academic!K19</f>
        <v>0</v>
      </c>
      <c r="L207" s="13">
        <f>Academic!L19</f>
        <v>0</v>
      </c>
      <c r="M207" s="13">
        <f>Academic!M19</f>
        <v>0</v>
      </c>
      <c r="N207" s="13">
        <f>Academic!N19</f>
        <v>0</v>
      </c>
      <c r="O207" s="13">
        <f>Academic!O19</f>
        <v>0</v>
      </c>
      <c r="P207" s="13">
        <f>Academic!P19</f>
        <v>0</v>
      </c>
      <c r="Q207" s="13" t="str">
        <f>IF(Others!H17="","-",Others!H17)</f>
        <v>-</v>
      </c>
      <c r="R207" s="13" t="str">
        <f>IF(Others!I17="","-",Others!I17)</f>
        <v>-</v>
      </c>
      <c r="S207" s="13" t="str">
        <f>IF(Others!J17="","-",Others!J17)</f>
        <v>-</v>
      </c>
      <c r="T207" s="6" t="str">
        <f>IF(Others!D17="","",Others!D17)</f>
        <v/>
      </c>
      <c r="U207" s="6" t="str">
        <f>IF(Others!E17="","",Others!E17)</f>
        <v/>
      </c>
      <c r="V207" s="6" t="str">
        <f>IF(Others!F17="","",Others!F17)</f>
        <v/>
      </c>
      <c r="W207" s="6" t="str">
        <f>IF(Others!G17="","",Others!G17)</f>
        <v/>
      </c>
      <c r="X207" s="6" t="str">
        <f>Character!N17</f>
        <v>E</v>
      </c>
      <c r="Y207" s="6" t="str">
        <f>Character!O17</f>
        <v>E</v>
      </c>
      <c r="Z207" s="6" t="str">
        <f>Character!P17</f>
        <v>E</v>
      </c>
      <c r="AA207" s="6" t="str">
        <f>Character!Q17</f>
        <v>E</v>
      </c>
      <c r="AB207" s="6" t="str">
        <f>Character!R17</f>
        <v>E</v>
      </c>
      <c r="AC207" s="6" t="str">
        <f>Character!S17</f>
        <v>E</v>
      </c>
      <c r="AD207" s="6" t="str">
        <f>Character!T17</f>
        <v>E</v>
      </c>
      <c r="AE207" s="6" t="str">
        <f>Character!U17</f>
        <v>E</v>
      </c>
      <c r="AF207" s="6">
        <f>Academic!Q19</f>
        <v>0</v>
      </c>
      <c r="AG207" s="6">
        <f>Academic!R19</f>
        <v>0</v>
      </c>
      <c r="AH207" s="6">
        <f>Academic!S19</f>
        <v>0</v>
      </c>
      <c r="AI207" s="13">
        <f>Academic!T19</f>
        <v>0</v>
      </c>
    </row>
    <row r="208" spans="1:35" hidden="1" x14ac:dyDescent="0.2">
      <c r="A208" s="13">
        <v>11</v>
      </c>
      <c r="B208" s="5" t="str">
        <f>Academic!C20</f>
        <v>NATHANIEL IAN THEODORE</v>
      </c>
      <c r="C208" s="81">
        <f>Academic!B20</f>
        <v>0</v>
      </c>
      <c r="D208" s="13">
        <f>Academic!D20</f>
        <v>0</v>
      </c>
      <c r="E208" s="13">
        <f>Academic!E20</f>
        <v>0</v>
      </c>
      <c r="F208" s="13">
        <f>Academic!F20</f>
        <v>0</v>
      </c>
      <c r="G208" s="13">
        <f>Academic!G20</f>
        <v>0</v>
      </c>
      <c r="H208" s="13">
        <f>Academic!H20</f>
        <v>0</v>
      </c>
      <c r="I208" s="13">
        <f>Academic!I20</f>
        <v>0</v>
      </c>
      <c r="J208" s="13">
        <f>Academic!J20</f>
        <v>0</v>
      </c>
      <c r="K208" s="13">
        <f>Academic!K20</f>
        <v>0</v>
      </c>
      <c r="L208" s="13">
        <f>Academic!L20</f>
        <v>0</v>
      </c>
      <c r="M208" s="13">
        <f>Academic!M20</f>
        <v>0</v>
      </c>
      <c r="N208" s="13">
        <f>Academic!N20</f>
        <v>0</v>
      </c>
      <c r="O208" s="13">
        <f>Academic!O20</f>
        <v>0</v>
      </c>
      <c r="P208" s="13">
        <f>Academic!P20</f>
        <v>0</v>
      </c>
      <c r="Q208" s="13" t="str">
        <f>IF(Others!H18="","-",Others!H18)</f>
        <v>-</v>
      </c>
      <c r="R208" s="13" t="str">
        <f>IF(Others!I18="","-",Others!I18)</f>
        <v>-</v>
      </c>
      <c r="S208" s="13" t="str">
        <f>IF(Others!J18="","-",Others!J18)</f>
        <v>-</v>
      </c>
      <c r="T208" s="6" t="str">
        <f>IF(Others!D18="","",Others!D18)</f>
        <v/>
      </c>
      <c r="U208" s="6" t="str">
        <f>IF(Others!E18="","",Others!E18)</f>
        <v/>
      </c>
      <c r="V208" s="6" t="str">
        <f>IF(Others!F18="","",Others!F18)</f>
        <v/>
      </c>
      <c r="W208" s="6" t="str">
        <f>IF(Others!G18="","",Others!G18)</f>
        <v/>
      </c>
      <c r="X208" s="6" t="str">
        <f>Character!N18</f>
        <v>E</v>
      </c>
      <c r="Y208" s="6" t="str">
        <f>Character!O18</f>
        <v>E</v>
      </c>
      <c r="Z208" s="6" t="str">
        <f>Character!P18</f>
        <v>E</v>
      </c>
      <c r="AA208" s="6" t="str">
        <f>Character!Q18</f>
        <v>E</v>
      </c>
      <c r="AB208" s="6" t="str">
        <f>Character!R18</f>
        <v>E</v>
      </c>
      <c r="AC208" s="6" t="str">
        <f>Character!S18</f>
        <v>E</v>
      </c>
      <c r="AD208" s="6" t="str">
        <f>Character!T18</f>
        <v>E</v>
      </c>
      <c r="AE208" s="6" t="str">
        <f>Character!U18</f>
        <v>E</v>
      </c>
      <c r="AF208" s="6">
        <f>Academic!Q20</f>
        <v>0</v>
      </c>
      <c r="AG208" s="6">
        <f>Academic!R20</f>
        <v>0</v>
      </c>
      <c r="AH208" s="6">
        <f>Academic!S20</f>
        <v>0</v>
      </c>
      <c r="AI208" s="13">
        <f>Academic!T20</f>
        <v>0</v>
      </c>
    </row>
    <row r="209" spans="1:35" hidden="1" x14ac:dyDescent="0.2">
      <c r="A209" s="13">
        <v>12</v>
      </c>
      <c r="B209" s="5" t="str">
        <f>Academic!C21</f>
        <v>NICOLE FERNANDA ANTON</v>
      </c>
      <c r="C209" s="81">
        <f>Academic!B21</f>
        <v>0</v>
      </c>
      <c r="D209" s="13">
        <f>Academic!D21</f>
        <v>0</v>
      </c>
      <c r="E209" s="13">
        <f>Academic!E21</f>
        <v>0</v>
      </c>
      <c r="F209" s="13">
        <f>Academic!F21</f>
        <v>0</v>
      </c>
      <c r="G209" s="13">
        <f>Academic!G21</f>
        <v>0</v>
      </c>
      <c r="H209" s="13">
        <f>Academic!H21</f>
        <v>0</v>
      </c>
      <c r="I209" s="13">
        <f>Academic!I21</f>
        <v>0</v>
      </c>
      <c r="J209" s="13">
        <f>Academic!J21</f>
        <v>0</v>
      </c>
      <c r="K209" s="13">
        <f>Academic!K21</f>
        <v>0</v>
      </c>
      <c r="L209" s="13">
        <f>Academic!L21</f>
        <v>0</v>
      </c>
      <c r="M209" s="13">
        <f>Academic!M21</f>
        <v>0</v>
      </c>
      <c r="N209" s="13">
        <f>Academic!N21</f>
        <v>0</v>
      </c>
      <c r="O209" s="13">
        <f>Academic!O21</f>
        <v>0</v>
      </c>
      <c r="P209" s="13">
        <f>Academic!P21</f>
        <v>0</v>
      </c>
      <c r="Q209" s="13" t="str">
        <f>IF(Others!H19="","-",Others!H19)</f>
        <v>-</v>
      </c>
      <c r="R209" s="13" t="str">
        <f>IF(Others!I19="","-",Others!I19)</f>
        <v>-</v>
      </c>
      <c r="S209" s="13" t="str">
        <f>IF(Others!J19="","-",Others!J19)</f>
        <v>-</v>
      </c>
      <c r="T209" s="6" t="str">
        <f>IF(Others!D19="","",Others!D19)</f>
        <v/>
      </c>
      <c r="U209" s="6" t="str">
        <f>IF(Others!E19="","",Others!E19)</f>
        <v/>
      </c>
      <c r="V209" s="6" t="str">
        <f>IF(Others!F19="","",Others!F19)</f>
        <v/>
      </c>
      <c r="W209" s="6" t="str">
        <f>IF(Others!G19="","",Others!G19)</f>
        <v/>
      </c>
      <c r="X209" s="6" t="str">
        <f>Character!N19</f>
        <v>E</v>
      </c>
      <c r="Y209" s="6" t="str">
        <f>Character!O19</f>
        <v>E</v>
      </c>
      <c r="Z209" s="6" t="str">
        <f>Character!P19</f>
        <v>E</v>
      </c>
      <c r="AA209" s="6" t="str">
        <f>Character!Q19</f>
        <v>E</v>
      </c>
      <c r="AB209" s="6" t="str">
        <f>Character!R19</f>
        <v>E</v>
      </c>
      <c r="AC209" s="6" t="str">
        <f>Character!S19</f>
        <v>E</v>
      </c>
      <c r="AD209" s="6" t="str">
        <f>Character!T19</f>
        <v>E</v>
      </c>
      <c r="AE209" s="6" t="str">
        <f>Character!U19</f>
        <v>E</v>
      </c>
      <c r="AF209" s="6">
        <f>Academic!Q21</f>
        <v>0</v>
      </c>
      <c r="AG209" s="6">
        <f>Academic!R21</f>
        <v>0</v>
      </c>
      <c r="AH209" s="6">
        <f>Academic!S21</f>
        <v>0</v>
      </c>
      <c r="AI209" s="13">
        <f>Academic!T21</f>
        <v>0</v>
      </c>
    </row>
    <row r="210" spans="1:35" hidden="1" x14ac:dyDescent="0.2">
      <c r="A210" s="13">
        <v>13</v>
      </c>
      <c r="B210" s="5" t="str">
        <f>Academic!C22</f>
        <v>RAPHAELA WIDJAJA</v>
      </c>
      <c r="C210" s="81">
        <f>Academic!B22</f>
        <v>0</v>
      </c>
      <c r="D210" s="13">
        <f>Academic!D22</f>
        <v>0</v>
      </c>
      <c r="E210" s="13">
        <f>Academic!E22</f>
        <v>0</v>
      </c>
      <c r="F210" s="13">
        <f>Academic!F22</f>
        <v>0</v>
      </c>
      <c r="G210" s="13">
        <f>Academic!G22</f>
        <v>0</v>
      </c>
      <c r="H210" s="13">
        <f>Academic!H22</f>
        <v>0</v>
      </c>
      <c r="I210" s="13">
        <f>Academic!I22</f>
        <v>0</v>
      </c>
      <c r="J210" s="13">
        <f>Academic!J22</f>
        <v>0</v>
      </c>
      <c r="K210" s="13">
        <f>Academic!K22</f>
        <v>0</v>
      </c>
      <c r="L210" s="13">
        <f>Academic!L22</f>
        <v>0</v>
      </c>
      <c r="M210" s="13">
        <f>Academic!M22</f>
        <v>0</v>
      </c>
      <c r="N210" s="13">
        <f>Academic!N22</f>
        <v>0</v>
      </c>
      <c r="O210" s="13">
        <f>Academic!O22</f>
        <v>0</v>
      </c>
      <c r="P210" s="13">
        <f>Academic!P22</f>
        <v>0</v>
      </c>
      <c r="Q210" s="13" t="str">
        <f>IF(Others!H20="","-",Others!H20)</f>
        <v>-</v>
      </c>
      <c r="R210" s="13" t="str">
        <f>IF(Others!I20="","-",Others!I20)</f>
        <v>-</v>
      </c>
      <c r="S210" s="13" t="str">
        <f>IF(Others!J20="","-",Others!J20)</f>
        <v>-</v>
      </c>
      <c r="T210" s="6" t="str">
        <f>IF(Others!D20="","",Others!D20)</f>
        <v/>
      </c>
      <c r="U210" s="6" t="str">
        <f>IF(Others!E20="","",Others!E20)</f>
        <v/>
      </c>
      <c r="V210" s="6" t="str">
        <f>IF(Others!F20="","",Others!F20)</f>
        <v/>
      </c>
      <c r="W210" s="6" t="str">
        <f>IF(Others!G20="","",Others!G20)</f>
        <v/>
      </c>
      <c r="X210" s="6" t="str">
        <f>Character!N20</f>
        <v>E</v>
      </c>
      <c r="Y210" s="6" t="str">
        <f>Character!O20</f>
        <v>E</v>
      </c>
      <c r="Z210" s="6" t="str">
        <f>Character!P20</f>
        <v>E</v>
      </c>
      <c r="AA210" s="6" t="str">
        <f>Character!Q20</f>
        <v>E</v>
      </c>
      <c r="AB210" s="6" t="str">
        <f>Character!R20</f>
        <v>E</v>
      </c>
      <c r="AC210" s="6" t="str">
        <f>Character!S20</f>
        <v>E</v>
      </c>
      <c r="AD210" s="6" t="str">
        <f>Character!T20</f>
        <v>E</v>
      </c>
      <c r="AE210" s="6" t="str">
        <f>Character!U20</f>
        <v>E</v>
      </c>
      <c r="AF210" s="6">
        <f>Academic!Q22</f>
        <v>0</v>
      </c>
      <c r="AG210" s="6">
        <f>Academic!R22</f>
        <v>0</v>
      </c>
      <c r="AH210" s="6">
        <f>Academic!S22</f>
        <v>0</v>
      </c>
      <c r="AI210" s="13">
        <f>Academic!T22</f>
        <v>0</v>
      </c>
    </row>
    <row r="211" spans="1:35" hidden="1" x14ac:dyDescent="0.2">
      <c r="A211" s="13">
        <v>14</v>
      </c>
      <c r="B211" s="5" t="str">
        <f>Academic!C23</f>
        <v>RYO HANSEL ANDERSEN</v>
      </c>
      <c r="C211" s="81">
        <f>Academic!B23</f>
        <v>0</v>
      </c>
      <c r="D211" s="13">
        <f>Academic!D23</f>
        <v>0</v>
      </c>
      <c r="E211" s="13">
        <f>Academic!E23</f>
        <v>0</v>
      </c>
      <c r="F211" s="13">
        <f>Academic!F23</f>
        <v>0</v>
      </c>
      <c r="G211" s="13">
        <f>Academic!G23</f>
        <v>0</v>
      </c>
      <c r="H211" s="13">
        <f>Academic!H23</f>
        <v>0</v>
      </c>
      <c r="I211" s="13">
        <f>Academic!I23</f>
        <v>0</v>
      </c>
      <c r="J211" s="13">
        <f>Academic!J23</f>
        <v>0</v>
      </c>
      <c r="K211" s="13">
        <f>Academic!K23</f>
        <v>0</v>
      </c>
      <c r="L211" s="13">
        <f>Academic!L23</f>
        <v>0</v>
      </c>
      <c r="M211" s="13">
        <f>Academic!M23</f>
        <v>0</v>
      </c>
      <c r="N211" s="13">
        <f>Academic!N23</f>
        <v>0</v>
      </c>
      <c r="O211" s="13">
        <f>Academic!O23</f>
        <v>0</v>
      </c>
      <c r="P211" s="13">
        <f>Academic!P23</f>
        <v>0</v>
      </c>
      <c r="Q211" s="13" t="str">
        <f>IF(Others!H21="","-",Others!H21)</f>
        <v>-</v>
      </c>
      <c r="R211" s="13" t="str">
        <f>IF(Others!I21="","-",Others!I21)</f>
        <v>-</v>
      </c>
      <c r="S211" s="13" t="str">
        <f>IF(Others!J21="","-",Others!J21)</f>
        <v>-</v>
      </c>
      <c r="T211" s="6" t="str">
        <f>IF(Others!D21="","",Others!D21)</f>
        <v/>
      </c>
      <c r="U211" s="6" t="str">
        <f>IF(Others!E21="","",Others!E21)</f>
        <v/>
      </c>
      <c r="V211" s="6" t="str">
        <f>IF(Others!F21="","",Others!F21)</f>
        <v/>
      </c>
      <c r="W211" s="6" t="str">
        <f>IF(Others!G21="","",Others!G21)</f>
        <v/>
      </c>
      <c r="X211" s="6" t="str">
        <f>Character!N21</f>
        <v>E</v>
      </c>
      <c r="Y211" s="6" t="str">
        <f>Character!O21</f>
        <v>E</v>
      </c>
      <c r="Z211" s="6" t="str">
        <f>Character!P21</f>
        <v>E</v>
      </c>
      <c r="AA211" s="6" t="str">
        <f>Character!Q21</f>
        <v>E</v>
      </c>
      <c r="AB211" s="6" t="str">
        <f>Character!R21</f>
        <v>E</v>
      </c>
      <c r="AC211" s="6" t="str">
        <f>Character!S21</f>
        <v>E</v>
      </c>
      <c r="AD211" s="6" t="str">
        <f>Character!T21</f>
        <v>E</v>
      </c>
      <c r="AE211" s="6" t="str">
        <f>Character!U21</f>
        <v>E</v>
      </c>
      <c r="AF211" s="6">
        <f>Academic!Q23</f>
        <v>0</v>
      </c>
      <c r="AG211" s="6">
        <f>Academic!R23</f>
        <v>0</v>
      </c>
      <c r="AH211" s="6">
        <f>Academic!S23</f>
        <v>0</v>
      </c>
      <c r="AI211" s="13">
        <f>Academic!T23</f>
        <v>0</v>
      </c>
    </row>
    <row r="212" spans="1:35" hidden="1" x14ac:dyDescent="0.2">
      <c r="A212" s="13">
        <v>15</v>
      </c>
      <c r="B212" s="5" t="str">
        <f>Academic!C24</f>
        <v>SAMUEL CHRISTOPHER</v>
      </c>
      <c r="C212" s="81">
        <f>Academic!B24</f>
        <v>0</v>
      </c>
      <c r="D212" s="13">
        <f>Academic!D24</f>
        <v>0</v>
      </c>
      <c r="E212" s="13">
        <f>Academic!E24</f>
        <v>0</v>
      </c>
      <c r="F212" s="13">
        <f>Academic!F24</f>
        <v>0</v>
      </c>
      <c r="G212" s="13">
        <f>Academic!G24</f>
        <v>0</v>
      </c>
      <c r="H212" s="13">
        <f>Academic!H24</f>
        <v>0</v>
      </c>
      <c r="I212" s="13">
        <f>Academic!I24</f>
        <v>0</v>
      </c>
      <c r="J212" s="13">
        <f>Academic!J24</f>
        <v>0</v>
      </c>
      <c r="K212" s="13">
        <f>Academic!K24</f>
        <v>0</v>
      </c>
      <c r="L212" s="13">
        <f>Academic!L24</f>
        <v>0</v>
      </c>
      <c r="M212" s="13">
        <f>Academic!M24</f>
        <v>0</v>
      </c>
      <c r="N212" s="13">
        <f>Academic!N24</f>
        <v>0</v>
      </c>
      <c r="O212" s="13">
        <f>Academic!O24</f>
        <v>0</v>
      </c>
      <c r="P212" s="13">
        <f>Academic!P24</f>
        <v>0</v>
      </c>
      <c r="Q212" s="13" t="str">
        <f>IF(Others!H22="","-",Others!H22)</f>
        <v>-</v>
      </c>
      <c r="R212" s="13" t="str">
        <f>IF(Others!I22="","-",Others!I22)</f>
        <v>-</v>
      </c>
      <c r="S212" s="13" t="str">
        <f>IF(Others!J22="","-",Others!J22)</f>
        <v>-</v>
      </c>
      <c r="T212" s="6" t="str">
        <f>IF(Others!D22="","",Others!D22)</f>
        <v/>
      </c>
      <c r="U212" s="6" t="str">
        <f>IF(Others!E22="","",Others!E22)</f>
        <v/>
      </c>
      <c r="V212" s="6" t="str">
        <f>IF(Others!F22="","",Others!F22)</f>
        <v/>
      </c>
      <c r="W212" s="6" t="str">
        <f>IF(Others!G22="","",Others!G22)</f>
        <v/>
      </c>
      <c r="X212" s="6" t="str">
        <f>Character!N22</f>
        <v>E</v>
      </c>
      <c r="Y212" s="6" t="str">
        <f>Character!O22</f>
        <v>E</v>
      </c>
      <c r="Z212" s="6" t="str">
        <f>Character!P22</f>
        <v>E</v>
      </c>
      <c r="AA212" s="6" t="str">
        <f>Character!Q22</f>
        <v>E</v>
      </c>
      <c r="AB212" s="6" t="str">
        <f>Character!R22</f>
        <v>E</v>
      </c>
      <c r="AC212" s="6" t="str">
        <f>Character!S22</f>
        <v>E</v>
      </c>
      <c r="AD212" s="6" t="str">
        <f>Character!T22</f>
        <v>E</v>
      </c>
      <c r="AE212" s="6" t="str">
        <f>Character!U22</f>
        <v>E</v>
      </c>
      <c r="AF212" s="6">
        <f>Academic!Q24</f>
        <v>0</v>
      </c>
      <c r="AG212" s="6">
        <f>Academic!R24</f>
        <v>0</v>
      </c>
      <c r="AH212" s="6">
        <f>Academic!S24</f>
        <v>0</v>
      </c>
      <c r="AI212" s="13">
        <f>Academic!T24</f>
        <v>0</v>
      </c>
    </row>
    <row r="213" spans="1:35" hidden="1" x14ac:dyDescent="0.2">
      <c r="A213" s="13">
        <v>16</v>
      </c>
      <c r="B213" s="5" t="str">
        <f>Academic!C25</f>
        <v>STEVEN THEOFILUS SUKERTHA</v>
      </c>
      <c r="C213" s="81">
        <f>Academic!B25</f>
        <v>0</v>
      </c>
      <c r="D213" s="13">
        <f>Academic!D25</f>
        <v>0</v>
      </c>
      <c r="E213" s="13">
        <f>Academic!E25</f>
        <v>0</v>
      </c>
      <c r="F213" s="13">
        <f>Academic!F25</f>
        <v>0</v>
      </c>
      <c r="G213" s="13">
        <f>Academic!G25</f>
        <v>0</v>
      </c>
      <c r="H213" s="13">
        <f>Academic!H25</f>
        <v>0</v>
      </c>
      <c r="I213" s="13">
        <f>Academic!I25</f>
        <v>0</v>
      </c>
      <c r="J213" s="13">
        <f>Academic!J25</f>
        <v>0</v>
      </c>
      <c r="K213" s="13">
        <f>Academic!K25</f>
        <v>0</v>
      </c>
      <c r="L213" s="13">
        <f>Academic!L25</f>
        <v>0</v>
      </c>
      <c r="M213" s="13">
        <f>Academic!M25</f>
        <v>0</v>
      </c>
      <c r="N213" s="13">
        <f>Academic!N25</f>
        <v>0</v>
      </c>
      <c r="O213" s="13">
        <f>Academic!O25</f>
        <v>0</v>
      </c>
      <c r="P213" s="13">
        <f>Academic!P25</f>
        <v>0</v>
      </c>
      <c r="Q213" s="13" t="str">
        <f>IF(Others!H23="","-",Others!H23)</f>
        <v>-</v>
      </c>
      <c r="R213" s="13" t="str">
        <f>IF(Others!I23="","-",Others!I23)</f>
        <v>-</v>
      </c>
      <c r="S213" s="13" t="str">
        <f>IF(Others!J23="","-",Others!J23)</f>
        <v>-</v>
      </c>
      <c r="T213" s="6" t="str">
        <f>IF(Others!D23="","",Others!D23)</f>
        <v/>
      </c>
      <c r="U213" s="6" t="str">
        <f>IF(Others!E23="","",Others!E23)</f>
        <v/>
      </c>
      <c r="V213" s="6" t="str">
        <f>IF(Others!F23="","",Others!F23)</f>
        <v/>
      </c>
      <c r="W213" s="6" t="str">
        <f>IF(Others!G23="","",Others!G23)</f>
        <v/>
      </c>
      <c r="X213" s="6" t="str">
        <f>Character!N23</f>
        <v>E</v>
      </c>
      <c r="Y213" s="6" t="str">
        <f>Character!O23</f>
        <v>E</v>
      </c>
      <c r="Z213" s="6" t="str">
        <f>Character!P23</f>
        <v>E</v>
      </c>
      <c r="AA213" s="6" t="str">
        <f>Character!Q23</f>
        <v>E</v>
      </c>
      <c r="AB213" s="6" t="str">
        <f>Character!R23</f>
        <v>E</v>
      </c>
      <c r="AC213" s="6" t="str">
        <f>Character!S23</f>
        <v>E</v>
      </c>
      <c r="AD213" s="6" t="str">
        <f>Character!T23</f>
        <v>E</v>
      </c>
      <c r="AE213" s="6" t="str">
        <f>Character!U23</f>
        <v>E</v>
      </c>
      <c r="AF213" s="6">
        <f>Academic!Q25</f>
        <v>0</v>
      </c>
      <c r="AG213" s="6">
        <f>Academic!R25</f>
        <v>0</v>
      </c>
      <c r="AH213" s="6">
        <f>Academic!S25</f>
        <v>0</v>
      </c>
      <c r="AI213" s="13">
        <f>Academic!T25</f>
        <v>0</v>
      </c>
    </row>
    <row r="214" spans="1:35" hidden="1" x14ac:dyDescent="0.2">
      <c r="A214" s="13">
        <v>17</v>
      </c>
      <c r="B214" s="5" t="str">
        <f>Academic!C26</f>
        <v>THOMAS AURELIUS DHARMA</v>
      </c>
      <c r="C214" s="81">
        <f>Academic!B26</f>
        <v>0</v>
      </c>
      <c r="D214" s="13">
        <f>Academic!D26</f>
        <v>0</v>
      </c>
      <c r="E214" s="13">
        <f>Academic!E26</f>
        <v>0</v>
      </c>
      <c r="F214" s="13">
        <f>Academic!F26</f>
        <v>0</v>
      </c>
      <c r="G214" s="13">
        <f>Academic!G26</f>
        <v>0</v>
      </c>
      <c r="H214" s="13">
        <f>Academic!H26</f>
        <v>0</v>
      </c>
      <c r="I214" s="13">
        <f>Academic!I26</f>
        <v>0</v>
      </c>
      <c r="J214" s="13">
        <f>Academic!J26</f>
        <v>0</v>
      </c>
      <c r="K214" s="13">
        <f>Academic!K26</f>
        <v>0</v>
      </c>
      <c r="L214" s="13">
        <f>Academic!L26</f>
        <v>0</v>
      </c>
      <c r="M214" s="13">
        <f>Academic!M26</f>
        <v>0</v>
      </c>
      <c r="N214" s="13">
        <f>Academic!N26</f>
        <v>0</v>
      </c>
      <c r="O214" s="13">
        <f>Academic!O26</f>
        <v>0</v>
      </c>
      <c r="P214" s="13">
        <f>Academic!P26</f>
        <v>0</v>
      </c>
      <c r="Q214" s="13" t="str">
        <f>IF(Others!H24="","-",Others!H24)</f>
        <v>-</v>
      </c>
      <c r="R214" s="13" t="str">
        <f>IF(Others!I24="","-",Others!I24)</f>
        <v>-</v>
      </c>
      <c r="S214" s="13" t="str">
        <f>IF(Others!J24="","-",Others!J24)</f>
        <v>-</v>
      </c>
      <c r="T214" s="6" t="str">
        <f>IF(Others!D24="","",Others!D24)</f>
        <v/>
      </c>
      <c r="U214" s="6" t="str">
        <f>IF(Others!E24="","",Others!E24)</f>
        <v/>
      </c>
      <c r="V214" s="6" t="str">
        <f>IF(Others!F24="","",Others!F24)</f>
        <v/>
      </c>
      <c r="W214" s="6" t="str">
        <f>IF(Others!G24="","",Others!G24)</f>
        <v/>
      </c>
      <c r="X214" s="6" t="str">
        <f>Character!N24</f>
        <v>E</v>
      </c>
      <c r="Y214" s="6" t="str">
        <f>Character!O24</f>
        <v>E</v>
      </c>
      <c r="Z214" s="6" t="str">
        <f>Character!P24</f>
        <v>E</v>
      </c>
      <c r="AA214" s="6" t="str">
        <f>Character!Q24</f>
        <v>E</v>
      </c>
      <c r="AB214" s="6" t="str">
        <f>Character!R24</f>
        <v>E</v>
      </c>
      <c r="AC214" s="6" t="str">
        <f>Character!S24</f>
        <v>E</v>
      </c>
      <c r="AD214" s="6" t="str">
        <f>Character!T24</f>
        <v>E</v>
      </c>
      <c r="AE214" s="6" t="str">
        <f>Character!U24</f>
        <v>E</v>
      </c>
      <c r="AF214" s="6">
        <f>Academic!Q26</f>
        <v>0</v>
      </c>
      <c r="AG214" s="6">
        <f>Academic!R26</f>
        <v>0</v>
      </c>
      <c r="AH214" s="6">
        <f>Academic!S26</f>
        <v>0</v>
      </c>
      <c r="AI214" s="13">
        <f>Academic!T26</f>
        <v>0</v>
      </c>
    </row>
    <row r="215" spans="1:35" hidden="1" x14ac:dyDescent="0.2">
      <c r="A215" s="13">
        <v>18</v>
      </c>
      <c r="B215" s="5" t="str">
        <f>Academic!C27</f>
        <v>TIARA FLORENCE</v>
      </c>
      <c r="C215" s="81">
        <f>Academic!B27</f>
        <v>0</v>
      </c>
      <c r="D215" s="13">
        <f>Academic!D27</f>
        <v>0</v>
      </c>
      <c r="E215" s="13">
        <f>Academic!E27</f>
        <v>0</v>
      </c>
      <c r="F215" s="13">
        <f>Academic!F27</f>
        <v>0</v>
      </c>
      <c r="G215" s="13">
        <f>Academic!G27</f>
        <v>0</v>
      </c>
      <c r="H215" s="13">
        <f>Academic!H27</f>
        <v>0</v>
      </c>
      <c r="I215" s="13">
        <f>Academic!I27</f>
        <v>0</v>
      </c>
      <c r="J215" s="13">
        <f>Academic!J27</f>
        <v>0</v>
      </c>
      <c r="K215" s="13">
        <f>Academic!K27</f>
        <v>0</v>
      </c>
      <c r="L215" s="13">
        <f>Academic!L27</f>
        <v>0</v>
      </c>
      <c r="M215" s="13">
        <f>Academic!M27</f>
        <v>0</v>
      </c>
      <c r="N215" s="13">
        <f>Academic!N27</f>
        <v>0</v>
      </c>
      <c r="O215" s="13">
        <f>Academic!O27</f>
        <v>0</v>
      </c>
      <c r="P215" s="13">
        <f>Academic!P27</f>
        <v>0</v>
      </c>
      <c r="Q215" s="13" t="str">
        <f>IF(Others!H25="","-",Others!H25)</f>
        <v>-</v>
      </c>
      <c r="R215" s="13" t="str">
        <f>IF(Others!I25="","-",Others!I25)</f>
        <v>-</v>
      </c>
      <c r="S215" s="13" t="str">
        <f>IF(Others!J25="","-",Others!J25)</f>
        <v>-</v>
      </c>
      <c r="T215" s="6" t="str">
        <f>IF(Others!D25="","",Others!D25)</f>
        <v/>
      </c>
      <c r="U215" s="6" t="str">
        <f>IF(Others!E25="","",Others!E25)</f>
        <v/>
      </c>
      <c r="V215" s="6" t="str">
        <f>IF(Others!F25="","",Others!F25)</f>
        <v/>
      </c>
      <c r="W215" s="6" t="str">
        <f>IF(Others!G25="","",Others!G25)</f>
        <v/>
      </c>
      <c r="X215" s="6" t="str">
        <f>Character!N25</f>
        <v>E</v>
      </c>
      <c r="Y215" s="6" t="str">
        <f>Character!O25</f>
        <v>E</v>
      </c>
      <c r="Z215" s="6" t="str">
        <f>Character!P25</f>
        <v>E</v>
      </c>
      <c r="AA215" s="6" t="str">
        <f>Character!Q25</f>
        <v>E</v>
      </c>
      <c r="AB215" s="6" t="str">
        <f>Character!R25</f>
        <v>E</v>
      </c>
      <c r="AC215" s="6" t="str">
        <f>Character!S25</f>
        <v>E</v>
      </c>
      <c r="AD215" s="6" t="str">
        <f>Character!T25</f>
        <v>E</v>
      </c>
      <c r="AE215" s="6" t="str">
        <f>Character!U25</f>
        <v>E</v>
      </c>
      <c r="AF215" s="6">
        <f>Academic!Q27</f>
        <v>0</v>
      </c>
      <c r="AG215" s="6">
        <f>Academic!R27</f>
        <v>0</v>
      </c>
      <c r="AH215" s="6">
        <f>Academic!S27</f>
        <v>0</v>
      </c>
      <c r="AI215" s="13">
        <f>Academic!T27</f>
        <v>0</v>
      </c>
    </row>
    <row r="216" spans="1:35" hidden="1" x14ac:dyDescent="0.2">
      <c r="A216" s="13">
        <v>19</v>
      </c>
      <c r="B216" s="5" t="str">
        <f>Academic!C28</f>
        <v>VANESSA DASUKI</v>
      </c>
      <c r="C216" s="81">
        <f>Academic!B28</f>
        <v>0</v>
      </c>
      <c r="D216" s="13">
        <f>Academic!D28</f>
        <v>0</v>
      </c>
      <c r="E216" s="13">
        <f>Academic!E28</f>
        <v>0</v>
      </c>
      <c r="F216" s="13">
        <f>Academic!F28</f>
        <v>0</v>
      </c>
      <c r="G216" s="13">
        <f>Academic!G28</f>
        <v>0</v>
      </c>
      <c r="H216" s="13">
        <f>Academic!H28</f>
        <v>0</v>
      </c>
      <c r="I216" s="13">
        <f>Academic!I28</f>
        <v>0</v>
      </c>
      <c r="J216" s="13">
        <f>Academic!J28</f>
        <v>0</v>
      </c>
      <c r="K216" s="13">
        <f>Academic!K28</f>
        <v>0</v>
      </c>
      <c r="L216" s="13">
        <f>Academic!L28</f>
        <v>0</v>
      </c>
      <c r="M216" s="13">
        <f>Academic!M28</f>
        <v>0</v>
      </c>
      <c r="N216" s="13">
        <f>Academic!N28</f>
        <v>0</v>
      </c>
      <c r="O216" s="13">
        <f>Academic!O28</f>
        <v>0</v>
      </c>
      <c r="P216" s="13">
        <f>Academic!P28</f>
        <v>0</v>
      </c>
      <c r="Q216" s="13" t="str">
        <f>IF(Others!H26="","-",Others!H26)</f>
        <v>-</v>
      </c>
      <c r="R216" s="13" t="str">
        <f>IF(Others!I26="","-",Others!I26)</f>
        <v>-</v>
      </c>
      <c r="S216" s="13" t="str">
        <f>IF(Others!J26="","-",Others!J26)</f>
        <v>-</v>
      </c>
      <c r="T216" s="6" t="str">
        <f>IF(Others!D26="","",Others!D26)</f>
        <v/>
      </c>
      <c r="U216" s="6" t="str">
        <f>IF(Others!E26="","",Others!E26)</f>
        <v/>
      </c>
      <c r="V216" s="6" t="str">
        <f>IF(Others!F26="","",Others!F26)</f>
        <v/>
      </c>
      <c r="W216" s="6" t="str">
        <f>IF(Others!G26="","",Others!G26)</f>
        <v/>
      </c>
      <c r="X216" s="6" t="str">
        <f>Character!N26</f>
        <v>E</v>
      </c>
      <c r="Y216" s="6" t="str">
        <f>Character!O26</f>
        <v>E</v>
      </c>
      <c r="Z216" s="6" t="str">
        <f>Character!P26</f>
        <v>E</v>
      </c>
      <c r="AA216" s="6" t="str">
        <f>Character!Q26</f>
        <v>E</v>
      </c>
      <c r="AB216" s="6" t="str">
        <f>Character!R26</f>
        <v>E</v>
      </c>
      <c r="AC216" s="6" t="str">
        <f>Character!S26</f>
        <v>E</v>
      </c>
      <c r="AD216" s="6" t="str">
        <f>Character!T26</f>
        <v>E</v>
      </c>
      <c r="AE216" s="6" t="str">
        <f>Character!U26</f>
        <v>E</v>
      </c>
      <c r="AF216" s="6">
        <f>Academic!Q28</f>
        <v>0</v>
      </c>
      <c r="AG216" s="6">
        <f>Academic!R28</f>
        <v>0</v>
      </c>
      <c r="AH216" s="6">
        <f>Academic!S28</f>
        <v>0</v>
      </c>
      <c r="AI216" s="13">
        <f>Academic!T28</f>
        <v>0</v>
      </c>
    </row>
    <row r="217" spans="1:35" hidden="1" x14ac:dyDescent="0.2">
      <c r="A217" s="13">
        <v>20</v>
      </c>
      <c r="B217" s="5" t="str">
        <f>Academic!C29</f>
        <v>VIERI</v>
      </c>
      <c r="C217" s="81">
        <f>Academic!B29</f>
        <v>0</v>
      </c>
      <c r="D217" s="13">
        <f>Academic!D29</f>
        <v>0</v>
      </c>
      <c r="E217" s="13">
        <f>Academic!E29</f>
        <v>0</v>
      </c>
      <c r="F217" s="13">
        <f>Academic!F29</f>
        <v>0</v>
      </c>
      <c r="G217" s="13">
        <f>Academic!G29</f>
        <v>0</v>
      </c>
      <c r="H217" s="13">
        <f>Academic!H29</f>
        <v>0</v>
      </c>
      <c r="I217" s="13">
        <f>Academic!I29</f>
        <v>0</v>
      </c>
      <c r="J217" s="13">
        <f>Academic!J29</f>
        <v>0</v>
      </c>
      <c r="K217" s="13">
        <f>Academic!K29</f>
        <v>0</v>
      </c>
      <c r="L217" s="13">
        <f>Academic!L29</f>
        <v>0</v>
      </c>
      <c r="M217" s="13">
        <f>Academic!M29</f>
        <v>0</v>
      </c>
      <c r="N217" s="13">
        <f>Academic!N29</f>
        <v>0</v>
      </c>
      <c r="O217" s="13">
        <f>Academic!O29</f>
        <v>0</v>
      </c>
      <c r="P217" s="13">
        <f>Academic!P29</f>
        <v>0</v>
      </c>
      <c r="Q217" s="13" t="str">
        <f>IF(Others!H27="","-",Others!H27)</f>
        <v>-</v>
      </c>
      <c r="R217" s="13" t="str">
        <f>IF(Others!I27="","-",Others!I27)</f>
        <v>-</v>
      </c>
      <c r="S217" s="13" t="str">
        <f>IF(Others!J27="","-",Others!J27)</f>
        <v>-</v>
      </c>
      <c r="T217" s="6" t="str">
        <f>IF(Others!D27="","",Others!D27)</f>
        <v/>
      </c>
      <c r="U217" s="6" t="str">
        <f>IF(Others!E27="","",Others!E27)</f>
        <v/>
      </c>
      <c r="V217" s="6" t="str">
        <f>IF(Others!F27="","",Others!F27)</f>
        <v/>
      </c>
      <c r="W217" s="6" t="str">
        <f>IF(Others!G27="","",Others!G27)</f>
        <v/>
      </c>
      <c r="X217" s="6" t="str">
        <f>Character!N27</f>
        <v>E</v>
      </c>
      <c r="Y217" s="6" t="str">
        <f>Character!O27</f>
        <v>E</v>
      </c>
      <c r="Z217" s="6" t="str">
        <f>Character!P27</f>
        <v>E</v>
      </c>
      <c r="AA217" s="6" t="str">
        <f>Character!Q27</f>
        <v>E</v>
      </c>
      <c r="AB217" s="6" t="str">
        <f>Character!R27</f>
        <v>E</v>
      </c>
      <c r="AC217" s="6" t="str">
        <f>Character!S27</f>
        <v>E</v>
      </c>
      <c r="AD217" s="6" t="str">
        <f>Character!T27</f>
        <v>E</v>
      </c>
      <c r="AE217" s="6" t="str">
        <f>Character!U27</f>
        <v>E</v>
      </c>
      <c r="AF217" s="6">
        <f>Academic!Q29</f>
        <v>0</v>
      </c>
      <c r="AG217" s="6">
        <f>Academic!R29</f>
        <v>0</v>
      </c>
      <c r="AH217" s="6">
        <f>Academic!S29</f>
        <v>0</v>
      </c>
      <c r="AI217" s="13">
        <f>Academic!T29</f>
        <v>0</v>
      </c>
    </row>
    <row r="218" spans="1:35" hidden="1" x14ac:dyDescent="0.2">
      <c r="A218" s="13">
        <v>21</v>
      </c>
      <c r="B218" s="5" t="str">
        <f>Academic!C30</f>
        <v>WIDYA MARY</v>
      </c>
      <c r="C218" s="81">
        <f>Academic!B30</f>
        <v>0</v>
      </c>
      <c r="D218" s="13">
        <f>Academic!D30</f>
        <v>0</v>
      </c>
      <c r="E218" s="13">
        <f>Academic!E30</f>
        <v>0</v>
      </c>
      <c r="F218" s="13">
        <f>Academic!F30</f>
        <v>0</v>
      </c>
      <c r="G218" s="13">
        <f>Academic!G30</f>
        <v>0</v>
      </c>
      <c r="H218" s="13">
        <f>Academic!H30</f>
        <v>0</v>
      </c>
      <c r="I218" s="13">
        <f>Academic!I30</f>
        <v>0</v>
      </c>
      <c r="J218" s="13">
        <f>Academic!J30</f>
        <v>0</v>
      </c>
      <c r="K218" s="13">
        <f>Academic!K30</f>
        <v>0</v>
      </c>
      <c r="L218" s="13">
        <f>Academic!L30</f>
        <v>0</v>
      </c>
      <c r="M218" s="13">
        <f>Academic!M30</f>
        <v>0</v>
      </c>
      <c r="N218" s="13">
        <f>Academic!N30</f>
        <v>0</v>
      </c>
      <c r="O218" s="13">
        <f>Academic!O30</f>
        <v>0</v>
      </c>
      <c r="P218" s="13">
        <f>Academic!P30</f>
        <v>0</v>
      </c>
      <c r="Q218" s="13" t="str">
        <f>IF(Others!H28="","-",Others!H28)</f>
        <v>-</v>
      </c>
      <c r="R218" s="13" t="str">
        <f>IF(Others!I28="","-",Others!I28)</f>
        <v>-</v>
      </c>
      <c r="S218" s="13" t="str">
        <f>IF(Others!J28="","-",Others!J28)</f>
        <v>-</v>
      </c>
      <c r="T218" s="6" t="str">
        <f>IF(Others!D28="","",Others!D28)</f>
        <v/>
      </c>
      <c r="U218" s="6" t="str">
        <f>IF(Others!E28="","",Others!E28)</f>
        <v/>
      </c>
      <c r="V218" s="6" t="str">
        <f>IF(Others!F28="","",Others!F28)</f>
        <v/>
      </c>
      <c r="W218" s="6" t="str">
        <f>IF(Others!G28="","",Others!G28)</f>
        <v/>
      </c>
      <c r="X218" s="6" t="str">
        <f>Character!N28</f>
        <v>E</v>
      </c>
      <c r="Y218" s="6" t="str">
        <f>Character!O28</f>
        <v>E</v>
      </c>
      <c r="Z218" s="6" t="str">
        <f>Character!P28</f>
        <v>E</v>
      </c>
      <c r="AA218" s="6" t="str">
        <f>Character!Q28</f>
        <v>E</v>
      </c>
      <c r="AB218" s="6" t="str">
        <f>Character!R28</f>
        <v>E</v>
      </c>
      <c r="AC218" s="6" t="str">
        <f>Character!S28</f>
        <v>E</v>
      </c>
      <c r="AD218" s="6" t="str">
        <f>Character!T28</f>
        <v>E</v>
      </c>
      <c r="AE218" s="6" t="str">
        <f>Character!U28</f>
        <v>E</v>
      </c>
      <c r="AF218" s="6">
        <f>Academic!Q30</f>
        <v>0</v>
      </c>
      <c r="AG218" s="6">
        <f>Academic!R30</f>
        <v>0</v>
      </c>
      <c r="AH218" s="6">
        <f>Academic!S30</f>
        <v>0</v>
      </c>
      <c r="AI218" s="13">
        <f>Academic!T30</f>
        <v>0</v>
      </c>
    </row>
    <row r="219" spans="1:35" hidden="1" x14ac:dyDescent="0.2">
      <c r="A219" s="13">
        <v>22</v>
      </c>
      <c r="B219" s="5" t="str">
        <f>Academic!C31</f>
        <v>WISNU DWIPRASETYA</v>
      </c>
      <c r="C219" s="81">
        <f>Academic!B31</f>
        <v>0</v>
      </c>
      <c r="D219" s="13">
        <f>Academic!D31</f>
        <v>0</v>
      </c>
      <c r="E219" s="13">
        <f>Academic!E31</f>
        <v>0</v>
      </c>
      <c r="F219" s="13">
        <f>Academic!F31</f>
        <v>0</v>
      </c>
      <c r="G219" s="13">
        <f>Academic!G31</f>
        <v>0</v>
      </c>
      <c r="H219" s="13">
        <f>Academic!H31</f>
        <v>0</v>
      </c>
      <c r="I219" s="13">
        <f>Academic!I31</f>
        <v>0</v>
      </c>
      <c r="J219" s="13">
        <f>Academic!J31</f>
        <v>0</v>
      </c>
      <c r="K219" s="13">
        <f>Academic!K31</f>
        <v>0</v>
      </c>
      <c r="L219" s="13">
        <f>Academic!L31</f>
        <v>0</v>
      </c>
      <c r="M219" s="13">
        <f>Academic!M31</f>
        <v>0</v>
      </c>
      <c r="N219" s="13">
        <f>Academic!N31</f>
        <v>0</v>
      </c>
      <c r="O219" s="13">
        <f>Academic!O31</f>
        <v>0</v>
      </c>
      <c r="P219" s="13">
        <f>Academic!P31</f>
        <v>0</v>
      </c>
      <c r="Q219" s="13" t="str">
        <f>IF(Others!H29="","-",Others!H29)</f>
        <v>-</v>
      </c>
      <c r="R219" s="13" t="str">
        <f>IF(Others!I29="","-",Others!I29)</f>
        <v>-</v>
      </c>
      <c r="S219" s="13" t="str">
        <f>IF(Others!J29="","-",Others!J29)</f>
        <v>-</v>
      </c>
      <c r="T219" s="6" t="str">
        <f>IF(Others!D29="","",Others!D29)</f>
        <v/>
      </c>
      <c r="U219" s="6" t="str">
        <f>IF(Others!E29="","",Others!E29)</f>
        <v/>
      </c>
      <c r="V219" s="6" t="str">
        <f>IF(Others!F29="","",Others!F29)</f>
        <v/>
      </c>
      <c r="W219" s="6" t="str">
        <f>IF(Others!G29="","",Others!G29)</f>
        <v/>
      </c>
      <c r="X219" s="6" t="str">
        <f>Character!N29</f>
        <v>E</v>
      </c>
      <c r="Y219" s="6" t="str">
        <f>Character!O29</f>
        <v>E</v>
      </c>
      <c r="Z219" s="6" t="str">
        <f>Character!P29</f>
        <v>E</v>
      </c>
      <c r="AA219" s="6" t="str">
        <f>Character!Q29</f>
        <v>E</v>
      </c>
      <c r="AB219" s="6" t="str">
        <f>Character!R29</f>
        <v>E</v>
      </c>
      <c r="AC219" s="6" t="str">
        <f>Character!S29</f>
        <v>E</v>
      </c>
      <c r="AD219" s="6" t="str">
        <f>Character!T29</f>
        <v>E</v>
      </c>
      <c r="AE219" s="6" t="str">
        <f>Character!U29</f>
        <v>E</v>
      </c>
      <c r="AF219" s="6">
        <f>Academic!Q31</f>
        <v>0</v>
      </c>
      <c r="AG219" s="6">
        <f>Academic!R31</f>
        <v>0</v>
      </c>
      <c r="AH219" s="6">
        <f>Academic!S31</f>
        <v>0</v>
      </c>
      <c r="AI219" s="13">
        <f>Academic!T31</f>
        <v>0</v>
      </c>
    </row>
    <row r="220" spans="1:35" hidden="1" x14ac:dyDescent="0.2">
      <c r="A220" s="13">
        <v>23</v>
      </c>
      <c r="B220" s="5" t="str">
        <f>Academic!C32</f>
        <v/>
      </c>
      <c r="C220" s="81" t="str">
        <f>Academic!B32</f>
        <v/>
      </c>
      <c r="D220" s="13">
        <f>Academic!D32</f>
        <v>0</v>
      </c>
      <c r="E220" s="13">
        <f>Academic!E32</f>
        <v>0</v>
      </c>
      <c r="F220" s="13">
        <f>Academic!F32</f>
        <v>0</v>
      </c>
      <c r="G220" s="13">
        <f>Academic!G32</f>
        <v>0</v>
      </c>
      <c r="H220" s="13">
        <f>Academic!H32</f>
        <v>0</v>
      </c>
      <c r="I220" s="13">
        <f>Academic!I32</f>
        <v>0</v>
      </c>
      <c r="J220" s="13">
        <f>Academic!J32</f>
        <v>0</v>
      </c>
      <c r="K220" s="13">
        <f>Academic!K32</f>
        <v>0</v>
      </c>
      <c r="L220" s="13">
        <f>Academic!L32</f>
        <v>0</v>
      </c>
      <c r="M220" s="13">
        <f>Academic!M32</f>
        <v>0</v>
      </c>
      <c r="N220" s="13">
        <f>Academic!N32</f>
        <v>0</v>
      </c>
      <c r="O220" s="13">
        <f>Academic!O32</f>
        <v>0</v>
      </c>
      <c r="P220" s="13">
        <f>Academic!P32</f>
        <v>0</v>
      </c>
      <c r="Q220" s="13" t="str">
        <f>IF(Others!H30="","-",Others!H30)</f>
        <v>-</v>
      </c>
      <c r="R220" s="13" t="str">
        <f>IF(Others!I30="","-",Others!I30)</f>
        <v>-</v>
      </c>
      <c r="S220" s="13" t="str">
        <f>IF(Others!J30="","-",Others!J30)</f>
        <v>-</v>
      </c>
      <c r="T220" s="6" t="str">
        <f>IF(Others!D30="","",Others!D30)</f>
        <v/>
      </c>
      <c r="U220" s="6" t="str">
        <f>IF(Others!E30="","",Others!E30)</f>
        <v/>
      </c>
      <c r="V220" s="6" t="str">
        <f>IF(Others!F30="","",Others!F30)</f>
        <v/>
      </c>
      <c r="W220" s="6" t="str">
        <f>IF(Others!G30="","",Others!G30)</f>
        <v/>
      </c>
      <c r="X220" s="6" t="str">
        <f>Character!N30</f>
        <v>E</v>
      </c>
      <c r="Y220" s="6" t="str">
        <f>Character!O30</f>
        <v>E</v>
      </c>
      <c r="Z220" s="6" t="str">
        <f>Character!P30</f>
        <v>E</v>
      </c>
      <c r="AA220" s="6" t="str">
        <f>Character!Q30</f>
        <v>E</v>
      </c>
      <c r="AB220" s="6" t="str">
        <f>Character!R30</f>
        <v>E</v>
      </c>
      <c r="AC220" s="6" t="str">
        <f>Character!S30</f>
        <v>E</v>
      </c>
      <c r="AD220" s="6" t="str">
        <f>Character!T30</f>
        <v>E</v>
      </c>
      <c r="AE220" s="6" t="str">
        <f>Character!U30</f>
        <v>E</v>
      </c>
      <c r="AF220" s="6">
        <f>Academic!Q32</f>
        <v>0</v>
      </c>
      <c r="AG220" s="6">
        <f>Academic!R32</f>
        <v>0</v>
      </c>
      <c r="AH220" s="6">
        <f>Academic!S32</f>
        <v>0</v>
      </c>
      <c r="AI220" s="13">
        <f>Academic!T32</f>
        <v>0</v>
      </c>
    </row>
    <row r="221" spans="1:35" hidden="1" x14ac:dyDescent="0.2">
      <c r="A221" s="13">
        <v>24</v>
      </c>
      <c r="B221" s="5" t="str">
        <f>Academic!C33</f>
        <v/>
      </c>
      <c r="C221" s="81" t="str">
        <f>Academic!B33</f>
        <v/>
      </c>
      <c r="D221" s="13">
        <f>Academic!D33</f>
        <v>0</v>
      </c>
      <c r="E221" s="13">
        <f>Academic!E33</f>
        <v>0</v>
      </c>
      <c r="F221" s="13">
        <f>Academic!F33</f>
        <v>0</v>
      </c>
      <c r="G221" s="13">
        <f>Academic!G33</f>
        <v>0</v>
      </c>
      <c r="H221" s="13">
        <f>Academic!H33</f>
        <v>0</v>
      </c>
      <c r="I221" s="13">
        <f>Academic!I33</f>
        <v>0</v>
      </c>
      <c r="J221" s="13">
        <f>Academic!J33</f>
        <v>0</v>
      </c>
      <c r="K221" s="13">
        <f>Academic!K33</f>
        <v>0</v>
      </c>
      <c r="L221" s="13">
        <f>Academic!L33</f>
        <v>0</v>
      </c>
      <c r="M221" s="13">
        <f>Academic!M33</f>
        <v>0</v>
      </c>
      <c r="N221" s="13">
        <f>Academic!N33</f>
        <v>0</v>
      </c>
      <c r="O221" s="13">
        <f>Academic!O33</f>
        <v>0</v>
      </c>
      <c r="P221" s="13">
        <f>Academic!P33</f>
        <v>0</v>
      </c>
      <c r="Q221" s="13" t="str">
        <f>IF(Others!H31="","-",Others!H31)</f>
        <v>-</v>
      </c>
      <c r="R221" s="13" t="str">
        <f>IF(Others!I31="","-",Others!I31)</f>
        <v>-</v>
      </c>
      <c r="S221" s="13" t="str">
        <f>IF(Others!J31="","-",Others!J31)</f>
        <v>-</v>
      </c>
      <c r="T221" s="6" t="str">
        <f>IF(Others!D31="","",Others!D31)</f>
        <v/>
      </c>
      <c r="U221" s="6" t="str">
        <f>IF(Others!E31="","",Others!E31)</f>
        <v/>
      </c>
      <c r="V221" s="6" t="str">
        <f>IF(Others!F31="","",Others!F31)</f>
        <v/>
      </c>
      <c r="W221" s="6" t="str">
        <f>IF(Others!G31="","",Others!G31)</f>
        <v/>
      </c>
      <c r="X221" s="6" t="str">
        <f>Character!N31</f>
        <v>E</v>
      </c>
      <c r="Y221" s="6" t="str">
        <f>Character!O31</f>
        <v>E</v>
      </c>
      <c r="Z221" s="6" t="str">
        <f>Character!P31</f>
        <v>E</v>
      </c>
      <c r="AA221" s="6" t="str">
        <f>Character!Q31</f>
        <v>E</v>
      </c>
      <c r="AB221" s="6" t="str">
        <f>Character!R31</f>
        <v>E</v>
      </c>
      <c r="AC221" s="6" t="str">
        <f>Character!S31</f>
        <v>E</v>
      </c>
      <c r="AD221" s="6" t="str">
        <f>Character!T31</f>
        <v>E</v>
      </c>
      <c r="AE221" s="6" t="str">
        <f>Character!U31</f>
        <v>E</v>
      </c>
      <c r="AF221" s="6">
        <f>Academic!Q33</f>
        <v>0</v>
      </c>
      <c r="AG221" s="6">
        <f>Academic!R33</f>
        <v>0</v>
      </c>
      <c r="AH221" s="6">
        <f>Academic!S33</f>
        <v>0</v>
      </c>
      <c r="AI221" s="13">
        <f>Academic!T33</f>
        <v>0</v>
      </c>
    </row>
    <row r="222" spans="1:35" hidden="1" x14ac:dyDescent="0.2">
      <c r="A222" s="13">
        <v>25</v>
      </c>
      <c r="B222" s="5" t="str">
        <f>Academic!C34</f>
        <v/>
      </c>
      <c r="C222" s="81" t="str">
        <f>Academic!B34</f>
        <v/>
      </c>
      <c r="D222" s="13">
        <f>Academic!D34</f>
        <v>0</v>
      </c>
      <c r="E222" s="13">
        <f>Academic!E34</f>
        <v>0</v>
      </c>
      <c r="F222" s="13">
        <f>Academic!F34</f>
        <v>0</v>
      </c>
      <c r="G222" s="13">
        <f>Academic!G34</f>
        <v>0</v>
      </c>
      <c r="H222" s="13">
        <f>Academic!H34</f>
        <v>0</v>
      </c>
      <c r="I222" s="13">
        <f>Academic!I34</f>
        <v>0</v>
      </c>
      <c r="J222" s="13">
        <f>Academic!J34</f>
        <v>0</v>
      </c>
      <c r="K222" s="13">
        <f>Academic!K34</f>
        <v>0</v>
      </c>
      <c r="L222" s="13">
        <f>Academic!L34</f>
        <v>0</v>
      </c>
      <c r="M222" s="13">
        <f>Academic!M34</f>
        <v>0</v>
      </c>
      <c r="N222" s="13">
        <f>Academic!N34</f>
        <v>0</v>
      </c>
      <c r="O222" s="13">
        <f>Academic!O34</f>
        <v>0</v>
      </c>
      <c r="P222" s="13">
        <f>Academic!P34</f>
        <v>0</v>
      </c>
      <c r="Q222" s="13" t="str">
        <f>IF(Others!H32="","-",Others!H32)</f>
        <v>-</v>
      </c>
      <c r="R222" s="13" t="str">
        <f>IF(Others!I32="","-",Others!I32)</f>
        <v>-</v>
      </c>
      <c r="S222" s="13" t="str">
        <f>IF(Others!J32="","-",Others!J32)</f>
        <v>-</v>
      </c>
      <c r="T222" s="6" t="str">
        <f>IF(Others!D32="","",Others!D32)</f>
        <v/>
      </c>
      <c r="U222" s="6" t="str">
        <f>IF(Others!E32="","",Others!E32)</f>
        <v/>
      </c>
      <c r="V222" s="6" t="str">
        <f>IF(Others!F32="","",Others!F32)</f>
        <v/>
      </c>
      <c r="W222" s="6" t="str">
        <f>IF(Others!G32="","",Others!G32)</f>
        <v/>
      </c>
      <c r="X222" s="6" t="str">
        <f>Character!N32</f>
        <v>E</v>
      </c>
      <c r="Y222" s="6" t="str">
        <f>Character!O32</f>
        <v>E</v>
      </c>
      <c r="Z222" s="6" t="str">
        <f>Character!P32</f>
        <v>E</v>
      </c>
      <c r="AA222" s="6" t="str">
        <f>Character!Q32</f>
        <v>E</v>
      </c>
      <c r="AB222" s="6" t="str">
        <f>Character!R32</f>
        <v>E</v>
      </c>
      <c r="AC222" s="6" t="str">
        <f>Character!S32</f>
        <v>E</v>
      </c>
      <c r="AD222" s="6" t="str">
        <f>Character!T32</f>
        <v>E</v>
      </c>
      <c r="AE222" s="6" t="str">
        <f>Character!U32</f>
        <v>E</v>
      </c>
      <c r="AF222" s="6">
        <f>Academic!Q34</f>
        <v>0</v>
      </c>
      <c r="AG222" s="6">
        <f>Academic!R34</f>
        <v>0</v>
      </c>
      <c r="AH222" s="6">
        <f>Academic!S34</f>
        <v>0</v>
      </c>
      <c r="AI222" s="13">
        <f>Academic!T34</f>
        <v>0</v>
      </c>
    </row>
    <row r="223" spans="1:35" hidden="1" x14ac:dyDescent="0.2">
      <c r="A223" s="88"/>
      <c r="B223" s="88"/>
      <c r="C223" s="88"/>
      <c r="D223" s="89"/>
      <c r="E223" s="89"/>
      <c r="F223" s="89"/>
      <c r="G223" s="89"/>
      <c r="H223" s="89"/>
      <c r="I223" s="89"/>
      <c r="J223" s="89"/>
      <c r="K223" s="89"/>
      <c r="L223" s="89"/>
      <c r="M223" s="89"/>
      <c r="N223" s="89"/>
      <c r="O223" s="89"/>
      <c r="P223" s="181"/>
      <c r="Q223" s="181"/>
      <c r="R223" s="181"/>
    </row>
    <row r="224" spans="1:35" x14ac:dyDescent="0.2">
      <c r="A224" s="82"/>
    </row>
    <row r="225" spans="1:1" x14ac:dyDescent="0.2">
      <c r="A225" s="82"/>
    </row>
  </sheetData>
  <sheetProtection algorithmName="SHA-512" hashValue="MsEi5MLXieIKbrvdjdX7MqjYe3t5pVTpZz1wJXsG4XCA13BLPQeekeGfvzIjkPTcKbG5uLIwoUg5sCgCL8QmQg==" saltValue="DiJy27SqbX2tCm8Rk+wwvg==" spinCount="100000" sheet="1" objects="1" scenarios="1"/>
  <mergeCells count="177">
    <mergeCell ref="A2:R2"/>
    <mergeCell ref="A1:R1"/>
    <mergeCell ref="C196:C197"/>
    <mergeCell ref="B196:B197"/>
    <mergeCell ref="A196:A197"/>
    <mergeCell ref="C75:C76"/>
    <mergeCell ref="D75:O76"/>
    <mergeCell ref="A79:B79"/>
    <mergeCell ref="D79:H79"/>
    <mergeCell ref="I79:M79"/>
    <mergeCell ref="N79:R79"/>
    <mergeCell ref="D73:O73"/>
    <mergeCell ref="D74:O74"/>
    <mergeCell ref="D62:O62"/>
    <mergeCell ref="D63:O63"/>
    <mergeCell ref="D64:O64"/>
    <mergeCell ref="D65:O65"/>
    <mergeCell ref="A73:A76"/>
    <mergeCell ref="B73:B76"/>
    <mergeCell ref="C47:O47"/>
    <mergeCell ref="A68:A72"/>
    <mergeCell ref="B68:B72"/>
    <mergeCell ref="A61:A63"/>
    <mergeCell ref="B61:B63"/>
    <mergeCell ref="G32:H32"/>
    <mergeCell ref="N32:P32"/>
    <mergeCell ref="D80:H80"/>
    <mergeCell ref="I80:M80"/>
    <mergeCell ref="N80:R80"/>
    <mergeCell ref="D66:O66"/>
    <mergeCell ref="D67:O67"/>
    <mergeCell ref="D68:O68"/>
    <mergeCell ref="D69:O69"/>
    <mergeCell ref="D70:O70"/>
    <mergeCell ref="D71:O71"/>
    <mergeCell ref="D54:O54"/>
    <mergeCell ref="D55:O55"/>
    <mergeCell ref="D56:O56"/>
    <mergeCell ref="D57:O57"/>
    <mergeCell ref="D58:O58"/>
    <mergeCell ref="D59:O59"/>
    <mergeCell ref="D72:O72"/>
    <mergeCell ref="D60:O60"/>
    <mergeCell ref="P48:R50"/>
    <mergeCell ref="P51:R54"/>
    <mergeCell ref="P55:R56"/>
    <mergeCell ref="P57:R60"/>
    <mergeCell ref="P61:R63"/>
    <mergeCell ref="B57:B60"/>
    <mergeCell ref="A55:A56"/>
    <mergeCell ref="B55:B56"/>
    <mergeCell ref="A48:A50"/>
    <mergeCell ref="B48:B50"/>
    <mergeCell ref="A51:A54"/>
    <mergeCell ref="B51:B54"/>
    <mergeCell ref="X196:AE196"/>
    <mergeCell ref="Q196:S196"/>
    <mergeCell ref="D196:P196"/>
    <mergeCell ref="T196:U196"/>
    <mergeCell ref="V196:W196"/>
    <mergeCell ref="P64:R67"/>
    <mergeCell ref="P68:R72"/>
    <mergeCell ref="P73:R76"/>
    <mergeCell ref="A8:A9"/>
    <mergeCell ref="B8:E9"/>
    <mergeCell ref="F8:G9"/>
    <mergeCell ref="O8:R9"/>
    <mergeCell ref="H8:N8"/>
    <mergeCell ref="F17:G17"/>
    <mergeCell ref="F18:G18"/>
    <mergeCell ref="F19:G19"/>
    <mergeCell ref="F20:G20"/>
    <mergeCell ref="H9:J9"/>
    <mergeCell ref="K9:N9"/>
    <mergeCell ref="F10:G10"/>
    <mergeCell ref="F11:G11"/>
    <mergeCell ref="F12:G12"/>
    <mergeCell ref="F13:G13"/>
    <mergeCell ref="K17:N17"/>
    <mergeCell ref="K18:N18"/>
    <mergeCell ref="K19:N19"/>
    <mergeCell ref="K10:N10"/>
    <mergeCell ref="K11:N11"/>
    <mergeCell ref="B10:E10"/>
    <mergeCell ref="B11:E11"/>
    <mergeCell ref="B12:E12"/>
    <mergeCell ref="B13:E13"/>
    <mergeCell ref="B28:D28"/>
    <mergeCell ref="E28:G28"/>
    <mergeCell ref="H28:R28"/>
    <mergeCell ref="F14:G14"/>
    <mergeCell ref="F15:G15"/>
    <mergeCell ref="F16:G16"/>
    <mergeCell ref="B15:E15"/>
    <mergeCell ref="B16:E16"/>
    <mergeCell ref="B17:E17"/>
    <mergeCell ref="B18:E18"/>
    <mergeCell ref="B19:E19"/>
    <mergeCell ref="K22:N22"/>
    <mergeCell ref="O22:R22"/>
    <mergeCell ref="O19:R19"/>
    <mergeCell ref="O20:R20"/>
    <mergeCell ref="B25:E25"/>
    <mergeCell ref="B14:E14"/>
    <mergeCell ref="K14:N14"/>
    <mergeCell ref="K15:N15"/>
    <mergeCell ref="K16:N16"/>
    <mergeCell ref="O24:R24"/>
    <mergeCell ref="O25:R25"/>
    <mergeCell ref="B23:E23"/>
    <mergeCell ref="B24:E24"/>
    <mergeCell ref="K12:N12"/>
    <mergeCell ref="K13:N13"/>
    <mergeCell ref="F21:G21"/>
    <mergeCell ref="F26:G26"/>
    <mergeCell ref="D48:O48"/>
    <mergeCell ref="A40:R40"/>
    <mergeCell ref="A32:D32"/>
    <mergeCell ref="O21:R21"/>
    <mergeCell ref="O26:R26"/>
    <mergeCell ref="K20:N20"/>
    <mergeCell ref="K21:N21"/>
    <mergeCell ref="K26:N26"/>
    <mergeCell ref="B22:E22"/>
    <mergeCell ref="F22:G22"/>
    <mergeCell ref="B21:E21"/>
    <mergeCell ref="B26:E26"/>
    <mergeCell ref="B20:E20"/>
    <mergeCell ref="F23:G23"/>
    <mergeCell ref="F24:G24"/>
    <mergeCell ref="F25:G25"/>
    <mergeCell ref="K23:N23"/>
    <mergeCell ref="K24:N24"/>
    <mergeCell ref="K25:N25"/>
    <mergeCell ref="O23:R23"/>
    <mergeCell ref="P223:R223"/>
    <mergeCell ref="A34:B34"/>
    <mergeCell ref="D34:H34"/>
    <mergeCell ref="I34:M34"/>
    <mergeCell ref="N34:R34"/>
    <mergeCell ref="B29:D29"/>
    <mergeCell ref="E29:G29"/>
    <mergeCell ref="H29:R29"/>
    <mergeCell ref="B30:D30"/>
    <mergeCell ref="E30:G30"/>
    <mergeCell ref="H30:R30"/>
    <mergeCell ref="D35:H35"/>
    <mergeCell ref="I35:M35"/>
    <mergeCell ref="N35:R35"/>
    <mergeCell ref="D61:O61"/>
    <mergeCell ref="D53:O53"/>
    <mergeCell ref="D51:O51"/>
    <mergeCell ref="D52:O52"/>
    <mergeCell ref="D49:O49"/>
    <mergeCell ref="D50:O50"/>
    <mergeCell ref="P47:R47"/>
    <mergeCell ref="A64:A67"/>
    <mergeCell ref="B64:B67"/>
    <mergeCell ref="A57:A60"/>
    <mergeCell ref="P3:R3"/>
    <mergeCell ref="P4:R4"/>
    <mergeCell ref="P5:R5"/>
    <mergeCell ref="P42:R42"/>
    <mergeCell ref="P43:R43"/>
    <mergeCell ref="P44:R44"/>
    <mergeCell ref="P82:R82"/>
    <mergeCell ref="AF196:AI196"/>
    <mergeCell ref="P37:R37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</mergeCells>
  <printOptions horizontalCentered="1"/>
  <pageMargins left="0.35433070866141736" right="0.35433070866141736" top="0.39370078740157483" bottom="0" header="0.51181102362204722" footer="0.51181102362204722"/>
  <pageSetup paperSize="5" scale="93" orientation="portrait" horizontalDpi="4294967293" verticalDpi="300" r:id="rId1"/>
  <headerFooter alignWithMargins="0"/>
  <rowBreaks count="1" manualBreakCount="1">
    <brk id="37" max="1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</vt:lpstr>
      <vt:lpstr>Academic</vt:lpstr>
      <vt:lpstr>Character</vt:lpstr>
      <vt:lpstr>Others</vt:lpstr>
      <vt:lpstr>RAPORT</vt:lpstr>
      <vt:lpstr>Data</vt:lpstr>
      <vt:lpstr>Data1</vt:lpstr>
      <vt:lpstr>Data2</vt:lpstr>
      <vt:lpstr>Nama_G10</vt:lpstr>
      <vt:lpstr>No</vt:lpstr>
      <vt:lpstr>No_10</vt:lpstr>
      <vt:lpstr>No_Science</vt:lpstr>
      <vt:lpstr>RAPORT!Print_Area</vt:lpstr>
      <vt:lpstr>Score</vt:lpstr>
      <vt:lpstr>Score_Table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Koeswandy</dc:creator>
  <cp:lastModifiedBy>Lucia Lukito</cp:lastModifiedBy>
  <cp:lastPrinted>2015-12-15T09:01:03Z</cp:lastPrinted>
  <dcterms:created xsi:type="dcterms:W3CDTF">2011-10-20T02:10:14Z</dcterms:created>
  <dcterms:modified xsi:type="dcterms:W3CDTF">2016-05-28T13:25:07Z</dcterms:modified>
</cp:coreProperties>
</file>