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5-2016\05 Marking Form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8280" yWindow="-120" windowWidth="9750" windowHeight="8385" activeTab="4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N31" i="7" l="1"/>
  <c r="X221" i="1" s="1"/>
  <c r="O31" i="7"/>
  <c r="P31" i="7"/>
  <c r="Q31" i="7"/>
  <c r="AA221" i="1" s="1"/>
  <c r="R31" i="7"/>
  <c r="AB221" i="1" s="1"/>
  <c r="S31" i="7"/>
  <c r="AC221" i="1" s="1"/>
  <c r="T31" i="7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AB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A200" i="1"/>
  <c r="AE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D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Y202" i="1"/>
  <c r="AC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AB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A204" i="1"/>
  <c r="AE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D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Y206" i="1"/>
  <c r="AC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AB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A208" i="1"/>
  <c r="AE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Y210" i="1"/>
  <c r="AC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AB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A212" i="1"/>
  <c r="AE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AD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Y214" i="1"/>
  <c r="AC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AB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AA216" i="1"/>
  <c r="AE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Y218" i="1"/>
  <c r="AC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AB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B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B222" i="1"/>
  <c r="AF222" i="1"/>
  <c r="AF198" i="1"/>
  <c r="E198" i="1"/>
  <c r="F198" i="1"/>
  <c r="G198" i="1"/>
  <c r="H198" i="1"/>
  <c r="I198" i="1"/>
  <c r="J198" i="1"/>
  <c r="K198" i="1"/>
  <c r="I17" i="1" s="1"/>
  <c r="L198" i="1"/>
  <c r="M198" i="1"/>
  <c r="N198" i="1"/>
  <c r="O198" i="1"/>
  <c r="I21" i="1" s="1"/>
  <c r="O21" i="1" s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Y199" i="1" s="1"/>
  <c r="P9" i="7"/>
  <c r="Z199" i="1" s="1"/>
  <c r="Q9" i="7"/>
  <c r="AA199" i="1" s="1"/>
  <c r="R9" i="7"/>
  <c r="S9" i="7"/>
  <c r="AC199" i="1" s="1"/>
  <c r="T9" i="7"/>
  <c r="AD199" i="1" s="1"/>
  <c r="U9" i="7"/>
  <c r="AE199" i="1" s="1"/>
  <c r="N10" i="7"/>
  <c r="X200" i="1" s="1"/>
  <c r="O10" i="7"/>
  <c r="Y200" i="1" s="1"/>
  <c r="P10" i="7"/>
  <c r="Z200" i="1" s="1"/>
  <c r="Q10" i="7"/>
  <c r="R10" i="7"/>
  <c r="AB200" i="1" s="1"/>
  <c r="S10" i="7"/>
  <c r="AC200" i="1" s="1"/>
  <c r="T10" i="7"/>
  <c r="AD200" i="1" s="1"/>
  <c r="U10" i="7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U11" i="7"/>
  <c r="AE201" i="1" s="1"/>
  <c r="N12" i="7"/>
  <c r="X202" i="1" s="1"/>
  <c r="O12" i="7"/>
  <c r="P12" i="7"/>
  <c r="Z202" i="1" s="1"/>
  <c r="Q12" i="7"/>
  <c r="AA202" i="1" s="1"/>
  <c r="R12" i="7"/>
  <c r="AB202" i="1" s="1"/>
  <c r="S12" i="7"/>
  <c r="T12" i="7"/>
  <c r="AD202" i="1" s="1"/>
  <c r="U12" i="7"/>
  <c r="AE202" i="1" s="1"/>
  <c r="N13" i="7"/>
  <c r="O13" i="7"/>
  <c r="Y203" i="1" s="1"/>
  <c r="P13" i="7"/>
  <c r="Z203" i="1" s="1"/>
  <c r="Q13" i="7"/>
  <c r="AA203" i="1" s="1"/>
  <c r="R13" i="7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R14" i="7"/>
  <c r="AB204" i="1" s="1"/>
  <c r="S14" i="7"/>
  <c r="AC204" i="1" s="1"/>
  <c r="T14" i="7"/>
  <c r="AD204" i="1" s="1"/>
  <c r="U14" i="7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U15" i="7"/>
  <c r="AE205" i="1" s="1"/>
  <c r="N16" i="7"/>
  <c r="X206" i="1" s="1"/>
  <c r="O16" i="7"/>
  <c r="P16" i="7"/>
  <c r="Z206" i="1" s="1"/>
  <c r="Q16" i="7"/>
  <c r="AA206" i="1" s="1"/>
  <c r="R16" i="7"/>
  <c r="AB206" i="1" s="1"/>
  <c r="S16" i="7"/>
  <c r="T16" i="7"/>
  <c r="AD206" i="1" s="1"/>
  <c r="U16" i="7"/>
  <c r="AE206" i="1" s="1"/>
  <c r="N17" i="7"/>
  <c r="O17" i="7"/>
  <c r="Y207" i="1" s="1"/>
  <c r="P17" i="7"/>
  <c r="Z207" i="1" s="1"/>
  <c r="Q17" i="7"/>
  <c r="AA207" i="1" s="1"/>
  <c r="R17" i="7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R18" i="7"/>
  <c r="AB208" i="1" s="1"/>
  <c r="S18" i="7"/>
  <c r="AC208" i="1" s="1"/>
  <c r="T18" i="7"/>
  <c r="AD208" i="1" s="1"/>
  <c r="U18" i="7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P20" i="7"/>
  <c r="Z210" i="1" s="1"/>
  <c r="Q20" i="7"/>
  <c r="AA210" i="1" s="1"/>
  <c r="R20" i="7"/>
  <c r="AB210" i="1" s="1"/>
  <c r="S20" i="7"/>
  <c r="T20" i="7"/>
  <c r="AD210" i="1" s="1"/>
  <c r="U20" i="7"/>
  <c r="AE210" i="1" s="1"/>
  <c r="N21" i="7"/>
  <c r="O21" i="7"/>
  <c r="Y211" i="1" s="1"/>
  <c r="P21" i="7"/>
  <c r="Z211" i="1" s="1"/>
  <c r="Q21" i="7"/>
  <c r="AA211" i="1" s="1"/>
  <c r="R21" i="7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R22" i="7"/>
  <c r="AB212" i="1" s="1"/>
  <c r="S22" i="7"/>
  <c r="AC212" i="1" s="1"/>
  <c r="T22" i="7"/>
  <c r="AD212" i="1" s="1"/>
  <c r="U22" i="7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U23" i="7"/>
  <c r="AE213" i="1" s="1"/>
  <c r="N24" i="7"/>
  <c r="X214" i="1" s="1"/>
  <c r="O24" i="7"/>
  <c r="P24" i="7"/>
  <c r="Z214" i="1" s="1"/>
  <c r="Q24" i="7"/>
  <c r="AA214" i="1" s="1"/>
  <c r="R24" i="7"/>
  <c r="AB214" i="1" s="1"/>
  <c r="S24" i="7"/>
  <c r="T24" i="7"/>
  <c r="AD214" i="1" s="1"/>
  <c r="U24" i="7"/>
  <c r="AE214" i="1" s="1"/>
  <c r="N25" i="7"/>
  <c r="O25" i="7"/>
  <c r="Y215" i="1" s="1"/>
  <c r="P25" i="7"/>
  <c r="Z215" i="1" s="1"/>
  <c r="Q25" i="7"/>
  <c r="AA215" i="1" s="1"/>
  <c r="R25" i="7"/>
  <c r="S25" i="7"/>
  <c r="AC215" i="1" s="1"/>
  <c r="T25" i="7"/>
  <c r="AD215" i="1" s="1"/>
  <c r="U25" i="7"/>
  <c r="AE215" i="1" s="1"/>
  <c r="N26" i="7"/>
  <c r="X216" i="1" s="1"/>
  <c r="O26" i="7"/>
  <c r="Y216" i="1" s="1"/>
  <c r="P26" i="7"/>
  <c r="Z216" i="1" s="1"/>
  <c r="Q26" i="7"/>
  <c r="R26" i="7"/>
  <c r="AB216" i="1" s="1"/>
  <c r="S26" i="7"/>
  <c r="AC216" i="1" s="1"/>
  <c r="T26" i="7"/>
  <c r="AD216" i="1" s="1"/>
  <c r="U26" i="7"/>
  <c r="N27" i="7"/>
  <c r="X217" i="1" s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N28" i="7"/>
  <c r="X218" i="1" s="1"/>
  <c r="O28" i="7"/>
  <c r="P28" i="7"/>
  <c r="Z218" i="1" s="1"/>
  <c r="Q28" i="7"/>
  <c r="AA218" i="1" s="1"/>
  <c r="R28" i="7"/>
  <c r="AB218" i="1" s="1"/>
  <c r="S28" i="7"/>
  <c r="T28" i="7"/>
  <c r="AD218" i="1" s="1"/>
  <c r="U28" i="7"/>
  <c r="AE218" i="1" s="1"/>
  <c r="N29" i="7"/>
  <c r="O29" i="7"/>
  <c r="Y219" i="1" s="1"/>
  <c r="P29" i="7"/>
  <c r="Z219" i="1" s="1"/>
  <c r="Q29" i="7"/>
  <c r="AA219" i="1" s="1"/>
  <c r="R29" i="7"/>
  <c r="S29" i="7"/>
  <c r="AC219" i="1" s="1"/>
  <c r="T29" i="7"/>
  <c r="AD219" i="1" s="1"/>
  <c r="U29" i="7"/>
  <c r="AE219" i="1" s="1"/>
  <c r="N30" i="7"/>
  <c r="X220" i="1" s="1"/>
  <c r="O30" i="7"/>
  <c r="Y220" i="1" s="1"/>
  <c r="P30" i="7"/>
  <c r="Z220" i="1" s="1"/>
  <c r="Q30" i="7"/>
  <c r="AA220" i="1" s="1"/>
  <c r="R30" i="7"/>
  <c r="S30" i="7"/>
  <c r="AC220" i="1" s="1"/>
  <c r="T30" i="7"/>
  <c r="AD220" i="1" s="1"/>
  <c r="U30" i="7"/>
  <c r="AE220" i="1" s="1"/>
  <c r="N32" i="7"/>
  <c r="X222" i="1"/>
  <c r="O32" i="7"/>
  <c r="Y222" i="1" s="1"/>
  <c r="P32" i="7"/>
  <c r="Z222" i="1" s="1"/>
  <c r="Q32" i="7"/>
  <c r="AA222" i="1" s="1"/>
  <c r="R32" i="7"/>
  <c r="S32" i="7"/>
  <c r="AC222" i="1" s="1"/>
  <c r="T32" i="7"/>
  <c r="AD222" i="1" s="1"/>
  <c r="U32" i="7"/>
  <c r="AE222" i="1" s="1"/>
  <c r="O8" i="7"/>
  <c r="P8" i="7"/>
  <c r="Q8" i="7"/>
  <c r="R8" i="7"/>
  <c r="AB198" i="1" s="1"/>
  <c r="S8" i="7"/>
  <c r="T8" i="7"/>
  <c r="U8" i="7"/>
  <c r="N8" i="7"/>
  <c r="X198" i="1" s="1"/>
  <c r="P47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W50" i="4" s="1"/>
  <c r="R8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F29" i="1" s="1"/>
  <c r="W198" i="1"/>
  <c r="V198" i="1"/>
  <c r="U198" i="1"/>
  <c r="T198" i="1"/>
  <c r="B26" i="1" s="1"/>
  <c r="A31" i="1"/>
  <c r="E50" i="4"/>
  <c r="W101" i="1" s="1"/>
  <c r="F23" i="1"/>
  <c r="O23" i="1" s="1"/>
  <c r="E49" i="4"/>
  <c r="W100" i="1" s="1"/>
  <c r="F22" i="1" s="1"/>
  <c r="E48" i="4"/>
  <c r="W99" i="1" s="1"/>
  <c r="F21" i="1" s="1"/>
  <c r="E47" i="4"/>
  <c r="W98" i="1"/>
  <c r="F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/>
  <c r="F16" i="1" s="1"/>
  <c r="E42" i="4"/>
  <c r="W93" i="1"/>
  <c r="F15" i="1"/>
  <c r="E41" i="4"/>
  <c r="W92" i="1" s="1"/>
  <c r="F14" i="1" s="1"/>
  <c r="E40" i="4"/>
  <c r="W91" i="1" s="1"/>
  <c r="F13" i="1" s="1"/>
  <c r="E39" i="4"/>
  <c r="W90" i="1"/>
  <c r="F12" i="1" s="1"/>
  <c r="E38" i="4"/>
  <c r="W89" i="1"/>
  <c r="F11" i="1"/>
  <c r="E37" i="4"/>
  <c r="D37" i="4"/>
  <c r="D38" i="4"/>
  <c r="V89" i="1"/>
  <c r="D39" i="4"/>
  <c r="V90" i="1" s="1"/>
  <c r="D40" i="4"/>
  <c r="V91" i="1"/>
  <c r="D41" i="4"/>
  <c r="V92" i="1" s="1"/>
  <c r="D42" i="4"/>
  <c r="V93" i="1"/>
  <c r="D43" i="4"/>
  <c r="V94" i="1" s="1"/>
  <c r="D44" i="4"/>
  <c r="V95" i="1"/>
  <c r="D45" i="4"/>
  <c r="V96" i="1" s="1"/>
  <c r="D46" i="4"/>
  <c r="V97" i="1"/>
  <c r="D47" i="4"/>
  <c r="V98" i="1" s="1"/>
  <c r="D48" i="4"/>
  <c r="V99" i="1"/>
  <c r="D49" i="4"/>
  <c r="V100" i="1" s="1"/>
  <c r="D50" i="4"/>
  <c r="V101" i="1"/>
  <c r="W88" i="1"/>
  <c r="F10" i="1" s="1"/>
  <c r="V88" i="1"/>
  <c r="P43" i="1"/>
  <c r="P42" i="1"/>
  <c r="P41" i="1"/>
  <c r="P5" i="1"/>
  <c r="P4" i="1"/>
  <c r="P3" i="1"/>
  <c r="I23" i="1"/>
  <c r="A78" i="1"/>
  <c r="I22" i="1"/>
  <c r="O22" i="1" s="1"/>
  <c r="AD198" i="1"/>
  <c r="P67" i="1" s="1"/>
  <c r="Z198" i="1"/>
  <c r="P54" i="1" s="1"/>
  <c r="AC198" i="1"/>
  <c r="AA198" i="1"/>
  <c r="P56" i="1" s="1"/>
  <c r="Y198" i="1"/>
  <c r="AE198" i="1"/>
  <c r="P72" i="1"/>
  <c r="E27" i="1"/>
  <c r="J29" i="1"/>
  <c r="I14" i="1"/>
  <c r="I18" i="1"/>
  <c r="O18" i="1"/>
  <c r="I15" i="1"/>
  <c r="I19" i="1"/>
  <c r="I12" i="1"/>
  <c r="I11" i="1"/>
  <c r="O11" i="1" s="1"/>
  <c r="D198" i="1"/>
  <c r="C4" i="8"/>
  <c r="C4" i="7"/>
  <c r="C3" i="4"/>
  <c r="C60" i="4" s="1"/>
  <c r="C31" i="4" s="1"/>
  <c r="D192" i="1"/>
  <c r="D191" i="1"/>
  <c r="I79" i="1"/>
  <c r="D190" i="1"/>
  <c r="I32" i="1" s="1"/>
  <c r="C61" i="4"/>
  <c r="C32" i="4" s="1"/>
  <c r="B222" i="1" s="1"/>
  <c r="B61" i="4"/>
  <c r="B59" i="4"/>
  <c r="B47" i="4"/>
  <c r="B18" i="4" s="1"/>
  <c r="B43" i="4"/>
  <c r="C55" i="4"/>
  <c r="C26" i="4" s="1"/>
  <c r="C47" i="4"/>
  <c r="C18" i="4" s="1"/>
  <c r="C39" i="4"/>
  <c r="C10" i="4" s="1"/>
  <c r="B54" i="4"/>
  <c r="B50" i="4"/>
  <c r="B38" i="4"/>
  <c r="C58" i="4"/>
  <c r="C29" i="4" s="1"/>
  <c r="B219" i="1" s="1"/>
  <c r="C50" i="4"/>
  <c r="C21" i="4" s="1"/>
  <c r="C46" i="4"/>
  <c r="C17" i="4" s="1"/>
  <c r="C17" i="7" s="1"/>
  <c r="C38" i="4"/>
  <c r="B49" i="4"/>
  <c r="B45" i="4"/>
  <c r="C57" i="4"/>
  <c r="C28" i="4"/>
  <c r="C48" i="4"/>
  <c r="C19" i="4"/>
  <c r="C53" i="4"/>
  <c r="C24" i="4"/>
  <c r="C37" i="4"/>
  <c r="C8" i="4" s="1"/>
  <c r="C8" i="8" s="1"/>
  <c r="B56" i="4"/>
  <c r="C44" i="4"/>
  <c r="C15" i="4" s="1"/>
  <c r="C49" i="4"/>
  <c r="C41" i="4"/>
  <c r="C12" i="4" s="1"/>
  <c r="C12" i="8" s="1"/>
  <c r="P60" i="1"/>
  <c r="P63" i="1"/>
  <c r="I10" i="1"/>
  <c r="O10" i="1"/>
  <c r="O17" i="1"/>
  <c r="I13" i="1"/>
  <c r="I20" i="1"/>
  <c r="I16" i="1"/>
  <c r="O16" i="1"/>
  <c r="E26" i="1"/>
  <c r="P50" i="1"/>
  <c r="Q29" i="1"/>
  <c r="B27" i="1"/>
  <c r="K14" i="1"/>
  <c r="K18" i="1"/>
  <c r="K23" i="1"/>
  <c r="K15" i="1"/>
  <c r="K12" i="1"/>
  <c r="B221" i="1"/>
  <c r="A32" i="4"/>
  <c r="A32" i="7"/>
  <c r="C32" i="7"/>
  <c r="K20" i="1"/>
  <c r="O20" i="1"/>
  <c r="K13" i="1"/>
  <c r="O13" i="1"/>
  <c r="B32" i="4"/>
  <c r="C20" i="4"/>
  <c r="C20" i="8" s="1"/>
  <c r="C9" i="4"/>
  <c r="C9" i="7" s="1"/>
  <c r="K21" i="1"/>
  <c r="K10" i="1"/>
  <c r="C10" i="8"/>
  <c r="B202" i="1"/>
  <c r="C12" i="7"/>
  <c r="C18" i="7"/>
  <c r="C24" i="8"/>
  <c r="B216" i="1"/>
  <c r="C26" i="8"/>
  <c r="C28" i="8"/>
  <c r="C28" i="7"/>
  <c r="C15" i="7"/>
  <c r="B205" i="1"/>
  <c r="C15" i="8"/>
  <c r="B207" i="1"/>
  <c r="C17" i="8"/>
  <c r="C19" i="8"/>
  <c r="C29" i="8"/>
  <c r="C29" i="7"/>
  <c r="C32" i="8"/>
  <c r="K16" i="1"/>
  <c r="K17" i="1"/>
  <c r="K22" i="1"/>
  <c r="U31" i="4"/>
  <c r="B32" i="8"/>
  <c r="B32" i="7"/>
  <c r="AB32" i="4"/>
  <c r="AF32" i="4"/>
  <c r="AC32" i="4"/>
  <c r="Y32" i="4"/>
  <c r="AI32" i="4"/>
  <c r="Z32" i="4"/>
  <c r="AE32" i="4"/>
  <c r="AG32" i="4"/>
  <c r="C21" i="8"/>
  <c r="A32" i="8"/>
  <c r="C21" i="7"/>
  <c r="C222" i="1"/>
  <c r="B20" i="4"/>
  <c r="B210" i="1"/>
  <c r="B21" i="4"/>
  <c r="B211" i="1"/>
  <c r="C20" i="7"/>
  <c r="B9" i="4"/>
  <c r="B9" i="8" s="1"/>
  <c r="U23" i="4"/>
  <c r="U19" i="4"/>
  <c r="U13" i="4"/>
  <c r="U14" i="4"/>
  <c r="U17" i="4"/>
  <c r="U10" i="4"/>
  <c r="U15" i="4"/>
  <c r="U24" i="4"/>
  <c r="U16" i="4"/>
  <c r="U18" i="4"/>
  <c r="U12" i="4"/>
  <c r="U22" i="4"/>
  <c r="U32" i="4"/>
  <c r="C211" i="1"/>
  <c r="B21" i="7"/>
  <c r="B21" i="8"/>
  <c r="C210" i="1"/>
  <c r="B20" i="7"/>
  <c r="B20" i="8"/>
  <c r="B9" i="7"/>
  <c r="U21" i="4"/>
  <c r="U11" i="4"/>
  <c r="U9" i="4"/>
  <c r="U20" i="4"/>
  <c r="U8" i="4"/>
  <c r="C208" i="1" l="1"/>
  <c r="B18" i="7"/>
  <c r="B18" i="8"/>
  <c r="B8" i="4"/>
  <c r="B198" i="1"/>
  <c r="D5" i="1" s="1"/>
  <c r="D43" i="1" s="1"/>
  <c r="K11" i="1"/>
  <c r="C24" i="7"/>
  <c r="B214" i="1"/>
  <c r="B218" i="1"/>
  <c r="B208" i="1"/>
  <c r="C18" i="8"/>
  <c r="A31" i="4"/>
  <c r="C31" i="7"/>
  <c r="B31" i="4"/>
  <c r="C199" i="1"/>
  <c r="B199" i="1"/>
  <c r="AJ32" i="4"/>
  <c r="AD32" i="4"/>
  <c r="W32" i="4"/>
  <c r="X32" i="4"/>
  <c r="AH32" i="4"/>
  <c r="AA32" i="4"/>
  <c r="C26" i="7"/>
  <c r="C8" i="7"/>
  <c r="C9" i="8"/>
  <c r="C31" i="8"/>
  <c r="B209" i="1"/>
  <c r="C19" i="7"/>
  <c r="B200" i="1"/>
  <c r="O15" i="1"/>
  <c r="C10" i="7"/>
  <c r="O12" i="1"/>
  <c r="O19" i="1"/>
  <c r="K19" i="1"/>
  <c r="O14" i="1"/>
  <c r="C35" i="4"/>
  <c r="B52" i="4"/>
  <c r="C52" i="4"/>
  <c r="C23" i="4" s="1"/>
  <c r="B44" i="4"/>
  <c r="B15" i="4" s="1"/>
  <c r="C56" i="4"/>
  <c r="C27" i="4" s="1"/>
  <c r="B37" i="4"/>
  <c r="B53" i="4"/>
  <c r="B24" i="4" s="1"/>
  <c r="C42" i="4"/>
  <c r="C13" i="4" s="1"/>
  <c r="C54" i="4"/>
  <c r="C25" i="4" s="1"/>
  <c r="B42" i="4"/>
  <c r="B58" i="4"/>
  <c r="B29" i="4" s="1"/>
  <c r="C43" i="4"/>
  <c r="C14" i="4" s="1"/>
  <c r="C51" i="4"/>
  <c r="C22" i="4" s="1"/>
  <c r="C59" i="4"/>
  <c r="C30" i="4" s="1"/>
  <c r="B51" i="4"/>
  <c r="B60" i="4"/>
  <c r="B40" i="4"/>
  <c r="C45" i="4"/>
  <c r="C16" i="4" s="1"/>
  <c r="C40" i="4"/>
  <c r="C11" i="4" s="1"/>
  <c r="B48" i="4"/>
  <c r="B19" i="4" s="1"/>
  <c r="B41" i="4"/>
  <c r="B12" i="4" s="1"/>
  <c r="B57" i="4"/>
  <c r="B28" i="4" s="1"/>
  <c r="B46" i="4"/>
  <c r="B17" i="4" s="1"/>
  <c r="B39" i="4"/>
  <c r="B10" i="4" s="1"/>
  <c r="B55" i="4"/>
  <c r="B26" i="4" s="1"/>
  <c r="C216" i="1" l="1"/>
  <c r="B26" i="8"/>
  <c r="B26" i="7"/>
  <c r="B10" i="7"/>
  <c r="B10" i="8"/>
  <c r="C200" i="1"/>
  <c r="B28" i="8"/>
  <c r="B28" i="7"/>
  <c r="C218" i="1"/>
  <c r="B17" i="8"/>
  <c r="B17" i="7"/>
  <c r="C207" i="1"/>
  <c r="B23" i="4"/>
  <c r="C23" i="8"/>
  <c r="B213" i="1"/>
  <c r="C23" i="7"/>
  <c r="B8" i="8"/>
  <c r="B8" i="7"/>
  <c r="C198" i="1"/>
  <c r="D6" i="1" s="1"/>
  <c r="D44" i="1" s="1"/>
  <c r="C16" i="8"/>
  <c r="B206" i="1"/>
  <c r="B16" i="4"/>
  <c r="C16" i="7"/>
  <c r="B30" i="4"/>
  <c r="B220" i="1"/>
  <c r="C30" i="8"/>
  <c r="C30" i="7"/>
  <c r="AC31" i="4"/>
  <c r="Y31" i="4"/>
  <c r="A31" i="7"/>
  <c r="AJ31" i="4"/>
  <c r="AD31" i="4"/>
  <c r="X31" i="4"/>
  <c r="AB31" i="4"/>
  <c r="AG31" i="4"/>
  <c r="AH31" i="4"/>
  <c r="AE31" i="4"/>
  <c r="A31" i="8"/>
  <c r="AI31" i="4"/>
  <c r="AF31" i="4"/>
  <c r="Z31" i="4"/>
  <c r="W31" i="4"/>
  <c r="AA31" i="4"/>
  <c r="C11" i="8"/>
  <c r="A11" i="4"/>
  <c r="B201" i="1"/>
  <c r="B11" i="4"/>
  <c r="C11" i="7"/>
  <c r="B29" i="7"/>
  <c r="C219" i="1"/>
  <c r="B29" i="8"/>
  <c r="C202" i="1"/>
  <c r="B12" i="7"/>
  <c r="B12" i="8"/>
  <c r="B22" i="4"/>
  <c r="C22" i="8"/>
  <c r="A22" i="4"/>
  <c r="C22" i="7"/>
  <c r="B212" i="1"/>
  <c r="C25" i="7"/>
  <c r="C25" i="8"/>
  <c r="B25" i="4"/>
  <c r="B215" i="1"/>
  <c r="C27" i="8"/>
  <c r="A27" i="4"/>
  <c r="B27" i="4"/>
  <c r="B217" i="1"/>
  <c r="C27" i="7"/>
  <c r="A48" i="4"/>
  <c r="A19" i="4" s="1"/>
  <c r="A56" i="4"/>
  <c r="A57" i="4"/>
  <c r="A28" i="4" s="1"/>
  <c r="A42" i="4"/>
  <c r="A13" i="4" s="1"/>
  <c r="A50" i="4"/>
  <c r="A21" i="4" s="1"/>
  <c r="A51" i="4"/>
  <c r="A55" i="4"/>
  <c r="A26" i="4" s="1"/>
  <c r="A59" i="4"/>
  <c r="A30" i="4" s="1"/>
  <c r="A44" i="4"/>
  <c r="A15" i="4" s="1"/>
  <c r="A49" i="4"/>
  <c r="A20" i="4" s="1"/>
  <c r="A37" i="4"/>
  <c r="A8" i="4" s="1"/>
  <c r="A43" i="4"/>
  <c r="A14" i="4" s="1"/>
  <c r="A40" i="4"/>
  <c r="A41" i="4"/>
  <c r="A12" i="4" s="1"/>
  <c r="A46" i="4"/>
  <c r="A17" i="4" s="1"/>
  <c r="A39" i="4"/>
  <c r="A10" i="4" s="1"/>
  <c r="A52" i="4"/>
  <c r="A23" i="4" s="1"/>
  <c r="A54" i="4"/>
  <c r="A25" i="4" s="1"/>
  <c r="A47" i="4"/>
  <c r="A18" i="4" s="1"/>
  <c r="A53" i="4"/>
  <c r="A24" i="4" s="1"/>
  <c r="A45" i="4"/>
  <c r="A16" i="4" s="1"/>
  <c r="A38" i="4"/>
  <c r="A9" i="4" s="1"/>
  <c r="A58" i="4"/>
  <c r="A29" i="4" s="1"/>
  <c r="B24" i="7"/>
  <c r="B24" i="8"/>
  <c r="C214" i="1"/>
  <c r="C209" i="1"/>
  <c r="B19" i="8"/>
  <c r="B19" i="7"/>
  <c r="C14" i="7"/>
  <c r="C14" i="8"/>
  <c r="B14" i="4"/>
  <c r="B204" i="1"/>
  <c r="B13" i="4"/>
  <c r="C13" i="8"/>
  <c r="B203" i="1"/>
  <c r="C13" i="7"/>
  <c r="B15" i="7"/>
  <c r="C205" i="1"/>
  <c r="B15" i="8"/>
  <c r="C221" i="1"/>
  <c r="B31" i="8"/>
  <c r="B31" i="7"/>
  <c r="Y30" i="4" l="1"/>
  <c r="AE30" i="4"/>
  <c r="AB30" i="4"/>
  <c r="X30" i="4"/>
  <c r="AC30" i="4"/>
  <c r="AA30" i="4"/>
  <c r="AH30" i="4"/>
  <c r="A30" i="7"/>
  <c r="AD30" i="4"/>
  <c r="A30" i="8"/>
  <c r="AG30" i="4"/>
  <c r="AF30" i="4"/>
  <c r="AI30" i="4"/>
  <c r="Z30" i="4"/>
  <c r="W30" i="4"/>
  <c r="AJ30" i="4"/>
  <c r="Z25" i="4"/>
  <c r="AF25" i="4"/>
  <c r="AC25" i="4"/>
  <c r="W25" i="4"/>
  <c r="X25" i="4"/>
  <c r="AD25" i="4"/>
  <c r="AB25" i="4"/>
  <c r="AI25" i="4"/>
  <c r="AE25" i="4"/>
  <c r="Y25" i="4"/>
  <c r="A25" i="7"/>
  <c r="AH25" i="4"/>
  <c r="AG25" i="4"/>
  <c r="AJ25" i="4"/>
  <c r="A25" i="8"/>
  <c r="AA25" i="4"/>
  <c r="AG14" i="4"/>
  <c r="AA14" i="4"/>
  <c r="AD14" i="4"/>
  <c r="Z14" i="4"/>
  <c r="AB14" i="4"/>
  <c r="X14" i="4"/>
  <c r="W14" i="4"/>
  <c r="AE14" i="4"/>
  <c r="AH14" i="4"/>
  <c r="A14" i="8"/>
  <c r="AC14" i="4"/>
  <c r="Y14" i="4"/>
  <c r="AJ14" i="4"/>
  <c r="AI14" i="4"/>
  <c r="A14" i="7"/>
  <c r="AF14" i="4"/>
  <c r="AH13" i="4"/>
  <c r="AC13" i="4"/>
  <c r="AE13" i="4"/>
  <c r="AD13" i="4"/>
  <c r="AI13" i="4"/>
  <c r="AA13" i="4"/>
  <c r="Z13" i="4"/>
  <c r="AB13" i="4"/>
  <c r="W13" i="4"/>
  <c r="AF13" i="4"/>
  <c r="A13" i="8"/>
  <c r="X13" i="4"/>
  <c r="AG13" i="4"/>
  <c r="Y13" i="4"/>
  <c r="A13" i="7"/>
  <c r="AJ13" i="4"/>
  <c r="W16" i="4"/>
  <c r="AG16" i="4"/>
  <c r="Y16" i="4"/>
  <c r="AI16" i="4"/>
  <c r="X16" i="4"/>
  <c r="AJ16" i="4"/>
  <c r="AE16" i="4"/>
  <c r="AC16" i="4"/>
  <c r="A16" i="7"/>
  <c r="Z16" i="4"/>
  <c r="AH16" i="4"/>
  <c r="AA16" i="4"/>
  <c r="AF16" i="4"/>
  <c r="AD16" i="4"/>
  <c r="A16" i="8"/>
  <c r="AB16" i="4"/>
  <c r="AB23" i="4"/>
  <c r="AE23" i="4"/>
  <c r="AC23" i="4"/>
  <c r="Z23" i="4"/>
  <c r="AH23" i="4"/>
  <c r="AF23" i="4"/>
  <c r="W23" i="4"/>
  <c r="A23" i="8"/>
  <c r="AG23" i="4"/>
  <c r="AJ23" i="4"/>
  <c r="Y23" i="4"/>
  <c r="A23" i="7"/>
  <c r="AI23" i="4"/>
  <c r="AA23" i="4"/>
  <c r="AD23" i="4"/>
  <c r="X23" i="4"/>
  <c r="B14" i="8"/>
  <c r="B14" i="7"/>
  <c r="C204" i="1"/>
  <c r="AC22" i="4"/>
  <c r="W22" i="4"/>
  <c r="Z22" i="4"/>
  <c r="AA22" i="4"/>
  <c r="Y22" i="4"/>
  <c r="X22" i="4"/>
  <c r="AJ22" i="4"/>
  <c r="AD22" i="4"/>
  <c r="AG22" i="4"/>
  <c r="AI22" i="4"/>
  <c r="A22" i="8"/>
  <c r="AF22" i="4"/>
  <c r="AB22" i="4"/>
  <c r="AE22" i="4"/>
  <c r="A22" i="7"/>
  <c r="AH22" i="4"/>
  <c r="C206" i="1"/>
  <c r="B16" i="7"/>
  <c r="B16" i="8"/>
  <c r="B13" i="8"/>
  <c r="C203" i="1"/>
  <c r="B13" i="7"/>
  <c r="Z29" i="4"/>
  <c r="AG29" i="4"/>
  <c r="W29" i="4"/>
  <c r="AJ29" i="4"/>
  <c r="X29" i="4"/>
  <c r="AF29" i="4"/>
  <c r="A29" i="7"/>
  <c r="AD29" i="4"/>
  <c r="AC29" i="4"/>
  <c r="Y29" i="4"/>
  <c r="AB29" i="4"/>
  <c r="A29" i="8"/>
  <c r="AH29" i="4"/>
  <c r="AI29" i="4"/>
  <c r="AA29" i="4"/>
  <c r="AE29" i="4"/>
  <c r="AA18" i="4"/>
  <c r="W18" i="4"/>
  <c r="Z18" i="4"/>
  <c r="AF18" i="4"/>
  <c r="AD18" i="4"/>
  <c r="AC18" i="4"/>
  <c r="X18" i="4"/>
  <c r="A18" i="8"/>
  <c r="AG18" i="4"/>
  <c r="AI18" i="4"/>
  <c r="A18" i="7"/>
  <c r="AB18" i="4"/>
  <c r="AE18" i="4"/>
  <c r="Y18" i="4"/>
  <c r="AH18" i="4"/>
  <c r="AJ18" i="4"/>
  <c r="X17" i="4"/>
  <c r="Y17" i="4"/>
  <c r="AF17" i="4"/>
  <c r="AH17" i="4"/>
  <c r="AE17" i="4"/>
  <c r="AB17" i="4"/>
  <c r="Z17" i="4"/>
  <c r="W17" i="4"/>
  <c r="A17" i="7"/>
  <c r="AD17" i="4"/>
  <c r="AJ17" i="4"/>
  <c r="AG17" i="4"/>
  <c r="AC17" i="4"/>
  <c r="AA17" i="4"/>
  <c r="AI17" i="4"/>
  <c r="A17" i="8"/>
  <c r="W34" i="4"/>
  <c r="AI8" i="4"/>
  <c r="AH8" i="4"/>
  <c r="Z8" i="4"/>
  <c r="A8" i="8"/>
  <c r="AJ8" i="4"/>
  <c r="W8" i="4"/>
  <c r="Y8" i="4"/>
  <c r="AF8" i="4"/>
  <c r="A8" i="7"/>
  <c r="AE8" i="4"/>
  <c r="AG8" i="4"/>
  <c r="AA8" i="4"/>
  <c r="X8" i="4"/>
  <c r="AD8" i="4"/>
  <c r="AB8" i="4"/>
  <c r="AC8" i="4"/>
  <c r="AC26" i="4"/>
  <c r="AI26" i="4"/>
  <c r="AA26" i="4"/>
  <c r="W26" i="4"/>
  <c r="AG26" i="4"/>
  <c r="AE26" i="4"/>
  <c r="AH26" i="4"/>
  <c r="Y26" i="4"/>
  <c r="AJ26" i="4"/>
  <c r="X26" i="4"/>
  <c r="AB26" i="4"/>
  <c r="AD26" i="4"/>
  <c r="AF26" i="4"/>
  <c r="A26" i="8"/>
  <c r="Z26" i="4"/>
  <c r="A26" i="7"/>
  <c r="AE28" i="4"/>
  <c r="AD28" i="4"/>
  <c r="AG28" i="4"/>
  <c r="AC28" i="4"/>
  <c r="Y28" i="4"/>
  <c r="X28" i="4"/>
  <c r="AA28" i="4"/>
  <c r="Z28" i="4"/>
  <c r="AI28" i="4"/>
  <c r="AF28" i="4"/>
  <c r="A28" i="8"/>
  <c r="AB28" i="4"/>
  <c r="W28" i="4"/>
  <c r="AH28" i="4"/>
  <c r="A28" i="7"/>
  <c r="AJ28" i="4"/>
  <c r="AA24" i="4"/>
  <c r="X24" i="4"/>
  <c r="AD24" i="4"/>
  <c r="AB24" i="4"/>
  <c r="W24" i="4"/>
  <c r="AJ24" i="4"/>
  <c r="A24" i="7"/>
  <c r="AI24" i="4"/>
  <c r="AC24" i="4"/>
  <c r="Z24" i="4"/>
  <c r="Y24" i="4"/>
  <c r="AE24" i="4"/>
  <c r="AH24" i="4"/>
  <c r="AF24" i="4"/>
  <c r="AG24" i="4"/>
  <c r="A24" i="8"/>
  <c r="AF11" i="4"/>
  <c r="W11" i="4"/>
  <c r="AD11" i="4"/>
  <c r="A11" i="8"/>
  <c r="AG11" i="4"/>
  <c r="AJ11" i="4"/>
  <c r="AC11" i="4"/>
  <c r="AI11" i="4"/>
  <c r="A11" i="7"/>
  <c r="Y11" i="4"/>
  <c r="X11" i="4"/>
  <c r="AA11" i="4"/>
  <c r="AH11" i="4"/>
  <c r="Z11" i="4"/>
  <c r="AB11" i="4"/>
  <c r="AE11" i="4"/>
  <c r="AH9" i="4"/>
  <c r="AG9" i="4"/>
  <c r="AE9" i="4"/>
  <c r="A9" i="8"/>
  <c r="AB9" i="4"/>
  <c r="Y9" i="4"/>
  <c r="AA9" i="4"/>
  <c r="X9" i="4"/>
  <c r="W9" i="4"/>
  <c r="A9" i="7"/>
  <c r="AI9" i="4"/>
  <c r="Z9" i="4"/>
  <c r="AF9" i="4"/>
  <c r="AC9" i="4"/>
  <c r="AJ9" i="4"/>
  <c r="AD9" i="4"/>
  <c r="W12" i="4"/>
  <c r="Z12" i="4"/>
  <c r="AH12" i="4"/>
  <c r="AE12" i="4"/>
  <c r="AJ12" i="4"/>
  <c r="X12" i="4"/>
  <c r="AA12" i="4"/>
  <c r="AF12" i="4"/>
  <c r="A12" i="7"/>
  <c r="AD12" i="4"/>
  <c r="AI12" i="4"/>
  <c r="AB12" i="4"/>
  <c r="A12" i="8"/>
  <c r="Y12" i="4"/>
  <c r="AG12" i="4"/>
  <c r="AC12" i="4"/>
  <c r="AI20" i="4"/>
  <c r="X20" i="4"/>
  <c r="AD20" i="4"/>
  <c r="A20" i="8"/>
  <c r="AG20" i="4"/>
  <c r="W20" i="4"/>
  <c r="AC20" i="4"/>
  <c r="AJ20" i="4"/>
  <c r="A20" i="7"/>
  <c r="AE20" i="4"/>
  <c r="Y20" i="4"/>
  <c r="AA20" i="4"/>
  <c r="AB20" i="4"/>
  <c r="AH20" i="4"/>
  <c r="Z20" i="4"/>
  <c r="AF20" i="4"/>
  <c r="B27" i="7"/>
  <c r="C217" i="1"/>
  <c r="B27" i="8"/>
  <c r="B25" i="7"/>
  <c r="C215" i="1"/>
  <c r="B25" i="8"/>
  <c r="B22" i="8"/>
  <c r="B22" i="7"/>
  <c r="C212" i="1"/>
  <c r="B11" i="7"/>
  <c r="B11" i="8"/>
  <c r="C201" i="1"/>
  <c r="C220" i="1"/>
  <c r="B30" i="7"/>
  <c r="B30" i="8"/>
  <c r="AC10" i="4"/>
  <c r="AI10" i="4"/>
  <c r="AA10" i="4"/>
  <c r="AH10" i="4"/>
  <c r="Y10" i="4"/>
  <c r="Z10" i="4"/>
  <c r="W10" i="4"/>
  <c r="AG10" i="4"/>
  <c r="AJ10" i="4"/>
  <c r="A10" i="8"/>
  <c r="AE10" i="4"/>
  <c r="X10" i="4"/>
  <c r="AF10" i="4"/>
  <c r="A10" i="7"/>
  <c r="AD10" i="4"/>
  <c r="AB10" i="4"/>
  <c r="AF15" i="4"/>
  <c r="Y15" i="4"/>
  <c r="AE15" i="4"/>
  <c r="X15" i="4"/>
  <c r="AH15" i="4"/>
  <c r="AA15" i="4"/>
  <c r="Z15" i="4"/>
  <c r="AB15" i="4"/>
  <c r="AD15" i="4"/>
  <c r="AG15" i="4"/>
  <c r="A15" i="8"/>
  <c r="AC15" i="4"/>
  <c r="AJ15" i="4"/>
  <c r="AI15" i="4"/>
  <c r="W15" i="4"/>
  <c r="A15" i="7"/>
  <c r="Z21" i="4"/>
  <c r="AE21" i="4"/>
  <c r="AB21" i="4"/>
  <c r="W21" i="4"/>
  <c r="AF21" i="4"/>
  <c r="A21" i="7"/>
  <c r="AD21" i="4"/>
  <c r="AJ21" i="4"/>
  <c r="AG21" i="4"/>
  <c r="AI21" i="4"/>
  <c r="Y21" i="4"/>
  <c r="AH21" i="4"/>
  <c r="AA21" i="4"/>
  <c r="X21" i="4"/>
  <c r="A21" i="8"/>
  <c r="AC21" i="4"/>
  <c r="AB19" i="4"/>
  <c r="AD19" i="4"/>
  <c r="AA19" i="4"/>
  <c r="AH19" i="4"/>
  <c r="AJ19" i="4"/>
  <c r="AE19" i="4"/>
  <c r="X19" i="4"/>
  <c r="Z19" i="4"/>
  <c r="AF19" i="4"/>
  <c r="AG19" i="4"/>
  <c r="A19" i="8"/>
  <c r="AI19" i="4"/>
  <c r="Y19" i="4"/>
  <c r="AC19" i="4"/>
  <c r="A19" i="7"/>
  <c r="W19" i="4"/>
  <c r="X27" i="4"/>
  <c r="AA27" i="4"/>
  <c r="AH27" i="4"/>
  <c r="AD27" i="4"/>
  <c r="Z27" i="4"/>
  <c r="A27" i="7"/>
  <c r="AB27" i="4"/>
  <c r="AG27" i="4"/>
  <c r="Y27" i="4"/>
  <c r="AE27" i="4"/>
  <c r="AC27" i="4"/>
  <c r="AF27" i="4"/>
  <c r="W27" i="4"/>
  <c r="AI27" i="4"/>
  <c r="A27" i="8"/>
  <c r="AJ27" i="4"/>
  <c r="B23" i="8"/>
  <c r="B23" i="7"/>
  <c r="C213" i="1"/>
  <c r="AE33" i="4" l="1"/>
  <c r="L68" i="4" s="1"/>
  <c r="X33" i="4"/>
  <c r="E68" i="4" s="1"/>
  <c r="AJ33" i="4"/>
  <c r="Q68" i="4" s="1"/>
  <c r="AI33" i="4"/>
  <c r="P68" i="4" s="1"/>
  <c r="P67" i="4" s="1"/>
  <c r="P69" i="4" s="1"/>
  <c r="AD33" i="4"/>
  <c r="K68" i="4" s="1"/>
  <c r="AH33" i="4"/>
  <c r="O68" i="4" s="1"/>
  <c r="AC33" i="4"/>
  <c r="J68" i="4" s="1"/>
  <c r="AA33" i="4"/>
  <c r="H68" i="4" s="1"/>
  <c r="H67" i="4" s="1"/>
  <c r="H69" i="4" s="1"/>
  <c r="AF33" i="4"/>
  <c r="M68" i="4" s="1"/>
  <c r="L67" i="4"/>
  <c r="L69" i="4" s="1"/>
  <c r="K67" i="4"/>
  <c r="K69" i="4" s="1"/>
  <c r="O67" i="4"/>
  <c r="O69" i="4" s="1"/>
  <c r="M67" i="4"/>
  <c r="M69" i="4" s="1"/>
  <c r="J67" i="4"/>
  <c r="J69" i="4" s="1"/>
  <c r="E67" i="4"/>
  <c r="E69" i="4" s="1"/>
  <c r="Q67" i="4"/>
  <c r="Q69" i="4" s="1"/>
  <c r="W33" i="4"/>
  <c r="D68" i="4" s="1"/>
  <c r="D67" i="4" s="1"/>
  <c r="D69" i="4" s="1"/>
  <c r="AB33" i="4"/>
  <c r="I68" i="4" s="1"/>
  <c r="I67" i="4" s="1"/>
  <c r="I69" i="4" s="1"/>
  <c r="AG33" i="4"/>
  <c r="N68" i="4" s="1"/>
  <c r="N67" i="4" s="1"/>
  <c r="N69" i="4" s="1"/>
  <c r="Y33" i="4"/>
  <c r="F68" i="4" s="1"/>
  <c r="F67" i="4" s="1"/>
  <c r="F69" i="4" s="1"/>
  <c r="Z33" i="4"/>
  <c r="G68" i="4" s="1"/>
  <c r="G67" i="4" s="1"/>
  <c r="G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<sst xmlns="http://schemas.openxmlformats.org/spreadsheetml/2006/main" count="464" uniqueCount="368">
  <si>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</si>
  <si>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</si>
  <si>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</si>
  <si>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</si>
  <si>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</si>
  <si>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</si>
  <si>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</si>
  <si>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</si>
  <si>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</si>
  <si>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</si>
  <si>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</si>
  <si>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</si>
  <si>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</si>
  <si>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</si>
  <si>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</si>
  <si>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</si>
  <si>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</si>
  <si>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</si>
  <si>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</si>
  <si>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</si>
  <si>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</si>
  <si>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</si>
  <si>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</si>
  <si>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</si>
  <si>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</si>
  <si>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</si>
  <si>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</si>
  <si>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</si>
  <si>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</si>
  <si>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</si>
  <si>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</si>
  <si>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</si>
  <si>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</si>
  <si>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</si>
  <si>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</si>
  <si>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</si>
  <si>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</si>
  <si>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</si>
  <si>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</si>
  <si>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</si>
  <si>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</si>
  <si>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</si>
  <si>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</si>
  <si>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</si>
  <si>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</si>
  <si>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</si>
  <si>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</si>
  <si>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</si>
  <si>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</si>
  <si>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</si>
  <si>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</si>
  <si>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</si>
  <si>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</si>
  <si>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</si>
  <si>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</si>
  <si>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</si>
  <si>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</si>
  <si>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</si>
  <si>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</si>
  <si>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</si>
  <si>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</si>
  <si>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</si>
  <si>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</si>
  <si>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</si>
  <si>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</si>
  <si>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</si>
  <si>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</si>
  <si>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</si>
  <si>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</si>
  <si>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</si>
  <si>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</si>
  <si>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</si>
  <si>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</si>
  <si>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</si>
  <si>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</si>
  <si>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</si>
  <si>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</si>
  <si>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</si>
  <si>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</si>
  <si>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</si>
  <si>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</si>
  <si>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</si>
  <si>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</si>
  <si>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</si>
  <si>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</si>
  <si>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</si>
  <si>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</si>
  <si>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</si>
  <si>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</si>
  <si>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</si>
  <si>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</si>
  <si>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</si>
  <si>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</si>
  <si>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</si>
  <si>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</si>
  <si>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</si>
  <si>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</si>
  <si>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</si>
  <si>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</si>
  <si>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</si>
  <si>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</si>
  <si>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</si>
  <si>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</si>
  <si>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</si>
  <si>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</si>
  <si>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</si>
  <si>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</si>
  <si>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</si>
  <si>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</si>
  <si>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</si>
  <si>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</si>
  <si>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</si>
  <si>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</si>
  <si>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</si>
  <si>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</si>
  <si>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</si>
  <si>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</si>
  <si>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</si>
  <si>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</si>
  <si>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</si>
  <si>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</si>
  <si>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</si>
  <si>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</si>
  <si>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</si>
  <si>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</si>
  <si>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</si>
  <si>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</si>
  <si>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</si>
  <si>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</si>
  <si>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</si>
  <si>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</si>
  <si>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</si>
  <si>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</si>
  <si>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</si>
  <si>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</si>
  <si>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</si>
  <si>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</si>
  <si>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</si>
  <si>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</si>
  <si>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</si>
  <si>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</si>
  <si>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</si>
  <si>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</si>
  <si>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</si>
  <si>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</si>
  <si>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</si>
  <si>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</si>
  <si>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</si>
  <si>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</si>
  <si>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</si>
  <si>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</si>
  <si>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</si>
  <si>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</si>
  <si>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</si>
  <si>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</si>
  <si>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</si>
  <si>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</si>
  <si>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</si>
  <si>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</si>
  <si>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</si>
  <si>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</si>
  <si>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</si>
  <si>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</si>
  <si>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</si>
  <si>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</si>
  <si>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</si>
  <si>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</si>
  <si>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</si>
  <si>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</si>
  <si>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</si>
  <si>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</si>
  <si>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</si>
  <si>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</si>
  <si>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</si>
  <si>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</si>
  <si>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</si>
  <si>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</si>
  <si>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</si>
  <si>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</si>
  <si>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</si>
  <si>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</si>
  <si>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</si>
  <si>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</si>
  <si>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</si>
  <si>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</si>
  <si>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</si>
  <si>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</si>
  <si>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</si>
  <si>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</si>
  <si>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</si>
  <si>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</si>
  <si>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</si>
  <si>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</si>
  <si>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</si>
  <si>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</si>
  <si>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</si>
  <si>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</si>
  <si>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</si>
  <si>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</si>
  <si>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</si>
  <si>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</si>
  <si>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</si>
  <si>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</si>
  <si>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</si>
  <si>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</si>
  <si>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</si>
  <si>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</si>
  <si>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</si>
  <si>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</si>
  <si>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</si>
  <si>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</si>
  <si>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</si>
  <si>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</si>
  <si>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</si>
  <si>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</si>
  <si>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</si>
  <si>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</si>
  <si>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</si>
  <si>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</si>
  <si>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</si>
  <si>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</si>
  <si>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</si>
  <si>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CHRISTOPHER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</si>
  <si>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</si>
  <si>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</si>
  <si>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</si>
  <si>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</si>
  <si>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</si>
  <si>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</si>
  <si>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</si>
  <si>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</si>
  <si>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</si>
  <si>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</si>
  <si>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</si>
  <si>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</si>
  <si>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</si>
  <si>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</si>
  <si>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</si>
  <si>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</si>
  <si>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</si>
  <si>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</si>
  <si>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</si>
  <si>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</si>
  <si>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</si>
  <si>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</si>
  <si>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</si>
  <si>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</si>
  <si>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</si>
  <si>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</si>
  <si>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</si>
  <si>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</si>
  <si>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</si>
  <si>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</si>
  <si>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</si>
  <si>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</si>
  <si>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</si>
  <si>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</si>
  <si>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AARON JACOBUS</t>
  </si>
  <si>
    <t>ALVIN SOVIAN</t>
  </si>
  <si>
    <t>BEATRICE ELIZABETH ELENA</t>
  </si>
  <si>
    <t>CALVIN TJEN</t>
  </si>
  <si>
    <t>AMANDA UMA</t>
  </si>
  <si>
    <t>BERNADO</t>
  </si>
  <si>
    <t>CAROLINE</t>
  </si>
  <si>
    <t>GALVIN MATTHEW PARULIAN</t>
  </si>
  <si>
    <t>CHRISTIAN LEONARDO</t>
  </si>
  <si>
    <t>DEVINA MALINDA</t>
  </si>
  <si>
    <t>DARREN</t>
  </si>
  <si>
    <t>DIANA FEBRIANI JUAN</t>
  </si>
  <si>
    <t>JOCELIN VANIA CINDY</t>
  </si>
  <si>
    <t>ELTON PHILANDER</t>
  </si>
  <si>
    <t>DEVONATA VIGAWAN</t>
  </si>
  <si>
    <t>GRACIELLA ANGELICA TJIPUTRA</t>
  </si>
  <si>
    <t>FELICIA ANGELA</t>
  </si>
  <si>
    <t>FERDINAND ADINATA</t>
  </si>
  <si>
    <t>KEZIA INDRAWAN</t>
  </si>
  <si>
    <t>IVAN</t>
  </si>
  <si>
    <t>FERREN KLARISSA SERENITY PRIONGGO</t>
  </si>
  <si>
    <t>GABRIELLA LIDYA UTAMA</t>
  </si>
  <si>
    <t>LEMUELA KIRSTEN DARMENTO</t>
  </si>
  <si>
    <t>JANICE VIARY</t>
  </si>
  <si>
    <t>GLYNNIS NETANIA</t>
  </si>
  <si>
    <t>JEREMY CHRISTIAN</t>
  </si>
  <si>
    <t>NICHOLAS ARIES</t>
  </si>
  <si>
    <t>JONATHAN HERMAWAN</t>
  </si>
  <si>
    <t>GREGOR PERIATNA</t>
  </si>
  <si>
    <t>JOHANNA SAMANTHA</t>
  </si>
  <si>
    <t>NICKY HANDREANSYAH WIJAYA</t>
  </si>
  <si>
    <t>JUAN PHILIPUS</t>
  </si>
  <si>
    <t>HERNANDO HALIM</t>
  </si>
  <si>
    <t>KEVIN JONATHAN LAWRENSEN</t>
  </si>
  <si>
    <t>KEVIN ADITYA</t>
  </si>
  <si>
    <t>JACINTA FANYA ANDRYANTI SETIADI</t>
  </si>
  <si>
    <t>MICHAEL CHRISTIAN</t>
  </si>
  <si>
    <t>RICHARD</t>
  </si>
  <si>
    <t>MICHAEL JONATHAN</t>
  </si>
  <si>
    <t>JESSICA TREVI DEBORAH SIMANJUNTAK</t>
  </si>
  <si>
    <t>RUTH MARY KASAN</t>
  </si>
  <si>
    <t>MICHAEL RICHARD LIMANTOUW</t>
  </si>
  <si>
    <t>JORDAN JAYA</t>
  </si>
  <si>
    <t>THANYA GRACESHEILA</t>
  </si>
  <si>
    <t>NADYA INGGRIDA GOTAMI</t>
  </si>
  <si>
    <t>KEVIN HARTANTO</t>
  </si>
  <si>
    <t>SHAREL GIOVANA PUTRI</t>
  </si>
  <si>
    <t>MARIA VERENA EMERALDA</t>
  </si>
  <si>
    <t>RENDY NOVIANTO</t>
  </si>
  <si>
    <t>YOUSHUA CHRISTIANTO</t>
  </si>
  <si>
    <t>WILFRINA GRACIA</t>
  </si>
  <si>
    <t>NATASHA ARVITA</t>
  </si>
  <si>
    <t>SAMUEL DANI</t>
  </si>
  <si>
    <t>NATHAN</t>
  </si>
  <si>
    <t>TESSALONIKA SAMANTHA</t>
  </si>
  <si>
    <t>OSCAR ODILLO</t>
  </si>
  <si>
    <t>REINARDUS ALEXANDER RICKY</t>
  </si>
  <si>
    <t>WILLIAM JONATHAN</t>
  </si>
  <si>
    <t>VALERIE ARETHA ANTON</t>
  </si>
  <si>
    <t>WILLIAM SUGIANTO</t>
  </si>
  <si>
    <t>WILBERTUS HADIKUSUMA</t>
  </si>
  <si>
    <t>WILLY ABRAHAM</t>
  </si>
  <si>
    <t>WILLIAM JASON</t>
  </si>
  <si>
    <t>WIRANATA FRANCIS</t>
  </si>
  <si>
    <t>Bukit Sion High School</t>
  </si>
  <si>
    <t>High School Principal,</t>
  </si>
  <si>
    <t>2015 / 2016</t>
  </si>
  <si>
    <t>Dra. Noertini Effendi</t>
  </si>
  <si>
    <t>BUKIT SION HIGH SCHOOL</t>
  </si>
  <si>
    <t>Agustinus Siahaan, S.Si.</t>
  </si>
  <si>
    <t xml:space="preserve">Homeroom Teacher, </t>
  </si>
  <si>
    <t xml:space="preserve">BAYU PRATAMA </t>
  </si>
  <si>
    <t>DHANARYO WILSON</t>
  </si>
  <si>
    <t>PIETER</t>
  </si>
  <si>
    <t>HANNA KASIH OGIFT BLESSINGIA</t>
  </si>
  <si>
    <t>KENNY PARADIS</t>
  </si>
  <si>
    <t>LAKESHIA ERLINO KUSWOYO</t>
  </si>
  <si>
    <t>VANESSA KUSWANTO</t>
  </si>
  <si>
    <t>MICHELLE WESLIE</t>
  </si>
  <si>
    <t>IMMANUEL FRANCISCO ISKANDAR</t>
  </si>
  <si>
    <t>MARVEL JERREMY LOUIGY</t>
  </si>
  <si>
    <t>WILLIAM RAFEL</t>
  </si>
  <si>
    <t>Writing</t>
  </si>
  <si>
    <t>English Writing</t>
  </si>
  <si>
    <t>SEMESTER REPORT</t>
  </si>
  <si>
    <t xml:space="preserve">      STUDENT PROGRESS REPORT</t>
  </si>
  <si>
    <t xml:space="preserve">Jakarta, </t>
  </si>
  <si>
    <t>SEMESTER 2 REPORT ANALYSIS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</si>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</sst>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1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7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7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7" fillId="0" borderId="42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44" xfId="0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42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opLeftCell="A3" workbookViewId="0">
      <selection activeCell="K20" sqref="K20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80" t="s">
        <v>341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2:14" ht="34.5" x14ac:dyDescent="0.45">
      <c r="B3" s="181" t="s">
        <v>325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138</v>
      </c>
      <c r="C17" s="81" t="s">
        <v>1</v>
      </c>
      <c r="D17" s="178"/>
      <c r="E17" s="178"/>
      <c r="F17" s="178"/>
      <c r="G17" s="178"/>
      <c r="H17" s="178"/>
      <c r="I17" s="173"/>
      <c r="J17" s="174"/>
      <c r="K17" s="186"/>
      <c r="L17" s="186"/>
      <c r="M17" s="82"/>
      <c r="N17" s="83"/>
      <c r="O17" s="163"/>
    </row>
    <row r="18" spans="1:18" ht="23.25" x14ac:dyDescent="0.35">
      <c r="A18" s="163"/>
      <c r="B18" s="84" t="s">
        <v>139</v>
      </c>
      <c r="C18" s="85" t="s">
        <v>1</v>
      </c>
      <c r="D18" s="179" t="s">
        <v>324</v>
      </c>
      <c r="E18" s="179"/>
      <c r="F18" s="179"/>
      <c r="G18" s="179"/>
      <c r="H18" s="179"/>
      <c r="I18" s="86" t="s">
        <v>135</v>
      </c>
      <c r="J18" s="87" t="s">
        <v>1</v>
      </c>
      <c r="K18" s="185" t="s">
        <v>252</v>
      </c>
      <c r="L18" s="185"/>
      <c r="M18" s="175"/>
      <c r="N18" s="176"/>
      <c r="O18" s="163"/>
    </row>
    <row r="19" spans="1:18" ht="23.25" x14ac:dyDescent="0.35">
      <c r="A19" s="163"/>
      <c r="B19" s="84" t="s">
        <v>136</v>
      </c>
      <c r="C19" s="85" t="s">
        <v>1</v>
      </c>
      <c r="D19" s="182" t="s">
        <v>180</v>
      </c>
      <c r="E19" s="182"/>
      <c r="F19" s="88"/>
      <c r="G19" s="88"/>
      <c r="H19" s="88"/>
      <c r="I19" s="86" t="s">
        <v>223</v>
      </c>
      <c r="J19" s="87" t="s">
        <v>1</v>
      </c>
      <c r="K19" s="183" t="s">
        <v>343</v>
      </c>
      <c r="L19" s="183"/>
      <c r="M19" s="183"/>
      <c r="N19" s="184"/>
      <c r="O19" s="163"/>
    </row>
    <row r="20" spans="1:18" ht="23.25" x14ac:dyDescent="0.35">
      <c r="A20" s="163"/>
      <c r="B20" s="84" t="s">
        <v>137</v>
      </c>
      <c r="C20" s="85" t="s">
        <v>1</v>
      </c>
      <c r="D20" s="179" t="s">
        <v>323</v>
      </c>
      <c r="E20" s="179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179</v>
      </c>
      <c r="Q22" s="169" t="s">
        <v>250</v>
      </c>
      <c r="R22" s="171"/>
    </row>
    <row r="23" spans="1:18" x14ac:dyDescent="0.2">
      <c r="P23" s="164" t="s">
        <v>180</v>
      </c>
      <c r="Q23" s="170" t="s">
        <v>251</v>
      </c>
      <c r="R23" s="171"/>
    </row>
    <row r="24" spans="1:18" x14ac:dyDescent="0.2">
      <c r="P24" s="162"/>
      <c r="Q24" s="170" t="s">
        <v>252</v>
      </c>
      <c r="R24" s="171"/>
    </row>
    <row r="25" spans="1:18" x14ac:dyDescent="0.2">
      <c r="P25" s="162"/>
      <c r="Q25" s="170" t="s">
        <v>253</v>
      </c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password="C616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workbookViewId="0">
      <selection activeCell="A2" sqref="A2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96" t="s">
        <v>344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</row>
    <row r="3" spans="1:68" ht="18.75" x14ac:dyDescent="0.3">
      <c r="B3" s="154" t="s">
        <v>145</v>
      </c>
      <c r="C3" s="155" t="str">
        <f>Cover!K18</f>
        <v>12 Science 1</v>
      </c>
      <c r="R3" s="206" t="s">
        <v>248</v>
      </c>
      <c r="S3" s="206"/>
      <c r="T3" s="207" t="str">
        <f>Cover!D20</f>
        <v>2015 / 2016</v>
      </c>
      <c r="U3" s="207"/>
    </row>
    <row r="5" spans="1:68" ht="26.25" x14ac:dyDescent="0.4">
      <c r="A5" s="197" t="s">
        <v>225</v>
      </c>
      <c r="B5" s="193" t="s">
        <v>129</v>
      </c>
      <c r="C5" s="193" t="s">
        <v>241</v>
      </c>
      <c r="D5" s="192" t="s">
        <v>240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89" t="s">
        <v>242</v>
      </c>
      <c r="S5" s="200" t="s">
        <v>246</v>
      </c>
      <c r="T5" s="200" t="s">
        <v>231</v>
      </c>
      <c r="U5" s="203" t="s">
        <v>243</v>
      </c>
      <c r="V5" s="148"/>
      <c r="W5" s="148"/>
    </row>
    <row r="6" spans="1:68" ht="20.25" customHeight="1" x14ac:dyDescent="0.3">
      <c r="A6" s="198"/>
      <c r="B6" s="194"/>
      <c r="C6" s="194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19</v>
      </c>
      <c r="J6" s="149" t="s">
        <v>21</v>
      </c>
      <c r="K6" s="149" t="s">
        <v>23</v>
      </c>
      <c r="L6" s="149" t="s">
        <v>255</v>
      </c>
      <c r="M6" s="149" t="s">
        <v>143</v>
      </c>
      <c r="N6" s="149" t="s">
        <v>142</v>
      </c>
      <c r="O6" s="149" t="s">
        <v>144</v>
      </c>
      <c r="P6" s="149" t="s">
        <v>256</v>
      </c>
      <c r="Q6" s="149" t="s">
        <v>339</v>
      </c>
      <c r="R6" s="189"/>
      <c r="S6" s="201"/>
      <c r="T6" s="201"/>
      <c r="U6" s="20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99"/>
      <c r="B7" s="195"/>
      <c r="C7" s="195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89"/>
      <c r="S7" s="202"/>
      <c r="T7" s="202"/>
      <c r="U7" s="205"/>
      <c r="V7" s="148"/>
      <c r="W7" s="147" t="s">
        <v>235</v>
      </c>
      <c r="X7" s="147" t="s">
        <v>236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176</v>
      </c>
      <c r="AF7" s="147" t="s">
        <v>173</v>
      </c>
      <c r="AG7" s="147" t="s">
        <v>142</v>
      </c>
      <c r="AH7" s="147" t="s">
        <v>238</v>
      </c>
      <c r="AI7" s="147" t="s">
        <v>143</v>
      </c>
      <c r="AJ7" s="147" t="s">
        <v>144</v>
      </c>
      <c r="AK7" s="148"/>
      <c r="AM7" s="41">
        <v>1</v>
      </c>
      <c r="AN7" s="79" t="s">
        <v>250</v>
      </c>
      <c r="AO7" s="79" t="s">
        <v>251</v>
      </c>
      <c r="AP7" s="102" t="s">
        <v>252</v>
      </c>
      <c r="AQ7" s="102" t="s">
        <v>253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250</v>
      </c>
      <c r="BD7" s="79" t="s">
        <v>251</v>
      </c>
      <c r="BE7" s="102" t="s">
        <v>252</v>
      </c>
      <c r="BF7" s="102" t="s">
        <v>253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AARON JACOBUS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328</v>
      </c>
      <c r="AO8" s="108" t="s">
        <v>264</v>
      </c>
      <c r="AP8" s="108" t="s">
        <v>257</v>
      </c>
      <c r="AQ8" s="108" t="s">
        <v>262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ALVIN SOVIAN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259</v>
      </c>
      <c r="AO9" s="108" t="s">
        <v>282</v>
      </c>
      <c r="AP9" s="108" t="s">
        <v>258</v>
      </c>
      <c r="AQ9" s="108" t="s">
        <v>271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AMANDA UMA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260</v>
      </c>
      <c r="AO10" s="108" t="s">
        <v>269</v>
      </c>
      <c r="AP10" s="108" t="s">
        <v>261</v>
      </c>
      <c r="AQ10" s="108" t="s">
        <v>281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CHRISTIAN LEONARDO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263</v>
      </c>
      <c r="AO11" s="108" t="s">
        <v>286</v>
      </c>
      <c r="AP11" s="108" t="s">
        <v>265</v>
      </c>
      <c r="AQ11" s="108" t="s">
        <v>272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CHRISTOPHER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329</v>
      </c>
      <c r="AO12" s="108" t="s">
        <v>275</v>
      </c>
      <c r="AP12" s="108" t="s">
        <v>222</v>
      </c>
      <c r="AQ12" s="108" t="s">
        <v>285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DARREN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268</v>
      </c>
      <c r="AO13" s="108" t="s">
        <v>283</v>
      </c>
      <c r="AP13" s="108" t="s">
        <v>267</v>
      </c>
      <c r="AQ13" s="108" t="s">
        <v>289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DEVINA MALINDA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274</v>
      </c>
      <c r="AO14" s="108" t="s">
        <v>330</v>
      </c>
      <c r="AP14" s="108" t="s">
        <v>266</v>
      </c>
      <c r="AQ14" s="108" t="s">
        <v>336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ELTON PHILANDER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278</v>
      </c>
      <c r="AO15" s="108" t="s">
        <v>294</v>
      </c>
      <c r="AP15" s="108" t="s">
        <v>270</v>
      </c>
      <c r="AQ15" s="108" t="s">
        <v>296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FELICIA ANGELA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331</v>
      </c>
      <c r="AO16" s="108" t="s">
        <v>297</v>
      </c>
      <c r="AP16" s="108" t="s">
        <v>273</v>
      </c>
      <c r="AQ16" s="108" t="s">
        <v>299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FERREN KLARISSA SERENITY PRIONGGO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332</v>
      </c>
      <c r="AO17" s="108" t="s">
        <v>303</v>
      </c>
      <c r="AP17" s="108" t="s">
        <v>277</v>
      </c>
      <c r="AQ17" s="108" t="s">
        <v>291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IVAN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290</v>
      </c>
      <c r="AO18" s="108" t="s">
        <v>300</v>
      </c>
      <c r="AP18" s="108" t="s">
        <v>276</v>
      </c>
      <c r="AQ18" s="108" t="s">
        <v>304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JACINTA FANYA ANDRYANTI SETIADI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333</v>
      </c>
      <c r="AO19" s="108" t="s">
        <v>334</v>
      </c>
      <c r="AP19" s="108" t="s">
        <v>292</v>
      </c>
      <c r="AQ19" s="108" t="s">
        <v>295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JANICE VIARY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279</v>
      </c>
      <c r="AO20" s="108" t="s">
        <v>307</v>
      </c>
      <c r="AP20" s="108" t="s">
        <v>280</v>
      </c>
      <c r="AQ20" s="108" t="s">
        <v>298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JONATHAN HERMAWAN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293</v>
      </c>
      <c r="AO21" s="108" t="s">
        <v>306</v>
      </c>
      <c r="AP21" s="108" t="s">
        <v>284</v>
      </c>
      <c r="AQ21" s="108" t="s">
        <v>301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JUAN PHILIPUS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335</v>
      </c>
      <c r="AO22" s="108"/>
      <c r="AP22" s="108" t="s">
        <v>288</v>
      </c>
      <c r="AQ22" s="108" t="s">
        <v>308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KEVIN HARTANTO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287</v>
      </c>
      <c r="AO23" s="108"/>
      <c r="AP23" s="108" t="s">
        <v>302</v>
      </c>
      <c r="AQ23" s="108" t="s">
        <v>312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MARVEL JERREMY LOUIGY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/>
      <c r="AO24" s="108"/>
      <c r="AP24" s="108" t="s">
        <v>337</v>
      </c>
      <c r="AQ24" s="108" t="s">
        <v>305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>
        <f t="shared" si="1"/>
        <v>0</v>
      </c>
      <c r="C25" s="111" t="str">
        <f t="shared" si="2"/>
        <v>NATHAN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5"/>
      <c r="AM25" s="99">
        <v>19</v>
      </c>
      <c r="AN25" s="108"/>
      <c r="AO25" s="108"/>
      <c r="AP25" s="108" t="s">
        <v>310</v>
      </c>
      <c r="AQ25" s="108" t="s">
        <v>309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>
        <f t="shared" si="1"/>
        <v>0</v>
      </c>
      <c r="C26" s="111" t="str">
        <f t="shared" si="2"/>
        <v>REINARDUS ALEXANDER RICKY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5"/>
      <c r="AM26" s="99">
        <v>20</v>
      </c>
      <c r="AN26" s="108"/>
      <c r="AO26" s="108"/>
      <c r="AP26" s="108" t="s">
        <v>313</v>
      </c>
      <c r="AQ26" s="108" t="s">
        <v>311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>
        <f t="shared" si="0"/>
        <v>20</v>
      </c>
      <c r="B27" s="129">
        <f t="shared" si="1"/>
        <v>0</v>
      </c>
      <c r="C27" s="111" t="str">
        <f t="shared" si="2"/>
        <v>VALERIE ARETHA ANTON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5"/>
      <c r="AM27" s="99">
        <v>21</v>
      </c>
      <c r="AN27" s="108"/>
      <c r="AO27" s="108"/>
      <c r="AP27" s="108" t="s">
        <v>315</v>
      </c>
      <c r="AQ27" s="108" t="s">
        <v>319</v>
      </c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>
        <f t="shared" si="0"/>
        <v>21</v>
      </c>
      <c r="B28" s="129">
        <f t="shared" si="1"/>
        <v>0</v>
      </c>
      <c r="C28" s="111" t="str">
        <f t="shared" si="2"/>
        <v>WILBERTUS HADIKUSUMA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5"/>
      <c r="AM28" s="99">
        <v>22</v>
      </c>
      <c r="AN28" s="108"/>
      <c r="AO28" s="108"/>
      <c r="AP28" s="108" t="s">
        <v>317</v>
      </c>
      <c r="AQ28" s="108" t="s">
        <v>314</v>
      </c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>
        <f t="shared" si="0"/>
        <v>22</v>
      </c>
      <c r="B29" s="129">
        <f t="shared" si="1"/>
        <v>0</v>
      </c>
      <c r="C29" s="111" t="str">
        <f t="shared" si="2"/>
        <v>WILLIAM RAFEL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>
        <f t="shared" si="8"/>
        <v>0</v>
      </c>
      <c r="X29" s="4">
        <f t="shared" si="9"/>
        <v>0</v>
      </c>
      <c r="Y29" s="4">
        <f t="shared" si="10"/>
        <v>0</v>
      </c>
      <c r="Z29" s="4">
        <f t="shared" si="11"/>
        <v>0</v>
      </c>
      <c r="AA29" s="4">
        <f t="shared" si="12"/>
        <v>0</v>
      </c>
      <c r="AB29" s="4">
        <f t="shared" si="13"/>
        <v>0</v>
      </c>
      <c r="AC29" s="4">
        <f t="shared" si="14"/>
        <v>0</v>
      </c>
      <c r="AD29" s="4">
        <f t="shared" si="15"/>
        <v>0</v>
      </c>
      <c r="AE29" s="4">
        <f t="shared" si="16"/>
        <v>0</v>
      </c>
      <c r="AF29" s="4">
        <f t="shared" si="17"/>
        <v>0</v>
      </c>
      <c r="AG29" s="4">
        <f t="shared" si="18"/>
        <v>0</v>
      </c>
      <c r="AH29" s="4">
        <f t="shared" si="19"/>
        <v>0</v>
      </c>
      <c r="AI29" s="4">
        <f t="shared" si="20"/>
        <v>0</v>
      </c>
      <c r="AJ29" s="4">
        <f t="shared" si="21"/>
        <v>0</v>
      </c>
      <c r="AK29" s="145"/>
      <c r="AM29" s="99">
        <v>23</v>
      </c>
      <c r="AN29" s="159"/>
      <c r="AO29" s="108"/>
      <c r="AP29" s="108" t="s">
        <v>338</v>
      </c>
      <c r="AQ29" s="108" t="s">
        <v>316</v>
      </c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>
        <f t="shared" si="0"/>
        <v>23</v>
      </c>
      <c r="B30" s="129">
        <f t="shared" si="1"/>
        <v>0</v>
      </c>
      <c r="C30" s="111" t="str">
        <f t="shared" si="2"/>
        <v>WILLY ABRAHAM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>
        <f t="shared" si="8"/>
        <v>0</v>
      </c>
      <c r="X30" s="4">
        <f t="shared" si="9"/>
        <v>0</v>
      </c>
      <c r="Y30" s="4">
        <f t="shared" si="10"/>
        <v>0</v>
      </c>
      <c r="Z30" s="4">
        <f t="shared" si="11"/>
        <v>0</v>
      </c>
      <c r="AA30" s="4">
        <f t="shared" si="12"/>
        <v>0</v>
      </c>
      <c r="AB30" s="4">
        <f t="shared" si="13"/>
        <v>0</v>
      </c>
      <c r="AC30" s="4">
        <f t="shared" si="14"/>
        <v>0</v>
      </c>
      <c r="AD30" s="4">
        <f t="shared" si="15"/>
        <v>0</v>
      </c>
      <c r="AE30" s="4">
        <f t="shared" si="16"/>
        <v>0</v>
      </c>
      <c r="AF30" s="4">
        <f t="shared" si="17"/>
        <v>0</v>
      </c>
      <c r="AG30" s="4">
        <f t="shared" si="18"/>
        <v>0</v>
      </c>
      <c r="AH30" s="4">
        <f t="shared" si="19"/>
        <v>0</v>
      </c>
      <c r="AI30" s="4">
        <f t="shared" si="20"/>
        <v>0</v>
      </c>
      <c r="AJ30" s="4">
        <f t="shared" si="21"/>
        <v>0</v>
      </c>
      <c r="AK30" s="145"/>
      <c r="AM30" s="99">
        <v>24</v>
      </c>
      <c r="AN30" s="159"/>
      <c r="AO30" s="159"/>
      <c r="AP30" s="108" t="s">
        <v>318</v>
      </c>
      <c r="AQ30" s="108" t="s">
        <v>320</v>
      </c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2">
      <c r="W34" s="117">
        <f>COUNTIF(A8:A32,"&gt;0")</f>
        <v>23</v>
      </c>
    </row>
    <row r="35" spans="1:52" hidden="1" x14ac:dyDescent="0.2">
      <c r="B35" s="128" t="s">
        <v>227</v>
      </c>
      <c r="C35" s="127" t="str">
        <f>C3</f>
        <v>12 Science 1</v>
      </c>
    </row>
    <row r="36" spans="1:52" hidden="1" x14ac:dyDescent="0.2">
      <c r="A36" s="125" t="s">
        <v>225</v>
      </c>
      <c r="B36" s="125" t="s">
        <v>129</v>
      </c>
      <c r="C36" s="125" t="s">
        <v>226</v>
      </c>
      <c r="D36" s="190" t="s">
        <v>7</v>
      </c>
      <c r="E36" s="191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AARON JACOBUS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ALVIN SOVIAN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AMANDA UMA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CHRISTIAN LEONARDO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CHRISTOPHER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DARREN</v>
      </c>
      <c r="D42" s="121" t="str">
        <f>I6</f>
        <v>Physics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DEVINA MALINDA</v>
      </c>
      <c r="D43" s="121" t="str">
        <f>J6</f>
        <v>Biology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ELTON PHILANDER</v>
      </c>
      <c r="D44" s="121" t="str">
        <f>K6</f>
        <v>Chemistry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FELICIA ANGELA</v>
      </c>
      <c r="D45" s="121" t="str">
        <f>L6</f>
        <v>History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FERREN KLARISSA SERENITY PRIONGGO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IVAN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JACINTA FANYA ANDRYANTI SETIADI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JANICE VIARY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JONATHAN HERMAWAN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JUAN PHILIPUS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KEVIN HARTANTO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MARVEL JERREMY LOUIGY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 t="str">
        <f>IF($C$3=0," ",HLOOKUP($C$3,Nama_Middle,19,0))</f>
        <v>NATHAN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 t="str">
        <f>IF($C$3=0," ",HLOOKUP($C$3,Nama_Middle,20,0))</f>
        <v>REINARDUS ALEXANDER RICKY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 t="str">
        <f>IF($C$3=0," ",HLOOKUP($C$3,Nama_Middle,21,0))</f>
        <v>VALERIE ARETHA ANTON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 t="str">
        <f>IF($C$3=0," ",HLOOKUP($C$3,Nama_Middle,22,0))</f>
        <v>WILBERTUS HADIKUSUMA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 t="str">
        <f>IF($C$3=0," ",HLOOKUP($C$3,Nama_Middle,23,0))</f>
        <v>WILLIAM RAFEL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 t="str">
        <f>IF($C$3=0," ",HLOOKUP($C$3,Nama_Middle,24,0))</f>
        <v>WILLY ABRAHAM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23</v>
      </c>
      <c r="E67" s="116">
        <f t="shared" ref="E67:Q67" si="47">$W$34-E68</f>
        <v>23</v>
      </c>
      <c r="F67" s="116">
        <f t="shared" si="47"/>
        <v>23</v>
      </c>
      <c r="G67" s="116">
        <f t="shared" si="47"/>
        <v>23</v>
      </c>
      <c r="H67" s="116">
        <f t="shared" si="47"/>
        <v>23</v>
      </c>
      <c r="I67" s="116">
        <f t="shared" si="47"/>
        <v>23</v>
      </c>
      <c r="J67" s="116">
        <f t="shared" si="47"/>
        <v>23</v>
      </c>
      <c r="K67" s="116">
        <f t="shared" si="47"/>
        <v>23</v>
      </c>
      <c r="L67" s="116">
        <f t="shared" si="47"/>
        <v>23</v>
      </c>
      <c r="M67" s="116">
        <f t="shared" si="47"/>
        <v>23</v>
      </c>
      <c r="N67" s="116">
        <f t="shared" si="47"/>
        <v>23</v>
      </c>
      <c r="O67" s="116">
        <f t="shared" si="47"/>
        <v>23</v>
      </c>
      <c r="P67" s="116">
        <f t="shared" si="47"/>
        <v>23</v>
      </c>
      <c r="Q67" s="116">
        <f t="shared" si="47"/>
        <v>23</v>
      </c>
    </row>
    <row r="68" spans="2:23" ht="15" x14ac:dyDescent="0.25">
      <c r="C68" s="139" t="s">
        <v>245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234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239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254</v>
      </c>
      <c r="R73" s="126" t="s">
        <v>327</v>
      </c>
    </row>
    <row r="78" spans="2:23" x14ac:dyDescent="0.2">
      <c r="B78" s="187" t="s">
        <v>326</v>
      </c>
      <c r="C78" s="187"/>
      <c r="D78" s="144"/>
      <c r="E78" s="144"/>
      <c r="F78" s="144"/>
      <c r="R78" s="188">
        <f>Cover!D17</f>
        <v>0</v>
      </c>
      <c r="S78" s="188"/>
      <c r="T78" s="188"/>
      <c r="U78" s="188"/>
      <c r="V78" s="146"/>
      <c r="W78" s="146"/>
    </row>
  </sheetData>
  <sheetProtection password="C616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8:C78"/>
    <mergeCell ref="R78:U78"/>
    <mergeCell ref="R5:R7"/>
    <mergeCell ref="D36:E36"/>
    <mergeCell ref="D5:Q5"/>
    <mergeCell ref="C5:C7"/>
    <mergeCell ref="B5:B7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workbookViewId="0">
      <selection activeCell="N1" sqref="N1:U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8" t="s">
        <v>147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4" spans="1:21" ht="18.75" x14ac:dyDescent="0.3">
      <c r="B4" s="154" t="s">
        <v>145</v>
      </c>
      <c r="C4" s="155" t="str">
        <f>Cover!K18</f>
        <v>12 Science 1</v>
      </c>
    </row>
    <row r="6" spans="1:21" ht="26.25" x14ac:dyDescent="0.4">
      <c r="A6" s="212" t="s">
        <v>225</v>
      </c>
      <c r="B6" s="209" t="s">
        <v>129</v>
      </c>
      <c r="C6" s="209" t="s">
        <v>0</v>
      </c>
      <c r="D6" s="210" t="s">
        <v>167</v>
      </c>
      <c r="E6" s="210"/>
      <c r="F6" s="210"/>
      <c r="G6" s="210"/>
      <c r="H6" s="210"/>
      <c r="I6" s="210"/>
      <c r="J6" s="210"/>
      <c r="K6" s="210"/>
      <c r="L6" s="211" t="s">
        <v>146</v>
      </c>
    </row>
    <row r="7" spans="1:21" x14ac:dyDescent="0.2">
      <c r="A7" s="212"/>
      <c r="B7" s="209"/>
      <c r="C7" s="209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156</v>
      </c>
      <c r="I7" s="130" t="s">
        <v>48</v>
      </c>
      <c r="J7" s="130" t="s">
        <v>49</v>
      </c>
      <c r="K7" s="130" t="s">
        <v>50</v>
      </c>
      <c r="L7" s="211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AARON JACOBUS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ALVIN SOVIAN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AMANDA UMA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CHRISTIAN LEONARDO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CHRISTOPHER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DARREN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DEVINA MALINDA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ELTON PHILANDER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FELICIA ANGELA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FERREN KLARISSA SERENITY PRIONGGO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IVAN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JACINTA FANYA ANDRYANTI SETIADI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JANICE VIARY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JONATHAN HERMAWAN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JUAN PHILIPUS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KEVIN HARTANTO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MARVEL JERREMY LOUIGY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>
        <f>Academic!B25</f>
        <v>0</v>
      </c>
      <c r="C25" s="115" t="str">
        <f>Academic!C25</f>
        <v>NATHAN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>
        <f>Academic!B26</f>
        <v>0</v>
      </c>
      <c r="C26" s="115" t="str">
        <f>Academic!C26</f>
        <v>REINARDUS ALEXANDER RICKY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>
        <f>Academic!A27</f>
        <v>20</v>
      </c>
      <c r="B27" s="114">
        <f>Academic!B27</f>
        <v>0</v>
      </c>
      <c r="C27" s="115" t="str">
        <f>Academic!C27</f>
        <v>VALERIE ARETHA ANTON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>
        <f>Academic!A28</f>
        <v>21</v>
      </c>
      <c r="B28" s="114">
        <f>Academic!B28</f>
        <v>0</v>
      </c>
      <c r="C28" s="115" t="str">
        <f>Academic!C28</f>
        <v>WILBERTUS HADIKUSUMA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>
        <f>Academic!A29</f>
        <v>22</v>
      </c>
      <c r="B29" s="114">
        <f>Academic!B29</f>
        <v>0</v>
      </c>
      <c r="C29" s="115" t="str">
        <f>Academic!C29</f>
        <v>WILLIAM RAFEL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>
        <f>Academic!A30</f>
        <v>23</v>
      </c>
      <c r="B30" s="114">
        <f>Academic!B30</f>
        <v>0</v>
      </c>
      <c r="C30" s="115" t="str">
        <f>Academic!C30</f>
        <v>WILLY ABRAHAM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13"/>
      <c r="E38" s="213"/>
      <c r="F38" s="213"/>
      <c r="G38" s="213"/>
      <c r="H38" s="5"/>
    </row>
    <row r="39" spans="4:8" x14ac:dyDescent="0.2">
      <c r="D39" s="213"/>
      <c r="E39" s="213"/>
      <c r="F39" s="213"/>
      <c r="G39" s="213"/>
      <c r="H39" s="5"/>
    </row>
    <row r="40" spans="4:8" x14ac:dyDescent="0.2">
      <c r="D40" s="213"/>
      <c r="E40" s="213"/>
      <c r="F40" s="213"/>
      <c r="G40" s="213"/>
      <c r="H40" s="5"/>
    </row>
    <row r="41" spans="4:8" x14ac:dyDescent="0.2">
      <c r="D41" s="213"/>
      <c r="E41" s="213"/>
      <c r="F41" s="213"/>
      <c r="G41" s="213"/>
      <c r="H41" s="5"/>
    </row>
    <row r="42" spans="4:8" x14ac:dyDescent="0.2">
      <c r="D42" s="213"/>
      <c r="E42" s="213"/>
      <c r="F42" s="213"/>
      <c r="G42" s="213"/>
      <c r="H42" s="5"/>
    </row>
    <row r="43" spans="4:8" x14ac:dyDescent="0.2">
      <c r="D43" s="213"/>
      <c r="E43" s="213"/>
      <c r="F43" s="213"/>
      <c r="G43" s="213"/>
      <c r="H43" s="5"/>
    </row>
    <row r="44" spans="4:8" x14ac:dyDescent="0.2">
      <c r="D44" s="213"/>
      <c r="E44" s="213"/>
      <c r="F44" s="213"/>
      <c r="G44" s="213"/>
      <c r="H44" s="5"/>
    </row>
    <row r="45" spans="4:8" x14ac:dyDescent="0.2">
      <c r="D45" s="213"/>
      <c r="E45" s="213"/>
      <c r="F45" s="213"/>
      <c r="G45" s="213"/>
      <c r="H45" s="5"/>
    </row>
    <row r="46" spans="4:8" x14ac:dyDescent="0.2">
      <c r="D46" s="213"/>
      <c r="E46" s="213"/>
      <c r="F46" s="213"/>
      <c r="G46" s="213"/>
      <c r="H46" s="5"/>
    </row>
    <row r="47" spans="4:8" x14ac:dyDescent="0.2">
      <c r="D47" s="213"/>
      <c r="E47" s="213"/>
      <c r="F47" s="213"/>
      <c r="G47" s="213"/>
      <c r="H47" s="5"/>
    </row>
    <row r="48" spans="4:8" x14ac:dyDescent="0.2">
      <c r="D48" s="213"/>
      <c r="E48" s="213"/>
      <c r="F48" s="213"/>
      <c r="G48" s="213"/>
      <c r="H48" s="5"/>
    </row>
    <row r="49" spans="4:8" x14ac:dyDescent="0.2">
      <c r="D49" s="213"/>
      <c r="E49" s="213"/>
      <c r="F49" s="213"/>
      <c r="G49" s="213"/>
      <c r="H49" s="5"/>
    </row>
    <row r="50" spans="4:8" x14ac:dyDescent="0.2">
      <c r="D50" s="213"/>
      <c r="E50" s="213"/>
      <c r="F50" s="213"/>
      <c r="G50" s="213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A12" workbookViewId="0">
      <selection activeCell="H8" sqref="H8:J24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18" t="s">
        <v>247</v>
      </c>
      <c r="B2" s="218"/>
      <c r="C2" s="218"/>
      <c r="D2" s="218"/>
      <c r="E2" s="218"/>
      <c r="F2" s="218"/>
      <c r="G2" s="218"/>
      <c r="H2" s="218"/>
      <c r="I2" s="218"/>
      <c r="J2" s="218"/>
    </row>
    <row r="4" spans="1:10" ht="18.75" x14ac:dyDescent="0.3">
      <c r="B4" s="154" t="s">
        <v>145</v>
      </c>
      <c r="C4" s="155" t="str">
        <f>Cover!K18</f>
        <v>12 Science 1</v>
      </c>
    </row>
    <row r="6" spans="1:10" ht="26.25" x14ac:dyDescent="0.4">
      <c r="A6" s="217" t="s">
        <v>225</v>
      </c>
      <c r="B6" s="219" t="s">
        <v>129</v>
      </c>
      <c r="C6" s="219" t="s">
        <v>0</v>
      </c>
      <c r="D6" s="214" t="s">
        <v>148</v>
      </c>
      <c r="E6" s="214"/>
      <c r="F6" s="214"/>
      <c r="G6" s="214"/>
      <c r="H6" s="215" t="s">
        <v>155</v>
      </c>
      <c r="I6" s="216"/>
      <c r="J6" s="216"/>
    </row>
    <row r="7" spans="1:10" ht="15.75" x14ac:dyDescent="0.25">
      <c r="A7" s="217"/>
      <c r="B7" s="219"/>
      <c r="C7" s="21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AARON JACOBUS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ALVIN SOVIAN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AMANDA UMA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CHRISTIAN LEONARDO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CHRISTOPHER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DARREN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DEVINA MALINDA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ELTON PHILANDER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FELICIA ANGELA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FERREN KLARISSA SERENITY PRIONGGO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IVAN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JACINTA FANYA ANDRYANTI SETIADI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JANICE VIARY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JONATHAN HERMAWAN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JUAN PHILIPUS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KEVIN HARTANTO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MARVEL JERREMY LOUIGY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>
        <f>Academic!B25</f>
        <v>0</v>
      </c>
      <c r="C25" s="115" t="str">
        <f>Academic!C25</f>
        <v>NATHAN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>
        <f>Academic!A26</f>
        <v>19</v>
      </c>
      <c r="B26" s="114">
        <f>Academic!B26</f>
        <v>0</v>
      </c>
      <c r="C26" s="115" t="str">
        <f>Academic!C26</f>
        <v>REINARDUS ALEXANDER RICKY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>
        <f>Academic!A27</f>
        <v>20</v>
      </c>
      <c r="B27" s="114">
        <f>Academic!B27</f>
        <v>0</v>
      </c>
      <c r="C27" s="115" t="str">
        <f>Academic!C27</f>
        <v>VALERIE ARETHA ANTON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>
        <f>Academic!A28</f>
        <v>21</v>
      </c>
      <c r="B28" s="114">
        <f>Academic!B28</f>
        <v>0</v>
      </c>
      <c r="C28" s="115" t="str">
        <f>Academic!C28</f>
        <v>WILBERTUS HADIKUSUMA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>
        <f>Academic!A29</f>
        <v>22</v>
      </c>
      <c r="B29" s="114">
        <f>Academic!B29</f>
        <v>0</v>
      </c>
      <c r="C29" s="115" t="str">
        <f>Academic!C29</f>
        <v>WILLIAM RAFEL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>
        <f>Academic!A30</f>
        <v>23</v>
      </c>
      <c r="B30" s="114">
        <f>Academic!B30</f>
        <v>0</v>
      </c>
      <c r="C30" s="115" t="str">
        <f>Academic!C30</f>
        <v>WILLY ABRAHAM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13"/>
      <c r="E38" s="213"/>
      <c r="F38" s="213"/>
      <c r="G38" s="213"/>
      <c r="H38" s="5"/>
    </row>
    <row r="39" spans="4:8" x14ac:dyDescent="0.2">
      <c r="D39" s="213"/>
      <c r="E39" s="213"/>
      <c r="F39" s="213"/>
      <c r="G39" s="213"/>
      <c r="H39" s="5"/>
    </row>
    <row r="40" spans="4:8" x14ac:dyDescent="0.2">
      <c r="D40" s="213"/>
      <c r="E40" s="213"/>
      <c r="F40" s="213"/>
      <c r="G40" s="213"/>
      <c r="H40" s="5"/>
    </row>
    <row r="41" spans="4:8" x14ac:dyDescent="0.2">
      <c r="D41" s="213"/>
      <c r="E41" s="213"/>
      <c r="F41" s="213"/>
      <c r="G41" s="213"/>
      <c r="H41" s="5"/>
    </row>
    <row r="42" spans="4:8" x14ac:dyDescent="0.2">
      <c r="D42" s="213"/>
      <c r="E42" s="213"/>
      <c r="F42" s="213"/>
      <c r="G42" s="213"/>
      <c r="H42" s="5"/>
    </row>
    <row r="43" spans="4:8" x14ac:dyDescent="0.2">
      <c r="D43" s="213"/>
      <c r="E43" s="213"/>
      <c r="F43" s="213"/>
      <c r="G43" s="213"/>
      <c r="H43" s="5"/>
    </row>
    <row r="44" spans="4:8" x14ac:dyDescent="0.2">
      <c r="D44" s="213"/>
      <c r="E44" s="213"/>
      <c r="F44" s="213"/>
      <c r="G44" s="213"/>
      <c r="H44" s="5"/>
    </row>
    <row r="45" spans="4:8" x14ac:dyDescent="0.2">
      <c r="D45" s="213"/>
      <c r="E45" s="213"/>
      <c r="F45" s="213"/>
      <c r="G45" s="213"/>
      <c r="H45" s="5"/>
    </row>
    <row r="46" spans="4:8" x14ac:dyDescent="0.2">
      <c r="D46" s="213"/>
      <c r="E46" s="213"/>
      <c r="F46" s="213"/>
      <c r="G46" s="213"/>
      <c r="H46" s="5"/>
    </row>
    <row r="47" spans="4:8" x14ac:dyDescent="0.2">
      <c r="D47" s="213"/>
      <c r="E47" s="213"/>
      <c r="F47" s="213"/>
      <c r="G47" s="213"/>
      <c r="H47" s="5"/>
    </row>
    <row r="48" spans="4:8" x14ac:dyDescent="0.2">
      <c r="D48" s="213"/>
      <c r="E48" s="213"/>
      <c r="F48" s="213"/>
      <c r="G48" s="213"/>
      <c r="H48" s="5"/>
    </row>
    <row r="49" spans="4:8" x14ac:dyDescent="0.2">
      <c r="D49" s="213"/>
      <c r="E49" s="213"/>
      <c r="F49" s="213"/>
      <c r="G49" s="213"/>
      <c r="H49" s="5"/>
    </row>
    <row r="50" spans="4:8" x14ac:dyDescent="0.2">
      <c r="D50" s="213"/>
      <c r="E50" s="213"/>
      <c r="F50" s="213"/>
      <c r="G50" s="213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VDoxrqvfmZBmG7+s1eBhmzIHISg4G0hfp91ExV1H2WJy0skv/FxfC5GYbEjrW1+Ig4dZnuZ7/u13v9Os4agJ/g==" saltValue="Y0+EBklLRtqRjUVK2PkcAQ==" spinCount="100000" sheet="1" objects="1" scenarios="1"/>
  <mergeCells count="19"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38:G38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tabSelected="1" topLeftCell="A54" workbookViewId="0">
      <selection activeCell="D48" sqref="D48:O48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220" t="s">
        <v>342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T1" s="9" t="s">
        <v>133</v>
      </c>
      <c r="U1" s="97">
        <v>1</v>
      </c>
    </row>
    <row r="2" spans="1:21" ht="15" customHeight="1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321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99" t="str">
        <f>Cover!K18</f>
        <v>12 Science 1</v>
      </c>
      <c r="Q3" s="298"/>
      <c r="R3" s="298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98" t="str">
        <f>Cover!D19</f>
        <v>2 (two)</v>
      </c>
      <c r="Q4" s="298"/>
      <c r="R4" s="298"/>
    </row>
    <row r="5" spans="1:21" x14ac:dyDescent="0.2">
      <c r="B5" s="150" t="s">
        <v>171</v>
      </c>
      <c r="C5" s="151" t="s">
        <v>1</v>
      </c>
      <c r="D5" s="100" t="str">
        <f>VLOOKUP(U1,Data,2,0)</f>
        <v>AARON JACOBUS</v>
      </c>
      <c r="L5" s="150" t="s">
        <v>4</v>
      </c>
      <c r="M5" s="2"/>
      <c r="N5" s="2"/>
      <c r="O5" s="151" t="s">
        <v>1</v>
      </c>
      <c r="P5" s="298" t="str">
        <f>Cover!D20</f>
        <v>2015 / 2016</v>
      </c>
      <c r="Q5" s="298"/>
      <c r="R5" s="298"/>
    </row>
    <row r="6" spans="1:21" x14ac:dyDescent="0.2">
      <c r="B6" s="150" t="s">
        <v>172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305" t="s">
        <v>5</v>
      </c>
      <c r="B8" s="307" t="s">
        <v>6</v>
      </c>
      <c r="C8" s="308"/>
      <c r="D8" s="308"/>
      <c r="E8" s="309"/>
      <c r="F8" s="307" t="s">
        <v>229</v>
      </c>
      <c r="G8" s="309"/>
      <c r="H8" s="304" t="s">
        <v>32</v>
      </c>
      <c r="I8" s="304"/>
      <c r="J8" s="304"/>
      <c r="K8" s="304"/>
      <c r="L8" s="304"/>
      <c r="M8" s="304"/>
      <c r="N8" s="304"/>
      <c r="O8" s="304" t="s">
        <v>37</v>
      </c>
      <c r="P8" s="304"/>
      <c r="Q8" s="304"/>
      <c r="R8" s="313"/>
    </row>
    <row r="9" spans="1:21" ht="22.5" customHeight="1" thickBot="1" x14ac:dyDescent="0.25">
      <c r="A9" s="306"/>
      <c r="B9" s="310"/>
      <c r="C9" s="311"/>
      <c r="D9" s="311"/>
      <c r="E9" s="312"/>
      <c r="F9" s="310"/>
      <c r="G9" s="312"/>
      <c r="H9" s="261" t="s">
        <v>38</v>
      </c>
      <c r="I9" s="262"/>
      <c r="J9" s="262"/>
      <c r="K9" s="261" t="s">
        <v>39</v>
      </c>
      <c r="L9" s="262"/>
      <c r="M9" s="262"/>
      <c r="N9" s="263"/>
      <c r="O9" s="314"/>
      <c r="P9" s="314"/>
      <c r="Q9" s="314"/>
      <c r="R9" s="315"/>
    </row>
    <row r="10" spans="1:21" ht="24" customHeight="1" thickTop="1" x14ac:dyDescent="0.2">
      <c r="A10" s="13" t="s">
        <v>8</v>
      </c>
      <c r="B10" s="260" t="s">
        <v>9</v>
      </c>
      <c r="C10" s="260"/>
      <c r="D10" s="260"/>
      <c r="E10" s="260"/>
      <c r="F10" s="264">
        <f>W88</f>
        <v>0</v>
      </c>
      <c r="G10" s="228"/>
      <c r="H10" s="14"/>
      <c r="I10" s="76">
        <f>VLOOKUP(U1,Data,4,0)</f>
        <v>0</v>
      </c>
      <c r="J10" s="15"/>
      <c r="K10" s="228" t="str">
        <f t="shared" ref="K10:K23" si="0">VLOOKUP(I10,Score,2,0)</f>
        <v>zero</v>
      </c>
      <c r="L10" s="229"/>
      <c r="M10" s="229"/>
      <c r="N10" s="230"/>
      <c r="O10" s="228" t="str">
        <f>IF(I10&gt;F10,"above MSA",IF(I10=F10,"MSA","below MSA"))</f>
        <v>MSA</v>
      </c>
      <c r="P10" s="229"/>
      <c r="Q10" s="229"/>
      <c r="R10" s="303"/>
    </row>
    <row r="11" spans="1:21" ht="24" customHeight="1" x14ac:dyDescent="0.2">
      <c r="A11" s="16" t="s">
        <v>10</v>
      </c>
      <c r="B11" s="227" t="s">
        <v>11</v>
      </c>
      <c r="C11" s="227"/>
      <c r="D11" s="227"/>
      <c r="E11" s="227"/>
      <c r="F11" s="265">
        <f>W89</f>
        <v>0</v>
      </c>
      <c r="G11" s="244"/>
      <c r="H11" s="17"/>
      <c r="I11" s="18">
        <f>VLOOKUP(U1,Data,5,0)</f>
        <v>0</v>
      </c>
      <c r="J11" s="19"/>
      <c r="K11" s="228" t="str">
        <f t="shared" si="0"/>
        <v>zero</v>
      </c>
      <c r="L11" s="229"/>
      <c r="M11" s="229"/>
      <c r="N11" s="230"/>
      <c r="O11" s="244" t="str">
        <f t="shared" ref="O11:O23" si="1">IF(I11&gt;F11,"above MSA",IF(I11=F11,"MSA","below MSA"))</f>
        <v>MSA</v>
      </c>
      <c r="P11" s="251"/>
      <c r="Q11" s="251"/>
      <c r="R11" s="252"/>
    </row>
    <row r="12" spans="1:21" ht="24" customHeight="1" x14ac:dyDescent="0.2">
      <c r="A12" s="16" t="s">
        <v>12</v>
      </c>
      <c r="B12" s="227" t="s">
        <v>13</v>
      </c>
      <c r="C12" s="227"/>
      <c r="D12" s="227"/>
      <c r="E12" s="227"/>
      <c r="F12" s="244">
        <f t="shared" ref="F12:F23" si="2">W90</f>
        <v>0</v>
      </c>
      <c r="G12" s="245"/>
      <c r="H12" s="20"/>
      <c r="I12" s="75">
        <f>VLOOKUP(U1,Data,6,0)</f>
        <v>0</v>
      </c>
      <c r="J12" s="21"/>
      <c r="K12" s="228" t="str">
        <f t="shared" si="0"/>
        <v>zero</v>
      </c>
      <c r="L12" s="229"/>
      <c r="M12" s="229"/>
      <c r="N12" s="230"/>
      <c r="O12" s="244" t="str">
        <f t="shared" si="1"/>
        <v>MSA</v>
      </c>
      <c r="P12" s="251"/>
      <c r="Q12" s="251"/>
      <c r="R12" s="252"/>
    </row>
    <row r="13" spans="1:21" ht="24" customHeight="1" x14ac:dyDescent="0.2">
      <c r="A13" s="16" t="s">
        <v>14</v>
      </c>
      <c r="B13" s="227" t="s">
        <v>15</v>
      </c>
      <c r="C13" s="227"/>
      <c r="D13" s="227"/>
      <c r="E13" s="227"/>
      <c r="F13" s="244">
        <f t="shared" si="2"/>
        <v>0</v>
      </c>
      <c r="G13" s="245"/>
      <c r="H13" s="17"/>
      <c r="I13" s="18">
        <f>VLOOKUP(U1,Data,7,0)</f>
        <v>0</v>
      </c>
      <c r="J13" s="19"/>
      <c r="K13" s="228" t="str">
        <f t="shared" si="0"/>
        <v>zero</v>
      </c>
      <c r="L13" s="229"/>
      <c r="M13" s="229"/>
      <c r="N13" s="230"/>
      <c r="O13" s="244" t="str">
        <f t="shared" si="1"/>
        <v>MSA</v>
      </c>
      <c r="P13" s="251"/>
      <c r="Q13" s="251"/>
      <c r="R13" s="252"/>
    </row>
    <row r="14" spans="1:21" ht="24" customHeight="1" x14ac:dyDescent="0.2">
      <c r="A14" s="16" t="s">
        <v>16</v>
      </c>
      <c r="B14" s="227" t="s">
        <v>17</v>
      </c>
      <c r="C14" s="227"/>
      <c r="D14" s="227"/>
      <c r="E14" s="227"/>
      <c r="F14" s="244">
        <f t="shared" si="2"/>
        <v>0</v>
      </c>
      <c r="G14" s="245"/>
      <c r="H14" s="20"/>
      <c r="I14" s="75">
        <f>VLOOKUP(U1,Data,8,0)</f>
        <v>0</v>
      </c>
      <c r="J14" s="21"/>
      <c r="K14" s="228" t="str">
        <f t="shared" si="0"/>
        <v>zero</v>
      </c>
      <c r="L14" s="229"/>
      <c r="M14" s="229"/>
      <c r="N14" s="230"/>
      <c r="O14" s="244" t="str">
        <f t="shared" si="1"/>
        <v>MSA</v>
      </c>
      <c r="P14" s="251"/>
      <c r="Q14" s="251"/>
      <c r="R14" s="252"/>
    </row>
    <row r="15" spans="1:21" ht="24" customHeight="1" x14ac:dyDescent="0.2">
      <c r="A15" s="16" t="s">
        <v>18</v>
      </c>
      <c r="B15" s="227" t="s">
        <v>19</v>
      </c>
      <c r="C15" s="227"/>
      <c r="D15" s="227"/>
      <c r="E15" s="227"/>
      <c r="F15" s="244">
        <f t="shared" si="2"/>
        <v>0</v>
      </c>
      <c r="G15" s="245"/>
      <c r="H15" s="17"/>
      <c r="I15" s="18">
        <f>VLOOKUP(U1,Data,9,0)</f>
        <v>0</v>
      </c>
      <c r="J15" s="19"/>
      <c r="K15" s="228" t="str">
        <f t="shared" si="0"/>
        <v>zero</v>
      </c>
      <c r="L15" s="229"/>
      <c r="M15" s="229"/>
      <c r="N15" s="230"/>
      <c r="O15" s="244" t="str">
        <f t="shared" si="1"/>
        <v>MSA</v>
      </c>
      <c r="P15" s="251"/>
      <c r="Q15" s="251"/>
      <c r="R15" s="252"/>
    </row>
    <row r="16" spans="1:21" ht="24" customHeight="1" x14ac:dyDescent="0.2">
      <c r="A16" s="16" t="s">
        <v>20</v>
      </c>
      <c r="B16" s="227" t="s">
        <v>21</v>
      </c>
      <c r="C16" s="227"/>
      <c r="D16" s="227"/>
      <c r="E16" s="227"/>
      <c r="F16" s="244">
        <f t="shared" si="2"/>
        <v>0</v>
      </c>
      <c r="G16" s="245"/>
      <c r="H16" s="20"/>
      <c r="I16" s="75">
        <f>VLOOKUP(U1,Data,10,0)</f>
        <v>0</v>
      </c>
      <c r="J16" s="21"/>
      <c r="K16" s="228" t="str">
        <f t="shared" si="0"/>
        <v>zero</v>
      </c>
      <c r="L16" s="229"/>
      <c r="M16" s="229"/>
      <c r="N16" s="230"/>
      <c r="O16" s="244" t="str">
        <f t="shared" si="1"/>
        <v>MSA</v>
      </c>
      <c r="P16" s="251"/>
      <c r="Q16" s="251"/>
      <c r="R16" s="252"/>
    </row>
    <row r="17" spans="1:18" ht="24" customHeight="1" x14ac:dyDescent="0.2">
      <c r="A17" s="16" t="s">
        <v>22</v>
      </c>
      <c r="B17" s="227" t="s">
        <v>23</v>
      </c>
      <c r="C17" s="227"/>
      <c r="D17" s="227"/>
      <c r="E17" s="227"/>
      <c r="F17" s="244">
        <f t="shared" si="2"/>
        <v>0</v>
      </c>
      <c r="G17" s="245"/>
      <c r="H17" s="17"/>
      <c r="I17" s="18">
        <f>VLOOKUP(U1,Data,11,0)</f>
        <v>0</v>
      </c>
      <c r="J17" s="19"/>
      <c r="K17" s="228" t="str">
        <f t="shared" si="0"/>
        <v>zero</v>
      </c>
      <c r="L17" s="229"/>
      <c r="M17" s="229"/>
      <c r="N17" s="230"/>
      <c r="O17" s="244" t="str">
        <f t="shared" si="1"/>
        <v>MSA</v>
      </c>
      <c r="P17" s="251"/>
      <c r="Q17" s="251"/>
      <c r="R17" s="252"/>
    </row>
    <row r="18" spans="1:18" ht="24" customHeight="1" x14ac:dyDescent="0.2">
      <c r="A18" s="16" t="s">
        <v>24</v>
      </c>
      <c r="B18" s="227" t="s">
        <v>255</v>
      </c>
      <c r="C18" s="227"/>
      <c r="D18" s="227"/>
      <c r="E18" s="227"/>
      <c r="F18" s="244">
        <f t="shared" si="2"/>
        <v>0</v>
      </c>
      <c r="G18" s="245"/>
      <c r="H18" s="20"/>
      <c r="I18" s="75">
        <f>VLOOKUP(U1,Data,12,0)</f>
        <v>0</v>
      </c>
      <c r="J18" s="21"/>
      <c r="K18" s="228" t="str">
        <f t="shared" si="0"/>
        <v>zero</v>
      </c>
      <c r="L18" s="229"/>
      <c r="M18" s="229"/>
      <c r="N18" s="230"/>
      <c r="O18" s="244" t="str">
        <f t="shared" si="1"/>
        <v>MSA</v>
      </c>
      <c r="P18" s="251"/>
      <c r="Q18" s="251"/>
      <c r="R18" s="252"/>
    </row>
    <row r="19" spans="1:18" ht="24" customHeight="1" x14ac:dyDescent="0.2">
      <c r="A19" s="16" t="s">
        <v>25</v>
      </c>
      <c r="B19" s="227" t="s">
        <v>29</v>
      </c>
      <c r="C19" s="227"/>
      <c r="D19" s="227"/>
      <c r="E19" s="227"/>
      <c r="F19" s="244">
        <f t="shared" si="2"/>
        <v>0</v>
      </c>
      <c r="G19" s="245"/>
      <c r="H19" s="17"/>
      <c r="I19" s="18">
        <f>VLOOKUP(U1,Data,13,0)</f>
        <v>0</v>
      </c>
      <c r="J19" s="19"/>
      <c r="K19" s="228" t="str">
        <f t="shared" si="0"/>
        <v>zero</v>
      </c>
      <c r="L19" s="229"/>
      <c r="M19" s="229"/>
      <c r="N19" s="230"/>
      <c r="O19" s="244" t="str">
        <f t="shared" si="1"/>
        <v>MSA</v>
      </c>
      <c r="P19" s="251"/>
      <c r="Q19" s="251"/>
      <c r="R19" s="252"/>
    </row>
    <row r="20" spans="1:18" ht="24" customHeight="1" x14ac:dyDescent="0.2">
      <c r="A20" s="16" t="s">
        <v>27</v>
      </c>
      <c r="B20" s="227" t="s">
        <v>26</v>
      </c>
      <c r="C20" s="227"/>
      <c r="D20" s="227"/>
      <c r="E20" s="227"/>
      <c r="F20" s="244">
        <f t="shared" si="2"/>
        <v>0</v>
      </c>
      <c r="G20" s="245"/>
      <c r="H20" s="20"/>
      <c r="I20" s="75">
        <f>VLOOKUP(U1,Data,14,0)</f>
        <v>0</v>
      </c>
      <c r="J20" s="21"/>
      <c r="K20" s="228" t="str">
        <f t="shared" si="0"/>
        <v>zero</v>
      </c>
      <c r="L20" s="229"/>
      <c r="M20" s="229"/>
      <c r="N20" s="230"/>
      <c r="O20" s="244" t="str">
        <f t="shared" si="1"/>
        <v>MSA</v>
      </c>
      <c r="P20" s="251"/>
      <c r="Q20" s="251"/>
      <c r="R20" s="252"/>
    </row>
    <row r="21" spans="1:18" ht="24" customHeight="1" x14ac:dyDescent="0.2">
      <c r="A21" s="16" t="s">
        <v>28</v>
      </c>
      <c r="B21" s="227" t="s">
        <v>30</v>
      </c>
      <c r="C21" s="227"/>
      <c r="D21" s="227"/>
      <c r="E21" s="227"/>
      <c r="F21" s="244">
        <f t="shared" si="2"/>
        <v>0</v>
      </c>
      <c r="G21" s="245"/>
      <c r="H21" s="20"/>
      <c r="I21" s="75">
        <f>VLOOKUP(U1,Data,15,0)</f>
        <v>0</v>
      </c>
      <c r="J21" s="21"/>
      <c r="K21" s="228" t="str">
        <f t="shared" si="0"/>
        <v>zero</v>
      </c>
      <c r="L21" s="229"/>
      <c r="M21" s="229"/>
      <c r="N21" s="230"/>
      <c r="O21" s="244" t="str">
        <f t="shared" si="1"/>
        <v>MSA</v>
      </c>
      <c r="P21" s="251"/>
      <c r="Q21" s="251"/>
      <c r="R21" s="252"/>
    </row>
    <row r="22" spans="1:18" ht="24" customHeight="1" x14ac:dyDescent="0.2">
      <c r="A22" s="160" t="s">
        <v>224</v>
      </c>
      <c r="B22" s="256" t="s">
        <v>256</v>
      </c>
      <c r="C22" s="257"/>
      <c r="D22" s="257"/>
      <c r="E22" s="258"/>
      <c r="F22" s="244">
        <f t="shared" si="2"/>
        <v>0</v>
      </c>
      <c r="G22" s="245"/>
      <c r="H22" s="17"/>
      <c r="I22" s="75">
        <f>VLOOKUP(U1,Data2,16,0)</f>
        <v>0</v>
      </c>
      <c r="J22" s="19"/>
      <c r="K22" s="228" t="str">
        <f t="shared" ref="K22" si="3">VLOOKUP(I22,Score,2,0)</f>
        <v>zero</v>
      </c>
      <c r="L22" s="229"/>
      <c r="M22" s="229"/>
      <c r="N22" s="230"/>
      <c r="O22" s="244" t="str">
        <f t="shared" si="1"/>
        <v>MSA</v>
      </c>
      <c r="P22" s="251"/>
      <c r="Q22" s="251"/>
      <c r="R22" s="252"/>
    </row>
    <row r="23" spans="1:18" ht="24" customHeight="1" thickBot="1" x14ac:dyDescent="0.25">
      <c r="A23" s="119" t="s">
        <v>249</v>
      </c>
      <c r="B23" s="259" t="s">
        <v>340</v>
      </c>
      <c r="C23" s="259"/>
      <c r="D23" s="259"/>
      <c r="E23" s="259"/>
      <c r="F23" s="246">
        <f t="shared" si="2"/>
        <v>0</v>
      </c>
      <c r="G23" s="247"/>
      <c r="H23" s="22"/>
      <c r="I23" s="77">
        <f>VLOOKUP(U1,Data2,32,0)</f>
        <v>0</v>
      </c>
      <c r="J23" s="23"/>
      <c r="K23" s="246" t="str">
        <f t="shared" si="0"/>
        <v>zero</v>
      </c>
      <c r="L23" s="254"/>
      <c r="M23" s="254"/>
      <c r="N23" s="247"/>
      <c r="O23" s="246" t="str">
        <f t="shared" si="1"/>
        <v>MSA</v>
      </c>
      <c r="P23" s="254"/>
      <c r="Q23" s="254"/>
      <c r="R23" s="255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48" t="s">
        <v>31</v>
      </c>
      <c r="C25" s="248"/>
      <c r="D25" s="248"/>
      <c r="E25" s="248" t="s">
        <v>32</v>
      </c>
      <c r="F25" s="248"/>
      <c r="G25" s="248"/>
      <c r="H25" s="249" t="s">
        <v>33</v>
      </c>
      <c r="I25" s="249"/>
      <c r="J25" s="249"/>
      <c r="K25" s="249"/>
      <c r="L25" s="249"/>
      <c r="M25" s="249"/>
      <c r="N25" s="249"/>
      <c r="O25" s="249"/>
      <c r="P25" s="249"/>
      <c r="Q25" s="249"/>
      <c r="R25" s="250"/>
    </row>
    <row r="26" spans="1:18" ht="18.75" customHeight="1" x14ac:dyDescent="0.2">
      <c r="A26" s="25" t="s">
        <v>8</v>
      </c>
      <c r="B26" s="236" t="str">
        <f>VLOOKUP(U1,Data,20,0)</f>
        <v xml:space="preserve"> </v>
      </c>
      <c r="C26" s="236"/>
      <c r="D26" s="236"/>
      <c r="E26" s="236" t="str">
        <f>VLOOKUP(U1,Data,21,0)</f>
        <v xml:space="preserve"> </v>
      </c>
      <c r="F26" s="236"/>
      <c r="G26" s="236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8"/>
    </row>
    <row r="27" spans="1:18" ht="18.75" customHeight="1" thickBot="1" x14ac:dyDescent="0.25">
      <c r="A27" s="26" t="s">
        <v>10</v>
      </c>
      <c r="B27" s="239" t="str">
        <f>VLOOKUP(U1,Data,22,0)</f>
        <v xml:space="preserve"> </v>
      </c>
      <c r="C27" s="239"/>
      <c r="D27" s="239"/>
      <c r="E27" s="239" t="str">
        <f>VLOOKUP(U1,Data,23,0)</f>
        <v xml:space="preserve"> </v>
      </c>
      <c r="F27" s="239"/>
      <c r="G27" s="239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1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53" t="s">
        <v>34</v>
      </c>
      <c r="B29" s="253"/>
      <c r="C29" s="253"/>
      <c r="D29" s="253"/>
      <c r="E29" s="27" t="s">
        <v>130</v>
      </c>
      <c r="F29" s="28" t="str">
        <f>VLOOKUP(U1,Data,17,0)</f>
        <v>-</v>
      </c>
      <c r="G29" s="242" t="s">
        <v>131</v>
      </c>
      <c r="H29" s="243"/>
      <c r="I29" s="29"/>
      <c r="J29" s="30" t="str">
        <f>VLOOKUP(U1,Data,18,0)</f>
        <v>-</v>
      </c>
      <c r="K29" s="29"/>
      <c r="L29" s="29"/>
      <c r="M29" s="31"/>
      <c r="N29" s="301" t="s">
        <v>132</v>
      </c>
      <c r="O29" s="302"/>
      <c r="P29" s="302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31" t="str">
        <f>Cover!K19</f>
        <v xml:space="preserve">Jakarta, </v>
      </c>
      <c r="B31" s="232"/>
      <c r="C31" s="32"/>
      <c r="D31" s="233" t="s">
        <v>35</v>
      </c>
      <c r="E31" s="233"/>
      <c r="F31" s="233"/>
      <c r="G31" s="233"/>
      <c r="H31" s="233"/>
      <c r="I31" s="233" t="s">
        <v>36</v>
      </c>
      <c r="J31" s="233"/>
      <c r="K31" s="233"/>
      <c r="L31" s="233"/>
      <c r="M31" s="233"/>
      <c r="N31" s="234" t="s">
        <v>322</v>
      </c>
      <c r="O31" s="234"/>
      <c r="P31" s="234"/>
      <c r="Q31" s="234"/>
      <c r="R31" s="235"/>
    </row>
    <row r="32" spans="1:18" ht="30" customHeight="1" thickBot="1" x14ac:dyDescent="0.25">
      <c r="A32" s="33"/>
      <c r="B32" s="34"/>
      <c r="C32" s="34"/>
      <c r="D32" s="289" t="s">
        <v>40</v>
      </c>
      <c r="E32" s="289"/>
      <c r="F32" s="289"/>
      <c r="G32" s="289"/>
      <c r="H32" s="289"/>
      <c r="I32" s="290">
        <f>D190</f>
        <v>0</v>
      </c>
      <c r="J32" s="290"/>
      <c r="K32" s="290"/>
      <c r="L32" s="290"/>
      <c r="M32" s="290"/>
      <c r="N32" s="291" t="s">
        <v>326</v>
      </c>
      <c r="O32" s="291"/>
      <c r="P32" s="291"/>
      <c r="Q32" s="291"/>
      <c r="R32" s="292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321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25" t="s">
        <v>177</v>
      </c>
      <c r="Q36" s="225"/>
      <c r="R36" s="225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69" t="s">
        <v>230</v>
      </c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269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321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99" t="str">
        <f>Cover!K18</f>
        <v>12 Science 1</v>
      </c>
      <c r="Q41" s="300"/>
      <c r="R41" s="300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300" t="str">
        <f>Cover!D19</f>
        <v>2 (two)</v>
      </c>
      <c r="Q42" s="300"/>
      <c r="R42" s="300"/>
    </row>
    <row r="43" spans="1:18" x14ac:dyDescent="0.2">
      <c r="B43" s="150" t="s">
        <v>0</v>
      </c>
      <c r="C43" s="151" t="s">
        <v>1</v>
      </c>
      <c r="D43" s="100" t="str">
        <f>D5</f>
        <v>AARON JACOBUS</v>
      </c>
      <c r="L43" s="150" t="s">
        <v>4</v>
      </c>
      <c r="M43" s="2"/>
      <c r="N43" s="2"/>
      <c r="O43" s="151" t="s">
        <v>1</v>
      </c>
      <c r="P43" s="300" t="str">
        <f>Cover!D20</f>
        <v>2015 / 2016</v>
      </c>
      <c r="Q43" s="300"/>
      <c r="R43" s="300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226" t="s">
        <v>43</v>
      </c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67" t="s">
        <v>51</v>
      </c>
      <c r="Q46" s="267"/>
      <c r="R46" s="268"/>
    </row>
    <row r="47" spans="1:18" ht="18" customHeight="1" thickTop="1" x14ac:dyDescent="0.2">
      <c r="A47" s="271">
        <v>1</v>
      </c>
      <c r="B47" s="274" t="s">
        <v>44</v>
      </c>
      <c r="C47" s="40">
        <v>1.1000000000000001</v>
      </c>
      <c r="D47" s="222" t="s">
        <v>52</v>
      </c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76" t="str">
        <f>VLOOKUP(U1,Data1,24,0)</f>
        <v>E</v>
      </c>
      <c r="Q47" s="277"/>
      <c r="R47" s="278"/>
    </row>
    <row r="48" spans="1:18" ht="18" customHeight="1" x14ac:dyDescent="0.2">
      <c r="A48" s="271"/>
      <c r="B48" s="274"/>
      <c r="C48" s="42">
        <v>1.2</v>
      </c>
      <c r="D48" s="223" t="s">
        <v>366</v>
      </c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79"/>
      <c r="Q48" s="280"/>
      <c r="R48" s="281"/>
    </row>
    <row r="49" spans="1:18" ht="18" customHeight="1" thickBot="1" x14ac:dyDescent="0.25">
      <c r="A49" s="272"/>
      <c r="B49" s="275"/>
      <c r="C49" s="44">
        <v>1.3</v>
      </c>
      <c r="D49" s="221" t="s">
        <v>53</v>
      </c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82"/>
      <c r="Q49" s="283"/>
      <c r="R49" s="284"/>
    </row>
    <row r="50" spans="1:18" ht="18" customHeight="1" x14ac:dyDescent="0.2">
      <c r="A50" s="271">
        <v>2</v>
      </c>
      <c r="B50" s="274" t="s">
        <v>45</v>
      </c>
      <c r="C50" s="45">
        <v>2.1</v>
      </c>
      <c r="D50" s="222" t="s">
        <v>346</v>
      </c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85" t="str">
        <f>VLOOKUP(U1,Data1,25,0)</f>
        <v>E</v>
      </c>
      <c r="Q50" s="286"/>
      <c r="R50" s="287"/>
    </row>
    <row r="51" spans="1:18" ht="18" customHeight="1" x14ac:dyDescent="0.2">
      <c r="A51" s="271"/>
      <c r="B51" s="274"/>
      <c r="C51" s="46">
        <v>2.2000000000000002</v>
      </c>
      <c r="D51" s="223" t="s">
        <v>347</v>
      </c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79"/>
      <c r="Q51" s="280"/>
      <c r="R51" s="281"/>
    </row>
    <row r="52" spans="1:18" ht="18" customHeight="1" x14ac:dyDescent="0.2">
      <c r="A52" s="271"/>
      <c r="B52" s="274"/>
      <c r="C52" s="46">
        <v>2.2999999999999998</v>
      </c>
      <c r="D52" s="223" t="s">
        <v>54</v>
      </c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79"/>
      <c r="Q52" s="280"/>
      <c r="R52" s="281"/>
    </row>
    <row r="53" spans="1:18" ht="18" customHeight="1" thickBot="1" x14ac:dyDescent="0.25">
      <c r="A53" s="271"/>
      <c r="B53" s="274"/>
      <c r="C53" s="47">
        <v>2.4</v>
      </c>
      <c r="D53" s="224" t="s">
        <v>348</v>
      </c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82"/>
      <c r="Q53" s="283"/>
      <c r="R53" s="284"/>
    </row>
    <row r="54" spans="1:18" ht="18" customHeight="1" x14ac:dyDescent="0.2">
      <c r="A54" s="270">
        <v>3</v>
      </c>
      <c r="B54" s="273" t="s">
        <v>46</v>
      </c>
      <c r="C54" s="48">
        <v>3.1</v>
      </c>
      <c r="D54" s="266" t="s">
        <v>349</v>
      </c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85" t="str">
        <f>VLOOKUP(U1,Data1,26,0)</f>
        <v>E</v>
      </c>
      <c r="Q54" s="286"/>
      <c r="R54" s="287"/>
    </row>
    <row r="55" spans="1:18" ht="18" customHeight="1" thickBot="1" x14ac:dyDescent="0.25">
      <c r="A55" s="272"/>
      <c r="B55" s="275"/>
      <c r="C55" s="49">
        <v>3.2</v>
      </c>
      <c r="D55" s="221" t="s">
        <v>350</v>
      </c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82"/>
      <c r="Q55" s="283"/>
      <c r="R55" s="284"/>
    </row>
    <row r="56" spans="1:18" ht="18" hidden="1" customHeight="1" x14ac:dyDescent="0.2">
      <c r="A56" s="271">
        <v>4</v>
      </c>
      <c r="B56" s="274" t="s">
        <v>345</v>
      </c>
      <c r="C56" s="45">
        <v>4.0999999999999996</v>
      </c>
      <c r="D56" s="222" t="s">
        <v>351</v>
      </c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85" t="str">
        <f>VLOOKUP(U1,Data1,27,0)</f>
        <v>E</v>
      </c>
      <c r="Q56" s="286"/>
      <c r="R56" s="287"/>
    </row>
    <row r="57" spans="1:18" ht="18" customHeight="1" x14ac:dyDescent="0.2">
      <c r="A57" s="271"/>
      <c r="B57" s="274"/>
      <c r="C57" s="177">
        <v>4.0999999999999996</v>
      </c>
      <c r="D57" s="223" t="s">
        <v>352</v>
      </c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79"/>
      <c r="Q57" s="280"/>
      <c r="R57" s="281"/>
    </row>
    <row r="58" spans="1:18" ht="18" customHeight="1" x14ac:dyDescent="0.2">
      <c r="A58" s="271"/>
      <c r="B58" s="274"/>
      <c r="C58" s="177">
        <v>4.2</v>
      </c>
      <c r="D58" s="223" t="s">
        <v>353</v>
      </c>
      <c r="E58" s="223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79"/>
      <c r="Q58" s="280"/>
      <c r="R58" s="281"/>
    </row>
    <row r="59" spans="1:18" ht="18" customHeight="1" thickBot="1" x14ac:dyDescent="0.25">
      <c r="A59" s="271"/>
      <c r="B59" s="274"/>
      <c r="C59" s="47">
        <v>4.3</v>
      </c>
      <c r="D59" s="224" t="s">
        <v>354</v>
      </c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82"/>
      <c r="Q59" s="283"/>
      <c r="R59" s="284"/>
    </row>
    <row r="60" spans="1:18" ht="18" customHeight="1" x14ac:dyDescent="0.2">
      <c r="A60" s="270">
        <v>5</v>
      </c>
      <c r="B60" s="273" t="s">
        <v>156</v>
      </c>
      <c r="C60" s="48">
        <v>5.0999999999999996</v>
      </c>
      <c r="D60" s="266" t="s">
        <v>355</v>
      </c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85" t="str">
        <f>VLOOKUP(U1,Data1,28,0)</f>
        <v>E</v>
      </c>
      <c r="Q60" s="286"/>
      <c r="R60" s="287"/>
    </row>
    <row r="61" spans="1:18" ht="18" customHeight="1" x14ac:dyDescent="0.2">
      <c r="A61" s="271"/>
      <c r="B61" s="274"/>
      <c r="C61" s="46">
        <v>5.2</v>
      </c>
      <c r="D61" s="223" t="s">
        <v>356</v>
      </c>
      <c r="E61" s="223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79"/>
      <c r="Q61" s="280"/>
      <c r="R61" s="281"/>
    </row>
    <row r="62" spans="1:18" ht="18" customHeight="1" thickBot="1" x14ac:dyDescent="0.25">
      <c r="A62" s="272"/>
      <c r="B62" s="275"/>
      <c r="C62" s="49">
        <v>5.3</v>
      </c>
      <c r="D62" s="221" t="s">
        <v>157</v>
      </c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82"/>
      <c r="Q62" s="283"/>
      <c r="R62" s="284"/>
    </row>
    <row r="63" spans="1:18" ht="18" customHeight="1" x14ac:dyDescent="0.2">
      <c r="A63" s="271">
        <v>6</v>
      </c>
      <c r="B63" s="274" t="s">
        <v>48</v>
      </c>
      <c r="C63" s="45">
        <v>6.1</v>
      </c>
      <c r="D63" s="222" t="s">
        <v>357</v>
      </c>
      <c r="E63" s="222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85" t="str">
        <f>VLOOKUP(U1,Data1,29,0)</f>
        <v>E</v>
      </c>
      <c r="Q63" s="286"/>
      <c r="R63" s="287"/>
    </row>
    <row r="64" spans="1:18" ht="18" customHeight="1" x14ac:dyDescent="0.2">
      <c r="A64" s="271"/>
      <c r="B64" s="274"/>
      <c r="C64" s="46">
        <v>6.2</v>
      </c>
      <c r="D64" s="223" t="s">
        <v>358</v>
      </c>
      <c r="E64" s="223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79"/>
      <c r="Q64" s="280"/>
      <c r="R64" s="281"/>
    </row>
    <row r="65" spans="1:18" ht="18" customHeight="1" x14ac:dyDescent="0.2">
      <c r="A65" s="271"/>
      <c r="B65" s="274"/>
      <c r="C65" s="46">
        <v>6.3</v>
      </c>
      <c r="D65" s="223" t="s">
        <v>359</v>
      </c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79"/>
      <c r="Q65" s="280"/>
      <c r="R65" s="281"/>
    </row>
    <row r="66" spans="1:18" ht="18" customHeight="1" thickBot="1" x14ac:dyDescent="0.25">
      <c r="A66" s="271"/>
      <c r="B66" s="274"/>
      <c r="C66" s="47">
        <v>6.4</v>
      </c>
      <c r="D66" s="224" t="s">
        <v>360</v>
      </c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82"/>
      <c r="Q66" s="283"/>
      <c r="R66" s="284"/>
    </row>
    <row r="67" spans="1:18" ht="18" customHeight="1" x14ac:dyDescent="0.2">
      <c r="A67" s="270">
        <v>7</v>
      </c>
      <c r="B67" s="273" t="s">
        <v>49</v>
      </c>
      <c r="C67" s="48">
        <v>7.1</v>
      </c>
      <c r="D67" s="266" t="s">
        <v>55</v>
      </c>
      <c r="E67" s="266"/>
      <c r="F67" s="266"/>
      <c r="G67" s="266"/>
      <c r="H67" s="266"/>
      <c r="I67" s="266"/>
      <c r="J67" s="266"/>
      <c r="K67" s="266"/>
      <c r="L67" s="266"/>
      <c r="M67" s="266"/>
      <c r="N67" s="266"/>
      <c r="O67" s="266"/>
      <c r="P67" s="285" t="str">
        <f>VLOOKUP(U1,Data1,30,0)</f>
        <v>E</v>
      </c>
      <c r="Q67" s="286"/>
      <c r="R67" s="287"/>
    </row>
    <row r="68" spans="1:18" ht="18" customHeight="1" x14ac:dyDescent="0.2">
      <c r="A68" s="271"/>
      <c r="B68" s="274"/>
      <c r="C68" s="46">
        <v>7.2</v>
      </c>
      <c r="D68" s="223" t="s">
        <v>361</v>
      </c>
      <c r="E68" s="223"/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79"/>
      <c r="Q68" s="280"/>
      <c r="R68" s="281"/>
    </row>
    <row r="69" spans="1:18" ht="18" customHeight="1" x14ac:dyDescent="0.2">
      <c r="A69" s="271"/>
      <c r="B69" s="274"/>
      <c r="C69" s="46">
        <v>7.3</v>
      </c>
      <c r="D69" s="223" t="s">
        <v>362</v>
      </c>
      <c r="E69" s="223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79"/>
      <c r="Q69" s="280"/>
      <c r="R69" s="281"/>
    </row>
    <row r="70" spans="1:18" ht="18" customHeight="1" x14ac:dyDescent="0.2">
      <c r="A70" s="271"/>
      <c r="B70" s="274"/>
      <c r="C70" s="46">
        <v>7.4</v>
      </c>
      <c r="D70" s="223" t="s">
        <v>363</v>
      </c>
      <c r="E70" s="223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79"/>
      <c r="Q70" s="280"/>
      <c r="R70" s="281"/>
    </row>
    <row r="71" spans="1:18" ht="18" customHeight="1" thickBot="1" x14ac:dyDescent="0.25">
      <c r="A71" s="272"/>
      <c r="B71" s="275"/>
      <c r="C71" s="49">
        <v>7.5</v>
      </c>
      <c r="D71" s="221" t="s">
        <v>364</v>
      </c>
      <c r="E71" s="221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82"/>
      <c r="Q71" s="283"/>
      <c r="R71" s="284"/>
    </row>
    <row r="72" spans="1:18" ht="18" customHeight="1" x14ac:dyDescent="0.2">
      <c r="A72" s="270">
        <v>8</v>
      </c>
      <c r="B72" s="273" t="s">
        <v>50</v>
      </c>
      <c r="C72" s="48">
        <v>8.1</v>
      </c>
      <c r="D72" s="266" t="s">
        <v>367</v>
      </c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266"/>
      <c r="P72" s="285" t="str">
        <f>VLOOKUP(U1,Data1,31,0)</f>
        <v>E</v>
      </c>
      <c r="Q72" s="286"/>
      <c r="R72" s="287"/>
    </row>
    <row r="73" spans="1:18" ht="18" customHeight="1" x14ac:dyDescent="0.2">
      <c r="A73" s="271"/>
      <c r="B73" s="274"/>
      <c r="C73" s="46">
        <v>8.1999999999999993</v>
      </c>
      <c r="D73" s="223" t="s">
        <v>175</v>
      </c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79"/>
      <c r="Q73" s="280"/>
      <c r="R73" s="281"/>
    </row>
    <row r="74" spans="1:18" ht="18" customHeight="1" x14ac:dyDescent="0.2">
      <c r="A74" s="271"/>
      <c r="B74" s="274"/>
      <c r="C74" s="318">
        <v>8.3000000000000007</v>
      </c>
      <c r="D74" s="227" t="s">
        <v>365</v>
      </c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79"/>
      <c r="Q74" s="280"/>
      <c r="R74" s="281"/>
    </row>
    <row r="75" spans="1:18" ht="18" customHeight="1" thickBot="1" x14ac:dyDescent="0.25">
      <c r="A75" s="320"/>
      <c r="B75" s="293"/>
      <c r="C75" s="319"/>
      <c r="D75" s="259"/>
      <c r="E75" s="259"/>
      <c r="F75" s="259"/>
      <c r="G75" s="259"/>
      <c r="H75" s="259"/>
      <c r="I75" s="259"/>
      <c r="J75" s="259"/>
      <c r="K75" s="259"/>
      <c r="L75" s="259"/>
      <c r="M75" s="259"/>
      <c r="N75" s="259"/>
      <c r="O75" s="259"/>
      <c r="P75" s="295"/>
      <c r="Q75" s="296"/>
      <c r="R75" s="29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1" t="str">
        <f>A31</f>
        <v xml:space="preserve">Jakarta, </v>
      </c>
      <c r="B78" s="232"/>
      <c r="C78" s="32"/>
      <c r="D78" s="233" t="s">
        <v>35</v>
      </c>
      <c r="E78" s="233"/>
      <c r="F78" s="233"/>
      <c r="G78" s="233"/>
      <c r="H78" s="233"/>
      <c r="I78" s="233" t="s">
        <v>56</v>
      </c>
      <c r="J78" s="233"/>
      <c r="K78" s="233"/>
      <c r="L78" s="233"/>
      <c r="M78" s="233"/>
      <c r="N78" s="234" t="s">
        <v>322</v>
      </c>
      <c r="O78" s="234"/>
      <c r="P78" s="234"/>
      <c r="Q78" s="234"/>
      <c r="R78" s="235"/>
    </row>
    <row r="79" spans="1:18" ht="30" customHeight="1" thickBot="1" x14ac:dyDescent="0.25">
      <c r="A79" s="33"/>
      <c r="B79" s="34"/>
      <c r="C79" s="34"/>
      <c r="D79" s="289" t="s">
        <v>40</v>
      </c>
      <c r="E79" s="289"/>
      <c r="F79" s="289"/>
      <c r="G79" s="289"/>
      <c r="H79" s="289"/>
      <c r="I79" s="290" t="str">
        <f>D191</f>
        <v>Dra. Noertini Effendi</v>
      </c>
      <c r="J79" s="290"/>
      <c r="K79" s="290"/>
      <c r="L79" s="290"/>
      <c r="M79" s="290"/>
      <c r="N79" s="291" t="str">
        <f>N32</f>
        <v>Agustinus Siahaan, S.Si.</v>
      </c>
      <c r="O79" s="291"/>
      <c r="P79" s="291"/>
      <c r="Q79" s="291"/>
      <c r="R79" s="292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321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25" t="s">
        <v>178</v>
      </c>
      <c r="Q81" s="225"/>
      <c r="R81" s="225"/>
    </row>
    <row r="82" spans="1:23" s="5" customFormat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94" t="s">
        <v>7</v>
      </c>
      <c r="W86" s="29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186</v>
      </c>
      <c r="V93" s="7" t="str">
        <f>Academic!D42</f>
        <v>Physics</v>
      </c>
      <c r="W93" s="7">
        <f>Academic!E42</f>
        <v>0</v>
      </c>
    </row>
    <row r="94" spans="1:23" hidden="1" x14ac:dyDescent="0.2">
      <c r="A94" s="7">
        <v>7</v>
      </c>
      <c r="B94" s="55" t="s">
        <v>187</v>
      </c>
      <c r="V94" s="7" t="str">
        <f>Academic!D43</f>
        <v>Biology</v>
      </c>
      <c r="W94" s="7">
        <f>Academic!E43</f>
        <v>0</v>
      </c>
    </row>
    <row r="95" spans="1:23" hidden="1" x14ac:dyDescent="0.2">
      <c r="A95" s="7">
        <v>8</v>
      </c>
      <c r="B95" s="55" t="s">
        <v>188</v>
      </c>
      <c r="V95" s="7" t="str">
        <f>Academic!D44</f>
        <v>Chemistry</v>
      </c>
      <c r="W95" s="7">
        <f>Academic!E44</f>
        <v>0</v>
      </c>
    </row>
    <row r="96" spans="1:23" hidden="1" x14ac:dyDescent="0.2">
      <c r="A96" s="7">
        <v>9</v>
      </c>
      <c r="B96" s="55" t="s">
        <v>189</v>
      </c>
      <c r="V96" s="7" t="str">
        <f>Academic!D45</f>
        <v>History</v>
      </c>
      <c r="W96" s="7">
        <f>Academic!E45</f>
        <v>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89" spans="1:31" hidden="1" x14ac:dyDescent="0.2"/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12 Science 1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119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17" t="s">
        <v>5</v>
      </c>
      <c r="B196" s="317" t="s">
        <v>0</v>
      </c>
      <c r="C196" s="317" t="s">
        <v>129</v>
      </c>
      <c r="D196" s="288" t="s">
        <v>6</v>
      </c>
      <c r="E196" s="288"/>
      <c r="F196" s="288"/>
      <c r="G196" s="288"/>
      <c r="H196" s="288"/>
      <c r="I196" s="288"/>
      <c r="J196" s="288"/>
      <c r="K196" s="288"/>
      <c r="L196" s="288"/>
      <c r="M196" s="288"/>
      <c r="N196" s="288"/>
      <c r="O196" s="288"/>
      <c r="P196" s="288"/>
      <c r="Q196" s="288" t="s">
        <v>123</v>
      </c>
      <c r="R196" s="288"/>
      <c r="S196" s="288"/>
      <c r="T196" s="288" t="s">
        <v>125</v>
      </c>
      <c r="U196" s="288"/>
      <c r="V196" s="288" t="s">
        <v>126</v>
      </c>
      <c r="W196" s="288"/>
      <c r="X196" s="288" t="s">
        <v>134</v>
      </c>
      <c r="Y196" s="288"/>
      <c r="Z196" s="288"/>
      <c r="AA196" s="288"/>
      <c r="AB196" s="288"/>
      <c r="AC196" s="288"/>
      <c r="AD196" s="288"/>
      <c r="AE196" s="288"/>
      <c r="AF196" s="79" t="s">
        <v>6</v>
      </c>
    </row>
    <row r="197" spans="1:32" hidden="1" x14ac:dyDescent="0.2">
      <c r="A197" s="317"/>
      <c r="B197" s="317"/>
      <c r="C197" s="317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AARON JACOBUS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ALVIN SOVIAN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AMANDA UMA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CHRISTIAN LEONARDO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CHRISTOPHER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DARREN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DEVINA MALINDA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ELTON PHILANDER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FELICIA ANGELA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FERREN KLARISSA SERENITY PRIONGGO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IVAN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JACINTA FANYA ANDRYANTI SETIADI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JANICE VIARY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JONATHAN HERMAWAN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JUAN PHILIPUS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KEVIN HARTANTO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MARVEL JERREMY LOUIGY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NATHAN</v>
      </c>
      <c r="C215" s="73">
        <f>Academic!B25</f>
        <v>0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>REINARDUS ALEXANDER RICKY</v>
      </c>
      <c r="C216" s="73">
        <f>Academic!B26</f>
        <v>0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>VALERIE ARETHA ANTON</v>
      </c>
      <c r="C217" s="73">
        <f>Academic!B27</f>
        <v>0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>WILBERTUS HADIKUSUMA</v>
      </c>
      <c r="C218" s="73">
        <f>Academic!B28</f>
        <v>0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>WILLIAM RAFEL</v>
      </c>
      <c r="C219" s="73">
        <f>Academic!B29</f>
        <v>0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>WILLY ABRAHAM</v>
      </c>
      <c r="C220" s="73">
        <f>Academic!B30</f>
        <v>0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algorithmName="SHA-512" hashValue="x7LgaG5ADTHBqMm9WeChekQU2LZttrr2C1G60UwAl8xyJ+T8tDL2TdzTNpoM8lHY3lROy1DIvtYlbHr12qHSEA==" saltValue="FjLPrKbwZJnT5fYWw+co7w==" spinCount="100000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2015-01-05T11:16:29Z</cp:lastPrinted>
  <dcterms:created xsi:type="dcterms:W3CDTF">2011-10-20T02:10:14Z</dcterms:created>
  <dcterms:modified xsi:type="dcterms:W3CDTF">2016-05-28T13:31:47Z</dcterms:modified>
</cp:coreProperties>
</file>