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914" firstSheet="3" activeTab="6"/>
  </bookViews>
  <sheets>
    <sheet name="280915" sheetId="1" r:id="rId1"/>
    <sheet name="290915" sheetId="2" r:id="rId2"/>
    <sheet name="031015" sheetId="3" r:id="rId3"/>
    <sheet name="280915 (REVISI saldo kas kecil)" sheetId="5" r:id="rId4"/>
    <sheet name="290915 (REVISI saldo awal)" sheetId="6" r:id="rId5"/>
    <sheet name="031015 (REVISI saldo awal)" sheetId="7" r:id="rId6"/>
    <sheet name="161015 (REVISI saldo awal)" sheetId="4" r:id="rId7"/>
  </sheets>
  <definedNames>
    <definedName name="_xlnm.Print_Area" localSheetId="2">'031015'!$A$1:$J$26</definedName>
    <definedName name="_xlnm.Print_Area" localSheetId="5">'031015 (REVISI saldo awal)'!$A$1:$M$24</definedName>
    <definedName name="_xlnm.Print_Area" localSheetId="6">'161015 (REVISI saldo awal)'!$A$1:$M$28</definedName>
    <definedName name="_xlnm.Print_Area" localSheetId="0">'280915'!$A$1:$J$61</definedName>
    <definedName name="_xlnm.Print_Area" localSheetId="3">'280915 (REVISI saldo kas kecil)'!$A$1:$M$65</definedName>
    <definedName name="_xlnm.Print_Area" localSheetId="1">'290915'!$A$1:$I$41</definedName>
    <definedName name="_xlnm.Print_Area" localSheetId="4">'290915 (REVISI saldo awal)'!$A$1:$M$32</definedName>
  </definedNames>
  <calcPr calcId="124519"/>
</workbook>
</file>

<file path=xl/calcChain.xml><?xml version="1.0" encoding="utf-8"?>
<calcChain xmlns="http://schemas.openxmlformats.org/spreadsheetml/2006/main">
  <c r="I29" i="6"/>
  <c r="I53" i="5"/>
  <c r="H47"/>
  <c r="H39"/>
  <c r="H19"/>
  <c r="J9"/>
  <c r="H15" i="7"/>
  <c r="I17" s="1"/>
  <c r="I11"/>
  <c r="H28" i="6"/>
  <c r="H26"/>
  <c r="H25"/>
  <c r="H22"/>
  <c r="H21"/>
  <c r="I17"/>
  <c r="I13"/>
  <c r="H56" i="5"/>
  <c r="H55"/>
  <c r="I57" s="1"/>
  <c r="H52"/>
  <c r="H50"/>
  <c r="G46"/>
  <c r="G45"/>
  <c r="G44"/>
  <c r="G43"/>
  <c r="G42"/>
  <c r="H25"/>
  <c r="H23"/>
  <c r="H21"/>
  <c r="G19"/>
  <c r="G18"/>
  <c r="G16"/>
  <c r="H13"/>
  <c r="I47" s="1"/>
  <c r="J60" s="1"/>
  <c r="I6"/>
  <c r="I16" i="4"/>
  <c r="I10"/>
  <c r="I17" i="3"/>
  <c r="H15"/>
  <c r="I11"/>
  <c r="H38" i="2"/>
  <c r="I29"/>
  <c r="H22"/>
  <c r="H28"/>
  <c r="H26"/>
  <c r="H25"/>
  <c r="H21"/>
  <c r="I17"/>
  <c r="I13"/>
  <c r="I5"/>
  <c r="I18" s="1"/>
  <c r="I57" i="1"/>
  <c r="I47"/>
  <c r="H52"/>
  <c r="J60"/>
  <c r="J61" s="1"/>
  <c r="I53"/>
  <c r="H47"/>
  <c r="H39"/>
  <c r="H23"/>
  <c r="H19"/>
  <c r="J9"/>
  <c r="H25"/>
  <c r="G44"/>
  <c r="H56"/>
  <c r="H55"/>
  <c r="H50"/>
  <c r="G46"/>
  <c r="G45"/>
  <c r="G43"/>
  <c r="G42"/>
  <c r="H21"/>
  <c r="G18"/>
  <c r="G19"/>
  <c r="G16"/>
  <c r="H13"/>
  <c r="I6"/>
  <c r="J61" i="5" l="1"/>
  <c r="I5" i="6" s="1"/>
  <c r="I31" i="2"/>
  <c r="H39" s="1"/>
  <c r="H40" s="1"/>
  <c r="I5" i="3" s="1"/>
  <c r="I12" s="1"/>
  <c r="I18" s="1"/>
  <c r="I18" i="6" l="1"/>
  <c r="I31" s="1"/>
  <c r="I5" i="7" s="1"/>
  <c r="I12" s="1"/>
  <c r="I18" s="1"/>
  <c r="I5" i="4" s="1"/>
  <c r="I11" s="1"/>
  <c r="I17" s="1"/>
</calcChain>
</file>

<file path=xl/sharedStrings.xml><?xml version="1.0" encoding="utf-8"?>
<sst xmlns="http://schemas.openxmlformats.org/spreadsheetml/2006/main" count="380" uniqueCount="125">
  <si>
    <t>LAPORAN PERTANGGUNGJAWABAN PADA SAAT MBAH PENDI MENINGGAL</t>
  </si>
  <si>
    <t>TGL 27 SEPT 2015</t>
  </si>
  <si>
    <t>PEMASUKAN</t>
  </si>
  <si>
    <t>-</t>
  </si>
  <si>
    <t>(Rp)</t>
  </si>
  <si>
    <t>Rp</t>
  </si>
  <si>
    <t>PENGELUARAN</t>
  </si>
  <si>
    <t>Beli Aqua di Taman Mangu 4 dus @ 27000</t>
  </si>
  <si>
    <t>Beli kopi ABC &amp; Kapal Api 2 renceng di Taman Mangu</t>
  </si>
  <si>
    <t>TOTAL</t>
  </si>
  <si>
    <t>Belanja Alfamidi (1)</t>
  </si>
  <si>
    <t>Kacang kulit Garuda 4 @ 32800</t>
  </si>
  <si>
    <t>Kacang kulit Dua Kelinci</t>
  </si>
  <si>
    <t>Sabun Lifebouy cair utk mbah Pendi</t>
  </si>
  <si>
    <t>Tissue Nice 2 @ 12.500</t>
  </si>
  <si>
    <t>Beli aqua di rmh mbah 4 dus @ 27000 (yuk Tum)</t>
  </si>
  <si>
    <t>Beli amplop kecil 1 dus</t>
  </si>
  <si>
    <t xml:space="preserve">Makan siang Nasi Padang Sederhana 100 box @ 27000 </t>
  </si>
  <si>
    <t>Tanggal 27 Sept 2015</t>
  </si>
  <si>
    <t>Pemakaman di Tanah Kusir</t>
  </si>
  <si>
    <t>Kembang + air mawar</t>
  </si>
  <si>
    <t>Kain Kafan Lengkap</t>
  </si>
  <si>
    <t xml:space="preserve">Ban Gerobak </t>
  </si>
  <si>
    <t>Al Istiqomah</t>
  </si>
  <si>
    <t>Memandikan Jenazah + Imam Sholat + Doa dimakam</t>
  </si>
  <si>
    <t>Nurul Bago</t>
  </si>
  <si>
    <t>Tips supir ambulance</t>
  </si>
  <si>
    <t>Pengeluaran di Rumah Peninggaran</t>
  </si>
  <si>
    <t>Pasang / bongkar Tenda</t>
  </si>
  <si>
    <t>Untuk Pak RT</t>
  </si>
  <si>
    <t>Untuk Sekretaris RT</t>
  </si>
  <si>
    <t>Nasi Padang Sederhana + Makan Malam 80 box@ 27000</t>
  </si>
  <si>
    <t>Buah jeruk 3 kg @ 25000</t>
  </si>
  <si>
    <t>Buah salak 2 kg@ 15000</t>
  </si>
  <si>
    <t>Plastik utk box + mika utk kue + tissue</t>
  </si>
  <si>
    <t>Nasi Padang Taman Mangu 50 box @ 20000 (lauk 2 + sayur+ krupuk+ pisang)</t>
  </si>
  <si>
    <t>Amplop untuk 30 org @ 50000</t>
  </si>
  <si>
    <t>Amplop untuk penceramah</t>
  </si>
  <si>
    <t xml:space="preserve">Pernak-pernik untuk mbah Pendi -- laporan dari Pak RT </t>
  </si>
  <si>
    <t>Kue Bolu 4 @35000 + Caramel @38500 di Majestyk  Bakery</t>
  </si>
  <si>
    <t>Beli jeruk medan 3 kg @ 16000</t>
  </si>
  <si>
    <t xml:space="preserve">Beli plastik utk box </t>
  </si>
  <si>
    <t xml:space="preserve">Beli kacang kulit Dua Kelici 7 ktg @ 33000 di Alfa Midi (2) </t>
  </si>
  <si>
    <t xml:space="preserve"> Tips untuk gali kubur 4 org @50000 </t>
  </si>
  <si>
    <t>Sumbangan untuk mobil ambulance RW (sumbangan seharusnya yang ditetapkan RW bagi yg memiliki mobil sebesar  Rp 1 juta)</t>
  </si>
  <si>
    <t>Tips u/ perlengkapan mandi mbah Pendi (batang pisang dll)</t>
  </si>
  <si>
    <t xml:space="preserve">Sumbangan dari om Hadi </t>
  </si>
  <si>
    <t>Sumbangan dari Dini</t>
  </si>
  <si>
    <t>Sumbangan dari Pippo</t>
  </si>
  <si>
    <t>Sumbangan dari Gari (transfer via BCA rekening qta)</t>
  </si>
  <si>
    <t>Untuk pasang lampu -&gt; kabel listrik (uang Helmi--sdh diganti)</t>
  </si>
  <si>
    <t>Tips untuk bensin p Maun n om Jono (wara wiri) @ 100.000</t>
  </si>
  <si>
    <t>Tanggal 28 Sept 2015 (Tahlil Hari II)</t>
  </si>
  <si>
    <t xml:space="preserve">Untuk Tahlil Hari I </t>
  </si>
  <si>
    <t>Tanggal 29 Sept 2015 (Tahlil Hari III)</t>
  </si>
  <si>
    <t>Kue untuk dimasukkin ke box &amp; dimakan 4 macam sebanyak 50 bh</t>
  </si>
  <si>
    <t>TGL 29 SEPT 2015</t>
  </si>
  <si>
    <t>SISA UANG PADA TGL 28 SEPT 2015</t>
  </si>
  <si>
    <t>SALDO PER TGL 28 Sept 2015</t>
  </si>
  <si>
    <t>Sumbangan dari T. Titi</t>
  </si>
  <si>
    <t>Sumbangan dari Om Dedi</t>
  </si>
  <si>
    <t>Sumbangan dari Gagung</t>
  </si>
  <si>
    <t>Sumbangan dari Nanang Gatot</t>
  </si>
  <si>
    <t xml:space="preserve">Uang dari dompet Mbah Pendi </t>
  </si>
  <si>
    <t>Uang takziah Mbah Pendi</t>
  </si>
  <si>
    <t>Total Pemasukan per tgl 28 Sept 2015</t>
  </si>
  <si>
    <t>PEMASUKAN Tgl 28 Sept 2015</t>
  </si>
  <si>
    <t>PENGELUARAN Tgl 29 Sept 2015</t>
  </si>
  <si>
    <t>Diterima Uang Mbah Pendi</t>
  </si>
  <si>
    <t>Tambahan nasi padang 30 box @ 20000</t>
  </si>
  <si>
    <t xml:space="preserve">Sisa sumbangan susulan untuk ambulance milik RW </t>
  </si>
  <si>
    <t>Kacang kulit 3 @ 33000</t>
  </si>
  <si>
    <t>Kue 3 macam di pasar BTC</t>
  </si>
  <si>
    <t>Saldo per tanggal 29 SEPT 2015</t>
  </si>
  <si>
    <t>Sumbangan dari Romi (transfer via mandiri qta)</t>
  </si>
  <si>
    <t xml:space="preserve">Salak dikasih Lola, Jeruk dikasih om Jono </t>
  </si>
  <si>
    <t xml:space="preserve">Dikasih Diana kue 3 macam  + aqua sebanyak 50 box </t>
  </si>
  <si>
    <t>Beli  papan mbah Pendi (gantiin uang mbah ce)</t>
  </si>
  <si>
    <t>Aqua gelas 2 dus @ 27.000 + aqua botol 1 dus @43.000</t>
  </si>
  <si>
    <t>Tips untuk yuk Tum, yuk t Lina n Sani @ 100000</t>
  </si>
  <si>
    <t>Tambahan amplop 9 org @ 50000 (jadi total amplop yg diberikan pada Tahlil hari ke III = 39 bh @50.000)</t>
  </si>
  <si>
    <t>NOTE:</t>
  </si>
  <si>
    <t>Berdasarkan hasil kesepakatan bersama, sisa uang diatas akan dimasukkan ke dalam kas kecil</t>
  </si>
  <si>
    <t>Diambil dari uang kas kecil (saldo per tgl 17 Sept'15 sebesar Rp 6.050.000,-)</t>
  </si>
  <si>
    <t>Sehingga saldo kas kecil per tgl 29 Sept 2015 sebagai berikut:</t>
  </si>
  <si>
    <t xml:space="preserve">- </t>
  </si>
  <si>
    <t>Saldo kas kecil per tanggal 17 Sept 2015 sebesar</t>
  </si>
  <si>
    <t xml:space="preserve">Diambil untuk keperluan mbah Pendi pada saat meninggal </t>
  </si>
  <si>
    <t>Sisa kas kecil</t>
  </si>
  <si>
    <t xml:space="preserve">Diterima sisa uang sumbangan, uang di dompet mbah Pendi n uang takziah </t>
  </si>
  <si>
    <t>SALDO KAS KECIL PER TGL 29 SEPT 2015</t>
  </si>
  <si>
    <t>PER TGL 3 OKTOBER 2015 (TAHLIL 7 HARIAN KHUSUS KB EFFENDI ALI)</t>
  </si>
  <si>
    <t>Saldo per tgl 29 Sept 2015 (sdh masuk ke kas kecil)</t>
  </si>
  <si>
    <t>Penerimaan:</t>
  </si>
  <si>
    <t xml:space="preserve">Tgl 2 Okt 2015 transfer dari T Erna via rek Mandiri qta  </t>
  </si>
  <si>
    <t>Tgl 3 Okt 2015 diterima uang takziah dari temen kerja t Ninun</t>
  </si>
  <si>
    <t>Tgl 2 Okt 2015 diterima uang takziah dari Taman Mangu via Dida</t>
  </si>
  <si>
    <t>Jumlah uang kas kecil</t>
  </si>
  <si>
    <t>Pengeluaran tgl 2 Okt 2015:</t>
  </si>
  <si>
    <t>Pesan nasi kuning 60 box @ 20000 Warung Nasi Segeran Indah via Diana</t>
  </si>
  <si>
    <t xml:space="preserve">Beli buah jeruk 5 kg &amp; salak 3 kg </t>
  </si>
  <si>
    <t>Sisa uang kas kecil per tgl 3 Okt 2015</t>
  </si>
  <si>
    <t xml:space="preserve">PER TGL 16 OKTOBER 2015 </t>
  </si>
  <si>
    <t>Tgl 15 Okt 2015 uang iuran bulanan KB Sugiharto (Okt'15)</t>
  </si>
  <si>
    <t>Tgl 16 Okt 2015 uang iuran bulanan Kel. Gatot (Okt- Des'15)</t>
  </si>
  <si>
    <t>Pengeluaran:</t>
  </si>
  <si>
    <t>Tgl 15 Okt'15 pesan sajadah di Tnh Abang utk 40 hari mbah co sebanyak 6 kodi + sablon  (kuitansi msh ada di Dida utk pengambilan brg)</t>
  </si>
  <si>
    <t>Ongkos taksi untuk ambil sajadah</t>
  </si>
  <si>
    <t>Saldo uang kas kecil per tgl 16 Okt 2015</t>
  </si>
  <si>
    <t xml:space="preserve">Note: </t>
  </si>
  <si>
    <t xml:space="preserve">Tgl 17 Okt'15 uang takziah temen perias dida sebesar Rp 400.000,- langsung diberikan ke mbah ce </t>
  </si>
  <si>
    <t>==&gt; Saldo seharusnya Rp 5.350.000,-</t>
  </si>
  <si>
    <t>==&gt; Saldo sebelumnya Rp 6.000.000,-</t>
  </si>
  <si>
    <t>Diambil dari uang kas kecil (saldo buku sblm dihitung detail di excel per tgl 17 Sept'15 sebesar Rp 6.050.000,-)</t>
  </si>
  <si>
    <t>==&gt; Saldo sebelumnya Rp 94.900,-</t>
  </si>
  <si>
    <t>DEFISIT UANG PADA TGL 28 SEPT 2015</t>
  </si>
  <si>
    <t>==&gt; Saldo sebelumnya Rp 8.374.900,-</t>
  </si>
  <si>
    <t>==&gt; Saldo sebelumnya Rp 80.000,-</t>
  </si>
  <si>
    <t>Saldo KAS KECIL per tanggal 29 SEPT 2015</t>
  </si>
  <si>
    <t>Pengeluaran tgl 2 Okt 2015 (Tahlil hari ke -7) kumpul KB Efendi Ali</t>
  </si>
  <si>
    <r>
      <t xml:space="preserve">Beli buah jeruk 5 kg &amp; salak 3 kg </t>
    </r>
    <r>
      <rPr>
        <b/>
        <sz val="11"/>
        <color theme="1"/>
        <rFont val="Calibri"/>
        <family val="2"/>
        <scheme val="minor"/>
      </rPr>
      <t>(REVISI: Tidak ada buah)</t>
    </r>
  </si>
  <si>
    <t>Saldo kas kecil per tgl 3 Okt 2015</t>
  </si>
  <si>
    <t>Saldo per tgl 3 Okt 2015 (dicatat sbg kas kecil setelah revisi)</t>
  </si>
  <si>
    <t>LAPORAN PERTANGGUNGJAWABAN PADA SAAT MBAH PENDI MENINGGAL (STLH REVISI)</t>
  </si>
  <si>
    <t>=&gt; Saldo sebelumnya Rp 9.744.900,-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</si>
</sst>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quotePrefix="1" applyFont="1" applyAlignment="1">
      <alignment horizontal="right"/>
    </xf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0" fillId="0" borderId="1" xfId="0" applyNumberFormat="1" applyBorder="1"/>
    <xf numFmtId="0" fontId="1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horizontal="left"/>
    </xf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quotePrefix="1" applyAlignment="1">
      <alignment horizontal="right" wrapText="1"/>
    </xf>
    <xf numFmtId="3" fontId="0" fillId="0" borderId="0" xfId="0" applyNumberFormat="1" applyAlignment="1">
      <alignment wrapText="1"/>
    </xf>
    <xf numFmtId="3" fontId="1" fillId="0" borderId="0" xfId="0" applyNumberFormat="1" applyFont="1" applyBorder="1"/>
    <xf numFmtId="0" fontId="0" fillId="0" borderId="0" xfId="0" applyAlignment="1">
      <alignment wrapText="1"/>
    </xf>
    <xf numFmtId="3" fontId="4" fillId="0" borderId="2" xfId="0" applyNumberFormat="1" applyFont="1" applyBorder="1"/>
    <xf numFmtId="0" fontId="0" fillId="0" borderId="0" xfId="0" quotePrefix="1" applyAlignment="1">
      <alignment horizontal="right" vertical="top"/>
    </xf>
    <xf numFmtId="3" fontId="0" fillId="0" borderId="0" xfId="0" applyNumberFormat="1" applyBorder="1" applyAlignment="1">
      <alignment horizontal="right"/>
    </xf>
    <xf numFmtId="3" fontId="1" fillId="0" borderId="2" xfId="0" applyNumberFormat="1" applyFont="1" applyBorder="1"/>
    <xf numFmtId="3" fontId="1" fillId="0" borderId="3" xfId="0" applyNumberFormat="1" applyFont="1" applyBorder="1"/>
    <xf numFmtId="0" fontId="0" fillId="0" borderId="0" xfId="0" quotePrefix="1" applyAlignment="1">
      <alignment horizontal="center"/>
    </xf>
    <xf numFmtId="0" fontId="5" fillId="0" borderId="0" xfId="0" applyFont="1"/>
    <xf numFmtId="3" fontId="5" fillId="0" borderId="2" xfId="0" applyNumberFormat="1" applyFont="1" applyBorder="1"/>
    <xf numFmtId="3" fontId="5" fillId="0" borderId="0" xfId="0" applyNumberFormat="1" applyFont="1"/>
    <xf numFmtId="0" fontId="0" fillId="0" borderId="0" xfId="0" applyAlignment="1">
      <alignment wrapText="1"/>
    </xf>
    <xf numFmtId="0" fontId="0" fillId="0" borderId="0" xfId="0" quotePrefix="1" applyAlignment="1">
      <alignment horizontal="right" vertical="center"/>
    </xf>
    <xf numFmtId="0" fontId="0" fillId="2" borderId="0" xfId="0" applyFill="1"/>
    <xf numFmtId="3" fontId="0" fillId="2" borderId="0" xfId="0" applyNumberFormat="1" applyFill="1"/>
    <xf numFmtId="0" fontId="1" fillId="2" borderId="0" xfId="0" quotePrefix="1" applyFont="1" applyFill="1"/>
    <xf numFmtId="0" fontId="1" fillId="2" borderId="0" xfId="0" applyFont="1" applyFill="1"/>
    <xf numFmtId="0" fontId="1" fillId="0" borderId="0" xfId="0" quotePrefix="1" applyFont="1" applyAlignment="1">
      <alignment horizontal="right" vertical="center"/>
    </xf>
    <xf numFmtId="3" fontId="1" fillId="2" borderId="0" xfId="0" applyNumberFormat="1" applyFont="1" applyFill="1"/>
    <xf numFmtId="3" fontId="4" fillId="2" borderId="2" xfId="0" applyNumberFormat="1" applyFont="1" applyFill="1" applyBorder="1"/>
    <xf numFmtId="0" fontId="1" fillId="0" borderId="0" xfId="0" applyFont="1" applyFill="1"/>
    <xf numFmtId="3" fontId="1" fillId="2" borderId="2" xfId="0" applyNumberFormat="1" applyFont="1" applyFill="1" applyBorder="1"/>
    <xf numFmtId="0" fontId="0" fillId="2" borderId="0" xfId="0" quotePrefix="1" applyFill="1" applyAlignment="1">
      <alignment horizontal="right"/>
    </xf>
    <xf numFmtId="3" fontId="0" fillId="2" borderId="1" xfId="0" applyNumberFormat="1" applyFill="1" applyBorder="1"/>
    <xf numFmtId="0" fontId="0" fillId="0" borderId="0" xfId="0" quotePrefix="1" applyFill="1" applyAlignment="1">
      <alignment horizontal="right"/>
    </xf>
    <xf numFmtId="0" fontId="0" fillId="0" borderId="0" xfId="0" applyFill="1"/>
    <xf numFmtId="3" fontId="0" fillId="0" borderId="1" xfId="0" applyNumberFormat="1" applyFill="1" applyBorder="1"/>
    <xf numFmtId="3" fontId="0" fillId="0" borderId="0" xfId="0" applyNumberFormat="1" applyFill="1"/>
    <xf numFmtId="0" fontId="0" fillId="0" borderId="0" xfId="0" quotePrefix="1" applyFill="1"/>
    <xf numFmtId="0" fontId="5" fillId="2" borderId="0" xfId="0" applyFont="1" applyFill="1"/>
    <xf numFmtId="3" fontId="5" fillId="2" borderId="2" xfId="0" applyNumberFormat="1" applyFont="1" applyFill="1" applyBorder="1"/>
    <xf numFmtId="3" fontId="5" fillId="2" borderId="0" xfId="0" applyNumberFormat="1" applyFont="1" applyFill="1"/>
    <xf numFmtId="0" fontId="1" fillId="0" borderId="0" xfId="0" quotePrefix="1" applyFont="1" applyFill="1"/>
    <xf numFmtId="0" fontId="5" fillId="0" borderId="0" xfId="0" quotePrefix="1" applyFont="1" applyFill="1"/>
    <xf numFmtId="3" fontId="5" fillId="0" borderId="0" xfId="0" applyNumberFormat="1" applyFont="1" applyFill="1"/>
    <xf numFmtId="0" fontId="5" fillId="0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2" borderId="0" xfId="0" applyFill="1" applyAlignment="1">
      <alignment wrapText="1"/>
    </xf>
    <xf numFmtId="0" fontId="1" fillId="2" borderId="0" xfId="0" quotePrefix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opLeftCell="A43" workbookViewId="0">
      <selection activeCell="L60" sqref="L60"/>
    </sheetView>
  </sheetViews>
  <sheetFormatPr defaultRowHeight="15"/>
  <cols>
    <col min="1" max="1" width="3.7109375" customWidth="1"/>
    <col min="2" max="2" width="5.28515625" customWidth="1"/>
    <col min="3" max="3" width="10.5703125" customWidth="1"/>
    <col min="4" max="4" width="12.28515625" customWidth="1"/>
    <col min="5" max="5" width="16.85546875" customWidth="1"/>
    <col min="6" max="6" width="13.140625" customWidth="1"/>
    <col min="7" max="7" width="9.42578125" style="3" customWidth="1"/>
    <col min="8" max="8" width="9.140625" style="3" bestFit="1" customWidth="1"/>
    <col min="9" max="9" width="10.140625" style="3" bestFit="1" customWidth="1"/>
    <col min="10" max="10" width="10.5703125" bestFit="1" customWidth="1"/>
  </cols>
  <sheetData>
    <row r="1" spans="1:14">
      <c r="A1" s="1" t="s">
        <v>0</v>
      </c>
    </row>
    <row r="2" spans="1:14">
      <c r="A2" s="1" t="s">
        <v>1</v>
      </c>
    </row>
    <row r="3" spans="1:14">
      <c r="G3" s="5"/>
      <c r="J3" s="5" t="s">
        <v>9</v>
      </c>
    </row>
    <row r="4" spans="1:14">
      <c r="A4" s="8" t="s">
        <v>2</v>
      </c>
      <c r="B4" s="9"/>
      <c r="G4" s="5"/>
      <c r="I4" s="5" t="s">
        <v>4</v>
      </c>
      <c r="J4" s="5" t="s">
        <v>5</v>
      </c>
    </row>
    <row r="5" spans="1:14">
      <c r="A5" s="2" t="s">
        <v>3</v>
      </c>
      <c r="B5" s="32" t="s">
        <v>83</v>
      </c>
      <c r="C5" s="32"/>
      <c r="D5" s="32"/>
      <c r="E5" s="32"/>
      <c r="F5" s="32"/>
      <c r="G5" s="33"/>
      <c r="H5" s="33"/>
      <c r="I5" s="33">
        <v>6000000</v>
      </c>
      <c r="J5" s="32"/>
      <c r="K5" s="34" t="s">
        <v>111</v>
      </c>
      <c r="L5" s="35"/>
      <c r="M5" s="35"/>
      <c r="N5" s="35"/>
    </row>
    <row r="6" spans="1:14">
      <c r="A6" s="2" t="s">
        <v>3</v>
      </c>
      <c r="B6" t="s">
        <v>46</v>
      </c>
      <c r="I6" s="3">
        <f>5200000+810000+400000</f>
        <v>6410000</v>
      </c>
    </row>
    <row r="7" spans="1:14">
      <c r="A7" s="2" t="s">
        <v>3</v>
      </c>
      <c r="B7" t="s">
        <v>47</v>
      </c>
      <c r="I7" s="3">
        <v>1000000</v>
      </c>
    </row>
    <row r="8" spans="1:14">
      <c r="A8" s="2" t="s">
        <v>3</v>
      </c>
      <c r="B8" t="s">
        <v>48</v>
      </c>
      <c r="I8" s="3">
        <v>1000000</v>
      </c>
    </row>
    <row r="9" spans="1:14">
      <c r="A9" s="2" t="s">
        <v>3</v>
      </c>
      <c r="B9" t="s">
        <v>49</v>
      </c>
      <c r="I9" s="6">
        <v>2000000</v>
      </c>
      <c r="J9" s="4">
        <f>SUM(I5:I9)</f>
        <v>16410000</v>
      </c>
    </row>
    <row r="10" spans="1:14">
      <c r="A10" s="2"/>
      <c r="I10" s="14"/>
      <c r="J10" s="4"/>
    </row>
    <row r="11" spans="1:14">
      <c r="A11" s="11" t="s">
        <v>6</v>
      </c>
      <c r="B11" s="10"/>
    </row>
    <row r="12" spans="1:14">
      <c r="A12" s="11" t="s">
        <v>18</v>
      </c>
      <c r="B12" s="10"/>
    </row>
    <row r="13" spans="1:14">
      <c r="A13" s="2" t="s">
        <v>3</v>
      </c>
      <c r="B13" t="s">
        <v>7</v>
      </c>
      <c r="H13" s="3">
        <f>4*27000</f>
        <v>108000</v>
      </c>
    </row>
    <row r="14" spans="1:14">
      <c r="A14" s="2" t="s">
        <v>3</v>
      </c>
      <c r="B14" t="s">
        <v>8</v>
      </c>
      <c r="H14" s="3">
        <v>32000</v>
      </c>
    </row>
    <row r="15" spans="1:14">
      <c r="A15" s="2" t="s">
        <v>3</v>
      </c>
      <c r="B15" t="s">
        <v>10</v>
      </c>
    </row>
    <row r="16" spans="1:14">
      <c r="A16" s="2"/>
      <c r="B16" s="12" t="s">
        <v>3</v>
      </c>
      <c r="C16" t="s">
        <v>11</v>
      </c>
      <c r="G16" s="3">
        <f>4*32800</f>
        <v>131200</v>
      </c>
    </row>
    <row r="17" spans="1:8">
      <c r="A17" s="2"/>
      <c r="B17" s="12" t="s">
        <v>3</v>
      </c>
      <c r="C17" t="s">
        <v>12</v>
      </c>
      <c r="G17" s="3">
        <v>33000</v>
      </c>
    </row>
    <row r="18" spans="1:8">
      <c r="A18" s="2"/>
      <c r="B18" s="12" t="s">
        <v>3</v>
      </c>
      <c r="C18" t="s">
        <v>13</v>
      </c>
      <c r="G18" s="3">
        <f>22500-9600</f>
        <v>12900</v>
      </c>
    </row>
    <row r="19" spans="1:8">
      <c r="A19" s="2"/>
      <c r="B19" s="12" t="s">
        <v>3</v>
      </c>
      <c r="C19" t="s">
        <v>14</v>
      </c>
      <c r="G19" s="6">
        <f>12500*2</f>
        <v>25000</v>
      </c>
      <c r="H19" s="3">
        <f>SUM(G16:G19)</f>
        <v>202100</v>
      </c>
    </row>
    <row r="20" spans="1:8">
      <c r="A20" s="7" t="s">
        <v>27</v>
      </c>
    </row>
    <row r="21" spans="1:8">
      <c r="A21" s="2" t="s">
        <v>3</v>
      </c>
      <c r="B21" s="13" t="s">
        <v>15</v>
      </c>
      <c r="H21" s="3">
        <f>4*27000</f>
        <v>108000</v>
      </c>
    </row>
    <row r="22" spans="1:8">
      <c r="A22" s="2" t="s">
        <v>3</v>
      </c>
      <c r="B22" s="13" t="s">
        <v>16</v>
      </c>
      <c r="H22" s="3">
        <v>8000</v>
      </c>
    </row>
    <row r="23" spans="1:8">
      <c r="A23" s="2" t="s">
        <v>3</v>
      </c>
      <c r="B23" s="13" t="s">
        <v>17</v>
      </c>
      <c r="H23" s="3">
        <f>100*27000</f>
        <v>2700000</v>
      </c>
    </row>
    <row r="24" spans="1:8">
      <c r="A24" s="2" t="s">
        <v>3</v>
      </c>
      <c r="B24" s="13" t="s">
        <v>50</v>
      </c>
      <c r="H24" s="3">
        <v>400000</v>
      </c>
    </row>
    <row r="25" spans="1:8">
      <c r="A25" s="2" t="s">
        <v>3</v>
      </c>
      <c r="B25" s="13" t="s">
        <v>51</v>
      </c>
      <c r="H25" s="3">
        <f>2*100000</f>
        <v>200000</v>
      </c>
    </row>
    <row r="26" spans="1:8">
      <c r="A26" s="2" t="s">
        <v>3</v>
      </c>
      <c r="B26" s="13" t="s">
        <v>38</v>
      </c>
    </row>
    <row r="27" spans="1:8">
      <c r="A27" s="2"/>
      <c r="B27" s="12" t="s">
        <v>3</v>
      </c>
      <c r="C27" t="s">
        <v>19</v>
      </c>
      <c r="G27" s="3">
        <v>2500000</v>
      </c>
    </row>
    <row r="28" spans="1:8">
      <c r="A28" s="2"/>
      <c r="B28" s="12" t="s">
        <v>3</v>
      </c>
      <c r="C28" t="s">
        <v>20</v>
      </c>
      <c r="G28" s="3">
        <v>215000</v>
      </c>
    </row>
    <row r="29" spans="1:8">
      <c r="A29" s="2"/>
      <c r="B29" s="12" t="s">
        <v>3</v>
      </c>
      <c r="C29" t="s">
        <v>21</v>
      </c>
      <c r="G29" s="3">
        <v>450000</v>
      </c>
    </row>
    <row r="30" spans="1:8">
      <c r="B30" s="12" t="s">
        <v>3</v>
      </c>
      <c r="C30" t="s">
        <v>22</v>
      </c>
      <c r="G30" s="3">
        <v>30000</v>
      </c>
    </row>
    <row r="31" spans="1:8">
      <c r="B31" s="12" t="s">
        <v>3</v>
      </c>
      <c r="C31" t="s">
        <v>23</v>
      </c>
      <c r="G31" s="3">
        <v>50000</v>
      </c>
    </row>
    <row r="32" spans="1:8">
      <c r="B32" s="12" t="s">
        <v>3</v>
      </c>
      <c r="C32" t="s">
        <v>25</v>
      </c>
      <c r="G32" s="3">
        <v>200000</v>
      </c>
    </row>
    <row r="33" spans="1:9">
      <c r="B33" s="12" t="s">
        <v>3</v>
      </c>
      <c r="C33" t="s">
        <v>24</v>
      </c>
      <c r="G33" s="3">
        <v>500000</v>
      </c>
    </row>
    <row r="34" spans="1:9">
      <c r="B34" s="12" t="s">
        <v>3</v>
      </c>
      <c r="C34" t="s">
        <v>26</v>
      </c>
      <c r="G34" s="3">
        <v>100000</v>
      </c>
    </row>
    <row r="35" spans="1:9" ht="46.5" customHeight="1">
      <c r="B35" s="22" t="s">
        <v>3</v>
      </c>
      <c r="C35" s="55" t="s">
        <v>44</v>
      </c>
      <c r="D35" s="55"/>
      <c r="E35" s="55"/>
      <c r="F35" s="55"/>
      <c r="G35" s="3">
        <v>250000</v>
      </c>
    </row>
    <row r="36" spans="1:9">
      <c r="B36" s="12" t="s">
        <v>3</v>
      </c>
      <c r="C36" t="s">
        <v>28</v>
      </c>
      <c r="G36" s="3">
        <v>400000</v>
      </c>
    </row>
    <row r="37" spans="1:9">
      <c r="B37" s="12" t="s">
        <v>3</v>
      </c>
      <c r="C37" t="s">
        <v>45</v>
      </c>
      <c r="G37" s="3">
        <v>200000</v>
      </c>
    </row>
    <row r="38" spans="1:9">
      <c r="B38" s="12" t="s">
        <v>3</v>
      </c>
      <c r="C38" t="s">
        <v>29</v>
      </c>
      <c r="G38" s="3">
        <v>300000</v>
      </c>
    </row>
    <row r="39" spans="1:9">
      <c r="B39" s="12" t="s">
        <v>3</v>
      </c>
      <c r="C39" t="s">
        <v>30</v>
      </c>
      <c r="G39" s="6">
        <v>155000</v>
      </c>
      <c r="H39" s="3">
        <f>SUM(G27:G39)</f>
        <v>5350000</v>
      </c>
    </row>
    <row r="40" spans="1:9">
      <c r="A40" s="22" t="s">
        <v>3</v>
      </c>
      <c r="B40" s="56" t="s">
        <v>43</v>
      </c>
      <c r="C40" s="55"/>
      <c r="D40" s="55"/>
      <c r="E40" s="55"/>
      <c r="F40" s="55"/>
      <c r="G40" s="55"/>
      <c r="H40" s="3">
        <v>200000</v>
      </c>
    </row>
    <row r="41" spans="1:9" s="1" customFormat="1">
      <c r="A41" s="2" t="s">
        <v>3</v>
      </c>
      <c r="B41" s="7" t="s">
        <v>53</v>
      </c>
      <c r="G41" s="4"/>
      <c r="H41" s="4"/>
      <c r="I41" s="4"/>
    </row>
    <row r="42" spans="1:9">
      <c r="B42" s="12" t="s">
        <v>3</v>
      </c>
      <c r="C42" t="s">
        <v>31</v>
      </c>
      <c r="G42" s="3">
        <f>80*27000</f>
        <v>2160000</v>
      </c>
    </row>
    <row r="43" spans="1:9">
      <c r="B43" s="12" t="s">
        <v>3</v>
      </c>
      <c r="C43" t="s">
        <v>39</v>
      </c>
      <c r="G43" s="3">
        <f>(4*35000)+(2*38500)</f>
        <v>217000</v>
      </c>
    </row>
    <row r="44" spans="1:9">
      <c r="B44" s="12" t="s">
        <v>3</v>
      </c>
      <c r="C44" t="s">
        <v>42</v>
      </c>
      <c r="G44" s="3">
        <f>7*33000</f>
        <v>231000</v>
      </c>
    </row>
    <row r="45" spans="1:9">
      <c r="B45" s="12" t="s">
        <v>3</v>
      </c>
      <c r="C45" t="s">
        <v>32</v>
      </c>
      <c r="G45" s="3">
        <f>25000*3</f>
        <v>75000</v>
      </c>
    </row>
    <row r="46" spans="1:9">
      <c r="B46" s="12" t="s">
        <v>3</v>
      </c>
      <c r="C46" t="s">
        <v>33</v>
      </c>
      <c r="G46" s="14">
        <f>2*15000</f>
        <v>30000</v>
      </c>
    </row>
    <row r="47" spans="1:9">
      <c r="B47" s="12" t="s">
        <v>3</v>
      </c>
      <c r="C47" t="s">
        <v>41</v>
      </c>
      <c r="G47" s="14">
        <v>8000</v>
      </c>
      <c r="H47" s="6">
        <f>SUM(G42:G47)</f>
        <v>2721000</v>
      </c>
      <c r="I47" s="3">
        <f>SUM(H13:H47)</f>
        <v>12029100</v>
      </c>
    </row>
    <row r="49" spans="1:10">
      <c r="A49" s="15" t="s">
        <v>52</v>
      </c>
      <c r="B49" s="10"/>
      <c r="C49" s="10"/>
    </row>
    <row r="50" spans="1:10" s="16" customFormat="1" ht="30.75" customHeight="1">
      <c r="B50" s="17" t="s">
        <v>3</v>
      </c>
      <c r="C50" s="55" t="s">
        <v>35</v>
      </c>
      <c r="D50" s="55"/>
      <c r="E50" s="55"/>
      <c r="F50" s="55"/>
      <c r="G50" s="55"/>
      <c r="H50" s="18">
        <f>50*20000</f>
        <v>1000000</v>
      </c>
      <c r="I50" s="18"/>
    </row>
    <row r="51" spans="1:10">
      <c r="B51" s="12" t="s">
        <v>3</v>
      </c>
      <c r="C51" t="s">
        <v>55</v>
      </c>
      <c r="H51" s="3">
        <v>430000</v>
      </c>
    </row>
    <row r="52" spans="1:10">
      <c r="B52" s="12" t="s">
        <v>3</v>
      </c>
      <c r="C52" t="s">
        <v>40</v>
      </c>
      <c r="H52" s="3">
        <f>3*16000</f>
        <v>48000</v>
      </c>
    </row>
    <row r="53" spans="1:10">
      <c r="B53" s="12" t="s">
        <v>3</v>
      </c>
      <c r="C53" t="s">
        <v>34</v>
      </c>
      <c r="H53" s="6">
        <v>58000</v>
      </c>
      <c r="I53" s="3">
        <f>SUM(H50:H53)</f>
        <v>1536000</v>
      </c>
    </row>
    <row r="54" spans="1:10">
      <c r="A54" s="15" t="s">
        <v>54</v>
      </c>
    </row>
    <row r="55" spans="1:10" ht="28.5" customHeight="1">
      <c r="B55" s="12" t="s">
        <v>3</v>
      </c>
      <c r="C55" s="55" t="s">
        <v>35</v>
      </c>
      <c r="D55" s="55"/>
      <c r="E55" s="55"/>
      <c r="F55" s="55"/>
      <c r="G55" s="55"/>
      <c r="H55" s="3">
        <f>50*20000</f>
        <v>1000000</v>
      </c>
    </row>
    <row r="56" spans="1:10">
      <c r="B56" s="12" t="s">
        <v>3</v>
      </c>
      <c r="C56" t="s">
        <v>36</v>
      </c>
      <c r="H56" s="3">
        <f>30*50000</f>
        <v>1500000</v>
      </c>
    </row>
    <row r="57" spans="1:10">
      <c r="B57" s="12" t="s">
        <v>3</v>
      </c>
      <c r="C57" t="s">
        <v>37</v>
      </c>
      <c r="H57" s="14">
        <v>250000</v>
      </c>
      <c r="I57" s="3">
        <f>SUM(H55:H57)</f>
        <v>2750000</v>
      </c>
    </row>
    <row r="58" spans="1:10" ht="16.5" customHeight="1">
      <c r="B58" s="12" t="s">
        <v>3</v>
      </c>
      <c r="C58" t="s">
        <v>75</v>
      </c>
      <c r="D58" s="20"/>
      <c r="E58" s="20"/>
      <c r="F58" s="20"/>
      <c r="G58" s="20"/>
      <c r="H58" s="14">
        <v>0</v>
      </c>
    </row>
    <row r="59" spans="1:10">
      <c r="B59" s="12" t="s">
        <v>3</v>
      </c>
      <c r="C59" t="s">
        <v>76</v>
      </c>
      <c r="H59" s="23">
        <v>0</v>
      </c>
    </row>
    <row r="60" spans="1:10">
      <c r="I60" s="6"/>
      <c r="J60" s="4">
        <f>SUM(I47:I57)</f>
        <v>16315100</v>
      </c>
    </row>
    <row r="61" spans="1:10" s="1" customFormat="1" ht="19.5" thickBot="1">
      <c r="F61" s="1" t="s">
        <v>57</v>
      </c>
      <c r="G61" s="4"/>
      <c r="H61" s="4"/>
      <c r="I61" s="4"/>
      <c r="J61" s="21">
        <f>J9-J60</f>
        <v>94900</v>
      </c>
    </row>
    <row r="62" spans="1:10" s="1" customFormat="1" ht="15.75" thickTop="1">
      <c r="G62" s="4"/>
      <c r="H62" s="4"/>
      <c r="I62" s="4"/>
      <c r="J62" s="19"/>
    </row>
  </sheetData>
  <mergeCells count="4">
    <mergeCell ref="C50:G50"/>
    <mergeCell ref="B40:G40"/>
    <mergeCell ref="C55:G55"/>
    <mergeCell ref="C35:F35"/>
  </mergeCells>
  <pageMargins left="0.7" right="0.7" top="0.5" bottom="0.25" header="0.3" footer="0.3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topLeftCell="A28" workbookViewId="0">
      <selection activeCell="H40" sqref="H40"/>
    </sheetView>
  </sheetViews>
  <sheetFormatPr defaultRowHeight="15"/>
  <cols>
    <col min="1" max="1" width="6.140625" customWidth="1"/>
    <col min="7" max="7" width="10.42578125" customWidth="1"/>
    <col min="8" max="8" width="10.7109375" style="3" customWidth="1"/>
    <col min="9" max="9" width="10.85546875" style="3" customWidth="1"/>
  </cols>
  <sheetData>
    <row r="1" spans="1:9">
      <c r="A1" s="1" t="s">
        <v>0</v>
      </c>
      <c r="G1" s="3"/>
    </row>
    <row r="2" spans="1:9">
      <c r="A2" s="1" t="s">
        <v>56</v>
      </c>
    </row>
    <row r="3" spans="1:9">
      <c r="G3" s="5"/>
      <c r="I3" s="5" t="s">
        <v>9</v>
      </c>
    </row>
    <row r="4" spans="1:9">
      <c r="B4" s="9"/>
      <c r="G4" s="5"/>
      <c r="H4" s="5" t="s">
        <v>4</v>
      </c>
      <c r="I4" s="5" t="s">
        <v>5</v>
      </c>
    </row>
    <row r="5" spans="1:9" s="1" customFormat="1">
      <c r="A5" s="1" t="s">
        <v>58</v>
      </c>
      <c r="H5" s="4"/>
      <c r="I5" s="4">
        <f>'280915'!J61</f>
        <v>94900</v>
      </c>
    </row>
    <row r="7" spans="1:9">
      <c r="A7" s="8" t="s">
        <v>66</v>
      </c>
    </row>
    <row r="8" spans="1:9">
      <c r="A8" s="12" t="s">
        <v>3</v>
      </c>
      <c r="B8" t="s">
        <v>59</v>
      </c>
      <c r="H8" s="3">
        <v>500000</v>
      </c>
    </row>
    <row r="9" spans="1:9">
      <c r="A9" s="12" t="s">
        <v>3</v>
      </c>
      <c r="B9" t="s">
        <v>60</v>
      </c>
      <c r="H9" s="3">
        <v>1250000</v>
      </c>
    </row>
    <row r="10" spans="1:9">
      <c r="A10" s="12" t="s">
        <v>3</v>
      </c>
      <c r="B10" t="s">
        <v>61</v>
      </c>
      <c r="H10" s="3">
        <v>100000</v>
      </c>
    </row>
    <row r="11" spans="1:9">
      <c r="A11" s="12" t="s">
        <v>3</v>
      </c>
      <c r="B11" t="s">
        <v>62</v>
      </c>
      <c r="H11" s="3">
        <v>250000</v>
      </c>
    </row>
    <row r="12" spans="1:9">
      <c r="A12" s="12" t="s">
        <v>3</v>
      </c>
      <c r="B12" t="s">
        <v>74</v>
      </c>
      <c r="H12" s="6">
        <v>1000000</v>
      </c>
    </row>
    <row r="13" spans="1:9">
      <c r="I13" s="3">
        <f>SUM(H8:H12)</f>
        <v>3100000</v>
      </c>
    </row>
    <row r="14" spans="1:9">
      <c r="B14" s="1" t="s">
        <v>68</v>
      </c>
    </row>
    <row r="15" spans="1:9">
      <c r="A15" s="12" t="s">
        <v>3</v>
      </c>
      <c r="B15" t="s">
        <v>63</v>
      </c>
      <c r="H15" s="3">
        <v>2505000</v>
      </c>
    </row>
    <row r="16" spans="1:9">
      <c r="A16" s="12" t="s">
        <v>3</v>
      </c>
      <c r="B16" t="s">
        <v>64</v>
      </c>
      <c r="H16" s="6">
        <v>5716000</v>
      </c>
    </row>
    <row r="17" spans="1:9">
      <c r="I17" s="3">
        <f>SUM(H15:H16)</f>
        <v>8221000</v>
      </c>
    </row>
    <row r="18" spans="1:9" s="1" customFormat="1">
      <c r="C18" s="1" t="s">
        <v>65</v>
      </c>
      <c r="H18" s="4"/>
      <c r="I18" s="25">
        <f>SUM(I5:I17)</f>
        <v>11415900</v>
      </c>
    </row>
    <row r="20" spans="1:9">
      <c r="A20" s="15" t="s">
        <v>67</v>
      </c>
      <c r="B20" s="10"/>
    </row>
    <row r="21" spans="1:9">
      <c r="A21" s="12" t="s">
        <v>3</v>
      </c>
      <c r="B21" t="s">
        <v>69</v>
      </c>
      <c r="H21" s="3">
        <f>20000*30</f>
        <v>600000</v>
      </c>
    </row>
    <row r="22" spans="1:9" ht="34.5" customHeight="1">
      <c r="A22" s="22" t="s">
        <v>3</v>
      </c>
      <c r="B22" s="55" t="s">
        <v>80</v>
      </c>
      <c r="C22" s="55"/>
      <c r="D22" s="55"/>
      <c r="E22" s="55"/>
      <c r="F22" s="55"/>
      <c r="G22" s="55"/>
      <c r="H22" s="3">
        <f>9*50000</f>
        <v>450000</v>
      </c>
    </row>
    <row r="23" spans="1:9">
      <c r="A23" s="12" t="s">
        <v>3</v>
      </c>
      <c r="B23" t="s">
        <v>70</v>
      </c>
      <c r="H23" s="3">
        <v>750000</v>
      </c>
    </row>
    <row r="24" spans="1:9">
      <c r="A24" s="12" t="s">
        <v>3</v>
      </c>
      <c r="B24" t="s">
        <v>77</v>
      </c>
      <c r="H24" s="3">
        <v>500000</v>
      </c>
    </row>
    <row r="25" spans="1:9">
      <c r="A25" s="12" t="s">
        <v>3</v>
      </c>
      <c r="B25" t="s">
        <v>71</v>
      </c>
      <c r="H25" s="3">
        <f>3*33000</f>
        <v>99000</v>
      </c>
    </row>
    <row r="26" spans="1:9">
      <c r="A26" s="12" t="s">
        <v>3</v>
      </c>
      <c r="B26" t="s">
        <v>78</v>
      </c>
      <c r="H26" s="3">
        <f>2*27000+43000</f>
        <v>97000</v>
      </c>
    </row>
    <row r="27" spans="1:9">
      <c r="A27" s="12" t="s">
        <v>3</v>
      </c>
      <c r="B27" t="s">
        <v>72</v>
      </c>
      <c r="H27" s="3">
        <v>295000</v>
      </c>
    </row>
    <row r="28" spans="1:9">
      <c r="A28" s="12" t="s">
        <v>3</v>
      </c>
      <c r="B28" t="s">
        <v>79</v>
      </c>
      <c r="H28" s="6">
        <f>3*100000</f>
        <v>300000</v>
      </c>
    </row>
    <row r="29" spans="1:9">
      <c r="I29" s="3">
        <f>SUM(H21:H28)</f>
        <v>3091000</v>
      </c>
    </row>
    <row r="31" spans="1:9" s="1" customFormat="1" ht="15.75" thickBot="1">
      <c r="E31" s="1" t="s">
        <v>73</v>
      </c>
      <c r="H31" s="4"/>
      <c r="I31" s="24">
        <f>I18-I29</f>
        <v>8324900</v>
      </c>
    </row>
    <row r="32" spans="1:9" ht="15.75" thickTop="1"/>
    <row r="33" spans="1:9">
      <c r="A33" s="1" t="s">
        <v>81</v>
      </c>
    </row>
    <row r="34" spans="1:9">
      <c r="A34" t="s">
        <v>82</v>
      </c>
    </row>
    <row r="35" spans="1:9">
      <c r="A35" t="s">
        <v>84</v>
      </c>
    </row>
    <row r="36" spans="1:9">
      <c r="A36" s="26" t="s">
        <v>85</v>
      </c>
      <c r="B36" t="s">
        <v>86</v>
      </c>
      <c r="H36" s="3">
        <v>6050000</v>
      </c>
    </row>
    <row r="37" spans="1:9">
      <c r="A37" s="26" t="s">
        <v>85</v>
      </c>
      <c r="B37" t="s">
        <v>87</v>
      </c>
      <c r="H37" s="6">
        <v>6000000</v>
      </c>
      <c r="I37" s="3" t="s">
        <v>3</v>
      </c>
    </row>
    <row r="38" spans="1:9">
      <c r="B38" t="s">
        <v>88</v>
      </c>
      <c r="H38" s="3">
        <f>H36-H37</f>
        <v>50000</v>
      </c>
    </row>
    <row r="39" spans="1:9" ht="31.5" customHeight="1">
      <c r="A39" s="26" t="s">
        <v>85</v>
      </c>
      <c r="B39" s="55" t="s">
        <v>89</v>
      </c>
      <c r="C39" s="55"/>
      <c r="D39" s="55"/>
      <c r="E39" s="55"/>
      <c r="F39" s="55"/>
      <c r="G39" s="55"/>
      <c r="H39" s="3">
        <f>I31</f>
        <v>8324900</v>
      </c>
    </row>
    <row r="40" spans="1:9" s="27" customFormat="1" ht="16.5" thickBot="1">
      <c r="B40" s="27" t="s">
        <v>90</v>
      </c>
      <c r="H40" s="28">
        <f>SUM(H38:H39)</f>
        <v>8374900</v>
      </c>
      <c r="I40" s="29"/>
    </row>
    <row r="41" spans="1:9" ht="15.75" thickTop="1"/>
  </sheetData>
  <mergeCells count="2">
    <mergeCell ref="B22:G22"/>
    <mergeCell ref="B39:G39"/>
  </mergeCells>
  <pageMargins left="0.45" right="0.45" top="0.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D24" sqref="D24"/>
    </sheetView>
  </sheetViews>
  <sheetFormatPr defaultRowHeight="15"/>
  <cols>
    <col min="7" max="7" width="11.140625" customWidth="1"/>
    <col min="8" max="8" width="9.140625" style="3"/>
    <col min="9" max="9" width="10.140625" style="3" bestFit="1" customWidth="1"/>
  </cols>
  <sheetData>
    <row r="1" spans="1:10">
      <c r="A1" s="1" t="s">
        <v>0</v>
      </c>
      <c r="G1" s="3"/>
    </row>
    <row r="2" spans="1:10">
      <c r="A2" s="1" t="s">
        <v>91</v>
      </c>
    </row>
    <row r="3" spans="1:10">
      <c r="G3" s="5"/>
      <c r="I3" s="5" t="s">
        <v>9</v>
      </c>
    </row>
    <row r="4" spans="1:10">
      <c r="B4" s="9"/>
      <c r="G4" s="5"/>
      <c r="H4" s="5" t="s">
        <v>4</v>
      </c>
      <c r="I4" s="5" t="s">
        <v>5</v>
      </c>
    </row>
    <row r="5" spans="1:10" s="1" customFormat="1">
      <c r="A5" s="1" t="s">
        <v>92</v>
      </c>
      <c r="H5" s="4"/>
      <c r="I5" s="4">
        <f>'290915'!H40</f>
        <v>8374900</v>
      </c>
    </row>
    <row r="7" spans="1:10">
      <c r="A7" s="15" t="s">
        <v>93</v>
      </c>
      <c r="B7" s="10"/>
    </row>
    <row r="8" spans="1:10">
      <c r="A8" s="12" t="s">
        <v>85</v>
      </c>
      <c r="B8" t="s">
        <v>94</v>
      </c>
      <c r="H8" s="3">
        <v>2000000</v>
      </c>
    </row>
    <row r="9" spans="1:10" ht="21" customHeight="1">
      <c r="A9" s="12" t="s">
        <v>85</v>
      </c>
      <c r="B9" t="s">
        <v>96</v>
      </c>
      <c r="H9" s="3">
        <v>150000</v>
      </c>
    </row>
    <row r="10" spans="1:10">
      <c r="A10" s="12" t="s">
        <v>85</v>
      </c>
      <c r="B10" t="s">
        <v>95</v>
      </c>
      <c r="H10" s="6">
        <v>500000</v>
      </c>
    </row>
    <row r="11" spans="1:10">
      <c r="I11" s="4">
        <f>SUM(H8:H10)</f>
        <v>2650000</v>
      </c>
    </row>
    <row r="12" spans="1:10" s="1" customFormat="1">
      <c r="C12" s="1" t="s">
        <v>97</v>
      </c>
      <c r="H12" s="4"/>
      <c r="I12" s="25">
        <f>SUM(I5:I11)</f>
        <v>11024900</v>
      </c>
    </row>
    <row r="14" spans="1:10">
      <c r="A14" s="15" t="s">
        <v>98</v>
      </c>
      <c r="B14" s="10"/>
    </row>
    <row r="15" spans="1:10" ht="30.75" customHeight="1">
      <c r="A15" s="12" t="s">
        <v>85</v>
      </c>
      <c r="B15" s="55" t="s">
        <v>99</v>
      </c>
      <c r="C15" s="55"/>
      <c r="D15" s="55"/>
      <c r="E15" s="55"/>
      <c r="F15" s="55"/>
      <c r="G15" s="55"/>
      <c r="H15" s="3">
        <f>60*20000</f>
        <v>1200000</v>
      </c>
    </row>
    <row r="16" spans="1:10" s="44" customFormat="1">
      <c r="A16" s="43" t="s">
        <v>85</v>
      </c>
      <c r="B16" s="44" t="s">
        <v>100</v>
      </c>
      <c r="H16" s="45">
        <v>80000</v>
      </c>
      <c r="I16" s="46"/>
      <c r="J16" s="47"/>
    </row>
    <row r="17" spans="3:10">
      <c r="I17" s="3">
        <f>SUM(H15:H16)</f>
        <v>1280000</v>
      </c>
      <c r="J17" t="s">
        <v>3</v>
      </c>
    </row>
    <row r="18" spans="3:10" s="1" customFormat="1" ht="15.75" thickBot="1">
      <c r="C18" s="1" t="s">
        <v>101</v>
      </c>
      <c r="H18" s="4"/>
      <c r="I18" s="24">
        <f>I12-I17</f>
        <v>9744900</v>
      </c>
    </row>
    <row r="19" spans="3:10" ht="15.75" thickTop="1"/>
  </sheetData>
  <mergeCells count="1">
    <mergeCell ref="B15:G15"/>
  </mergeCells>
  <pageMargins left="0.7" right="0.45" top="0.75" bottom="0.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2"/>
  <sheetViews>
    <sheetView topLeftCell="A19" workbookViewId="0">
      <selection activeCell="D14" sqref="D13:D14"/>
    </sheetView>
  </sheetViews>
  <sheetFormatPr defaultRowHeight="15"/>
  <cols>
    <col min="1" max="1" width="3.7109375" customWidth="1"/>
    <col min="2" max="2" width="5.28515625" customWidth="1"/>
    <col min="3" max="3" width="10.5703125" customWidth="1"/>
    <col min="4" max="4" width="12.28515625" customWidth="1"/>
    <col min="5" max="5" width="16.85546875" customWidth="1"/>
    <col min="6" max="6" width="13.140625" customWidth="1"/>
    <col min="7" max="7" width="9.42578125" style="3" customWidth="1"/>
    <col min="8" max="8" width="9.140625" style="3" bestFit="1" customWidth="1"/>
    <col min="9" max="9" width="10.140625" style="3" bestFit="1" customWidth="1"/>
    <col min="10" max="10" width="11.42578125" bestFit="1" customWidth="1"/>
  </cols>
  <sheetData>
    <row r="1" spans="1:14">
      <c r="A1" s="1" t="s">
        <v>123</v>
      </c>
    </row>
    <row r="2" spans="1:14">
      <c r="A2" s="1" t="s">
        <v>1</v>
      </c>
    </row>
    <row r="3" spans="1:14">
      <c r="G3" s="5"/>
      <c r="J3" s="5" t="s">
        <v>9</v>
      </c>
    </row>
    <row r="4" spans="1:14">
      <c r="A4" s="8" t="s">
        <v>2</v>
      </c>
      <c r="B4" s="9"/>
      <c r="G4" s="5"/>
      <c r="I4" s="5" t="s">
        <v>4</v>
      </c>
      <c r="J4" s="5" t="s">
        <v>5</v>
      </c>
    </row>
    <row r="5" spans="1:14" ht="50.25" customHeight="1">
      <c r="A5" s="36" t="s">
        <v>3</v>
      </c>
      <c r="B5" s="57" t="s">
        <v>113</v>
      </c>
      <c r="C5" s="55"/>
      <c r="D5" s="55"/>
      <c r="E5" s="55"/>
      <c r="F5" s="55"/>
      <c r="G5" s="55"/>
      <c r="H5" s="55"/>
      <c r="I5" s="33">
        <v>5350000</v>
      </c>
      <c r="J5" s="34" t="s">
        <v>112</v>
      </c>
      <c r="K5" s="32"/>
      <c r="L5" s="35"/>
      <c r="M5" s="35"/>
      <c r="N5" s="39"/>
    </row>
    <row r="6" spans="1:14">
      <c r="A6" s="2" t="s">
        <v>3</v>
      </c>
      <c r="B6" t="s">
        <v>46</v>
      </c>
      <c r="I6" s="3">
        <f>5200000+810000+400000</f>
        <v>6410000</v>
      </c>
    </row>
    <row r="7" spans="1:14">
      <c r="A7" s="2" t="s">
        <v>3</v>
      </c>
      <c r="B7" t="s">
        <v>47</v>
      </c>
      <c r="I7" s="3">
        <v>1000000</v>
      </c>
    </row>
    <row r="8" spans="1:14">
      <c r="A8" s="2" t="s">
        <v>3</v>
      </c>
      <c r="B8" t="s">
        <v>48</v>
      </c>
      <c r="I8" s="3">
        <v>1000000</v>
      </c>
    </row>
    <row r="9" spans="1:14">
      <c r="A9" s="2" t="s">
        <v>3</v>
      </c>
      <c r="B9" t="s">
        <v>49</v>
      </c>
      <c r="I9" s="6">
        <v>2000000</v>
      </c>
      <c r="J9" s="4">
        <f>SUM(I5:I9)</f>
        <v>15760000</v>
      </c>
    </row>
    <row r="10" spans="1:14">
      <c r="A10" s="2"/>
      <c r="I10" s="14"/>
      <c r="J10" s="4"/>
    </row>
    <row r="11" spans="1:14">
      <c r="A11" s="11" t="s">
        <v>6</v>
      </c>
      <c r="B11" s="10"/>
    </row>
    <row r="12" spans="1:14">
      <c r="A12" s="11" t="s">
        <v>18</v>
      </c>
      <c r="B12" s="10"/>
    </row>
    <row r="13" spans="1:14">
      <c r="A13" s="2" t="s">
        <v>3</v>
      </c>
      <c r="B13" t="s">
        <v>7</v>
      </c>
      <c r="H13" s="3">
        <f>4*27000</f>
        <v>108000</v>
      </c>
    </row>
    <row r="14" spans="1:14">
      <c r="A14" s="2" t="s">
        <v>3</v>
      </c>
      <c r="B14" t="s">
        <v>8</v>
      </c>
      <c r="H14" s="3">
        <v>32000</v>
      </c>
    </row>
    <row r="15" spans="1:14">
      <c r="A15" s="2" t="s">
        <v>3</v>
      </c>
      <c r="B15" t="s">
        <v>10</v>
      </c>
    </row>
    <row r="16" spans="1:14">
      <c r="A16" s="2"/>
      <c r="B16" s="12" t="s">
        <v>3</v>
      </c>
      <c r="C16" t="s">
        <v>11</v>
      </c>
      <c r="G16" s="3">
        <f>4*32800</f>
        <v>131200</v>
      </c>
    </row>
    <row r="17" spans="1:8">
      <c r="A17" s="2"/>
      <c r="B17" s="12" t="s">
        <v>3</v>
      </c>
      <c r="C17" t="s">
        <v>12</v>
      </c>
      <c r="G17" s="3">
        <v>33000</v>
      </c>
    </row>
    <row r="18" spans="1:8">
      <c r="A18" s="2"/>
      <c r="B18" s="12" t="s">
        <v>3</v>
      </c>
      <c r="C18" t="s">
        <v>13</v>
      </c>
      <c r="G18" s="3">
        <f>22500-9600</f>
        <v>12900</v>
      </c>
    </row>
    <row r="19" spans="1:8">
      <c r="A19" s="2"/>
      <c r="B19" s="12" t="s">
        <v>3</v>
      </c>
      <c r="C19" t="s">
        <v>14</v>
      </c>
      <c r="G19" s="6">
        <f>12500*2</f>
        <v>25000</v>
      </c>
      <c r="H19" s="3">
        <f>SUM(G16:G19)</f>
        <v>202100</v>
      </c>
    </row>
    <row r="20" spans="1:8">
      <c r="A20" s="7" t="s">
        <v>27</v>
      </c>
    </row>
    <row r="21" spans="1:8">
      <c r="A21" s="2" t="s">
        <v>3</v>
      </c>
      <c r="B21" s="13" t="s">
        <v>15</v>
      </c>
      <c r="H21" s="3">
        <f>4*27000</f>
        <v>108000</v>
      </c>
    </row>
    <row r="22" spans="1:8">
      <c r="A22" s="2" t="s">
        <v>3</v>
      </c>
      <c r="B22" s="13" t="s">
        <v>16</v>
      </c>
      <c r="H22" s="3">
        <v>8000</v>
      </c>
    </row>
    <row r="23" spans="1:8">
      <c r="A23" s="2" t="s">
        <v>3</v>
      </c>
      <c r="B23" s="13" t="s">
        <v>17</v>
      </c>
      <c r="H23" s="3">
        <f>100*27000</f>
        <v>2700000</v>
      </c>
    </row>
    <row r="24" spans="1:8">
      <c r="A24" s="2" t="s">
        <v>3</v>
      </c>
      <c r="B24" s="13" t="s">
        <v>50</v>
      </c>
      <c r="H24" s="3">
        <v>400000</v>
      </c>
    </row>
    <row r="25" spans="1:8">
      <c r="A25" s="2" t="s">
        <v>3</v>
      </c>
      <c r="B25" s="13" t="s">
        <v>51</v>
      </c>
      <c r="H25" s="3">
        <f>2*100000</f>
        <v>200000</v>
      </c>
    </row>
    <row r="26" spans="1:8">
      <c r="A26" s="2" t="s">
        <v>3</v>
      </c>
      <c r="B26" s="13" t="s">
        <v>38</v>
      </c>
    </row>
    <row r="27" spans="1:8">
      <c r="A27" s="2"/>
      <c r="B27" s="12" t="s">
        <v>3</v>
      </c>
      <c r="C27" t="s">
        <v>19</v>
      </c>
      <c r="G27" s="3">
        <v>2500000</v>
      </c>
    </row>
    <row r="28" spans="1:8">
      <c r="A28" s="2"/>
      <c r="B28" s="12" t="s">
        <v>3</v>
      </c>
      <c r="C28" t="s">
        <v>20</v>
      </c>
      <c r="G28" s="3">
        <v>215000</v>
      </c>
    </row>
    <row r="29" spans="1:8">
      <c r="A29" s="2"/>
      <c r="B29" s="12" t="s">
        <v>3</v>
      </c>
      <c r="C29" t="s">
        <v>21</v>
      </c>
      <c r="G29" s="3">
        <v>450000</v>
      </c>
    </row>
    <row r="30" spans="1:8">
      <c r="B30" s="12" t="s">
        <v>3</v>
      </c>
      <c r="C30" t="s">
        <v>22</v>
      </c>
      <c r="G30" s="3">
        <v>30000</v>
      </c>
    </row>
    <row r="31" spans="1:8">
      <c r="B31" s="12" t="s">
        <v>3</v>
      </c>
      <c r="C31" t="s">
        <v>23</v>
      </c>
      <c r="G31" s="3">
        <v>50000</v>
      </c>
    </row>
    <row r="32" spans="1:8">
      <c r="B32" s="12" t="s">
        <v>3</v>
      </c>
      <c r="C32" t="s">
        <v>25</v>
      </c>
      <c r="G32" s="3">
        <v>200000</v>
      </c>
    </row>
    <row r="33" spans="1:9">
      <c r="B33" s="12" t="s">
        <v>3</v>
      </c>
      <c r="C33" t="s">
        <v>24</v>
      </c>
      <c r="G33" s="3">
        <v>500000</v>
      </c>
    </row>
    <row r="34" spans="1:9">
      <c r="B34" s="12" t="s">
        <v>3</v>
      </c>
      <c r="C34" t="s">
        <v>26</v>
      </c>
      <c r="G34" s="3">
        <v>100000</v>
      </c>
    </row>
    <row r="35" spans="1:9" ht="46.5" customHeight="1">
      <c r="B35" s="22" t="s">
        <v>3</v>
      </c>
      <c r="C35" s="55" t="s">
        <v>44</v>
      </c>
      <c r="D35" s="55"/>
      <c r="E35" s="55"/>
      <c r="F35" s="55"/>
      <c r="G35" s="3">
        <v>250000</v>
      </c>
    </row>
    <row r="36" spans="1:9">
      <c r="B36" s="12" t="s">
        <v>3</v>
      </c>
      <c r="C36" t="s">
        <v>28</v>
      </c>
      <c r="G36" s="3">
        <v>400000</v>
      </c>
    </row>
    <row r="37" spans="1:9">
      <c r="B37" s="12" t="s">
        <v>3</v>
      </c>
      <c r="C37" t="s">
        <v>45</v>
      </c>
      <c r="G37" s="3">
        <v>200000</v>
      </c>
    </row>
    <row r="38" spans="1:9">
      <c r="B38" s="12" t="s">
        <v>3</v>
      </c>
      <c r="C38" t="s">
        <v>29</v>
      </c>
      <c r="G38" s="3">
        <v>300000</v>
      </c>
    </row>
    <row r="39" spans="1:9">
      <c r="B39" s="12" t="s">
        <v>3</v>
      </c>
      <c r="C39" t="s">
        <v>30</v>
      </c>
      <c r="G39" s="6">
        <v>155000</v>
      </c>
      <c r="H39" s="3">
        <f>SUM(G27:G39)</f>
        <v>5350000</v>
      </c>
    </row>
    <row r="40" spans="1:9">
      <c r="A40" s="22" t="s">
        <v>3</v>
      </c>
      <c r="B40" s="56" t="s">
        <v>43</v>
      </c>
      <c r="C40" s="55"/>
      <c r="D40" s="55"/>
      <c r="E40" s="55"/>
      <c r="F40" s="55"/>
      <c r="G40" s="55"/>
      <c r="H40" s="3">
        <v>200000</v>
      </c>
    </row>
    <row r="41" spans="1:9" s="1" customFormat="1">
      <c r="A41" s="2" t="s">
        <v>3</v>
      </c>
      <c r="B41" s="7" t="s">
        <v>53</v>
      </c>
      <c r="G41" s="4"/>
      <c r="H41" s="4"/>
      <c r="I41" s="4"/>
    </row>
    <row r="42" spans="1:9">
      <c r="B42" s="12" t="s">
        <v>3</v>
      </c>
      <c r="C42" t="s">
        <v>31</v>
      </c>
      <c r="G42" s="3">
        <f>80*27000</f>
        <v>2160000</v>
      </c>
    </row>
    <row r="43" spans="1:9">
      <c r="B43" s="12" t="s">
        <v>3</v>
      </c>
      <c r="C43" t="s">
        <v>39</v>
      </c>
      <c r="G43" s="3">
        <f>(4*35000)+(2*38500)</f>
        <v>217000</v>
      </c>
    </row>
    <row r="44" spans="1:9">
      <c r="B44" s="12" t="s">
        <v>3</v>
      </c>
      <c r="C44" t="s">
        <v>42</v>
      </c>
      <c r="G44" s="3">
        <f>7*33000</f>
        <v>231000</v>
      </c>
    </row>
    <row r="45" spans="1:9">
      <c r="B45" s="12" t="s">
        <v>3</v>
      </c>
      <c r="C45" t="s">
        <v>32</v>
      </c>
      <c r="G45" s="3">
        <f>25000*3</f>
        <v>75000</v>
      </c>
    </row>
    <row r="46" spans="1:9">
      <c r="B46" s="12" t="s">
        <v>3</v>
      </c>
      <c r="C46" t="s">
        <v>33</v>
      </c>
      <c r="G46" s="14">
        <f>2*15000</f>
        <v>30000</v>
      </c>
    </row>
    <row r="47" spans="1:9">
      <c r="B47" s="12" t="s">
        <v>3</v>
      </c>
      <c r="C47" t="s">
        <v>41</v>
      </c>
      <c r="G47" s="14">
        <v>8000</v>
      </c>
      <c r="H47" s="6">
        <f>SUM(G42:G47)</f>
        <v>2721000</v>
      </c>
      <c r="I47" s="3">
        <f>SUM(H13:H47)</f>
        <v>12029100</v>
      </c>
    </row>
    <row r="49" spans="1:10">
      <c r="A49" s="15" t="s">
        <v>52</v>
      </c>
      <c r="B49" s="10"/>
      <c r="C49" s="10"/>
    </row>
    <row r="50" spans="1:10" s="30" customFormat="1" ht="30.75" customHeight="1">
      <c r="B50" s="17" t="s">
        <v>3</v>
      </c>
      <c r="C50" s="55" t="s">
        <v>35</v>
      </c>
      <c r="D50" s="55"/>
      <c r="E50" s="55"/>
      <c r="F50" s="55"/>
      <c r="G50" s="55"/>
      <c r="H50" s="18">
        <f>50*20000</f>
        <v>1000000</v>
      </c>
      <c r="I50" s="18"/>
    </row>
    <row r="51" spans="1:10">
      <c r="B51" s="12" t="s">
        <v>3</v>
      </c>
      <c r="C51" t="s">
        <v>55</v>
      </c>
      <c r="H51" s="3">
        <v>430000</v>
      </c>
    </row>
    <row r="52" spans="1:10">
      <c r="B52" s="12" t="s">
        <v>3</v>
      </c>
      <c r="C52" t="s">
        <v>40</v>
      </c>
      <c r="H52" s="3">
        <f>3*16000</f>
        <v>48000</v>
      </c>
    </row>
    <row r="53" spans="1:10">
      <c r="B53" s="12" t="s">
        <v>3</v>
      </c>
      <c r="C53" t="s">
        <v>34</v>
      </c>
      <c r="H53" s="6">
        <v>58000</v>
      </c>
      <c r="I53" s="3">
        <f>SUM(H50:H53)</f>
        <v>1536000</v>
      </c>
    </row>
    <row r="54" spans="1:10">
      <c r="A54" s="15" t="s">
        <v>54</v>
      </c>
    </row>
    <row r="55" spans="1:10" ht="28.5" customHeight="1">
      <c r="B55" s="12" t="s">
        <v>3</v>
      </c>
      <c r="C55" s="55" t="s">
        <v>35</v>
      </c>
      <c r="D55" s="55"/>
      <c r="E55" s="55"/>
      <c r="F55" s="55"/>
      <c r="G55" s="55"/>
      <c r="H55" s="3">
        <f>50*20000</f>
        <v>1000000</v>
      </c>
    </row>
    <row r="56" spans="1:10">
      <c r="B56" s="12" t="s">
        <v>3</v>
      </c>
      <c r="C56" t="s">
        <v>36</v>
      </c>
      <c r="H56" s="3">
        <f>30*50000</f>
        <v>1500000</v>
      </c>
    </row>
    <row r="57" spans="1:10">
      <c r="B57" s="12" t="s">
        <v>3</v>
      </c>
      <c r="C57" t="s">
        <v>37</v>
      </c>
      <c r="H57" s="14">
        <v>250000</v>
      </c>
      <c r="I57" s="3">
        <f>SUM(H55:H57)</f>
        <v>2750000</v>
      </c>
    </row>
    <row r="58" spans="1:10" ht="16.5" customHeight="1">
      <c r="B58" s="12" t="s">
        <v>3</v>
      </c>
      <c r="C58" t="s">
        <v>75</v>
      </c>
      <c r="D58" s="30"/>
      <c r="E58" s="30"/>
      <c r="F58" s="30"/>
      <c r="G58" s="30"/>
      <c r="H58" s="14">
        <v>0</v>
      </c>
    </row>
    <row r="59" spans="1:10">
      <c r="B59" s="12" t="s">
        <v>3</v>
      </c>
      <c r="C59" t="s">
        <v>76</v>
      </c>
      <c r="H59" s="23">
        <v>0</v>
      </c>
    </row>
    <row r="60" spans="1:10">
      <c r="I60" s="6"/>
      <c r="J60" s="4">
        <f>SUM(I47:I57)</f>
        <v>16315100</v>
      </c>
    </row>
    <row r="61" spans="1:10" s="39" customFormat="1" ht="19.5" thickBot="1">
      <c r="C61" s="35"/>
      <c r="D61" s="35"/>
      <c r="E61" s="35"/>
      <c r="F61" s="35" t="s">
        <v>115</v>
      </c>
      <c r="G61" s="37"/>
      <c r="H61" s="37"/>
      <c r="I61" s="37"/>
      <c r="J61" s="38">
        <f>J9-J60</f>
        <v>-555100</v>
      </c>
    </row>
    <row r="62" spans="1:10" s="1" customFormat="1" ht="15.75" thickTop="1">
      <c r="G62" s="4"/>
      <c r="H62" s="4"/>
      <c r="I62" s="4"/>
      <c r="J62" s="19"/>
    </row>
  </sheetData>
  <mergeCells count="5">
    <mergeCell ref="C35:F35"/>
    <mergeCell ref="B40:G40"/>
    <mergeCell ref="C50:G50"/>
    <mergeCell ref="C55:G55"/>
    <mergeCell ref="B5:H5"/>
  </mergeCells>
  <pageMargins left="0.45" right="0.45" top="0.25" bottom="0.25" header="0.3" footer="0.3"/>
  <pageSetup paperSize="9" scale="70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M5" sqref="M5"/>
    </sheetView>
  </sheetViews>
  <sheetFormatPr defaultRowHeight="15"/>
  <cols>
    <col min="1" max="1" width="6.140625" customWidth="1"/>
    <col min="7" max="7" width="5.7109375" customWidth="1"/>
    <col min="8" max="8" width="10.7109375" style="3" customWidth="1"/>
    <col min="9" max="9" width="10.85546875" style="3" customWidth="1"/>
  </cols>
  <sheetData>
    <row r="1" spans="1:13">
      <c r="A1" s="1" t="s">
        <v>123</v>
      </c>
      <c r="G1" s="3"/>
    </row>
    <row r="2" spans="1:13">
      <c r="A2" s="1" t="s">
        <v>56</v>
      </c>
    </row>
    <row r="3" spans="1:13">
      <c r="G3" s="5"/>
      <c r="I3" s="5" t="s">
        <v>9</v>
      </c>
    </row>
    <row r="4" spans="1:13">
      <c r="B4" s="9"/>
      <c r="G4" s="5"/>
      <c r="H4" s="5" t="s">
        <v>4</v>
      </c>
      <c r="I4" s="5" t="s">
        <v>5</v>
      </c>
    </row>
    <row r="5" spans="1:13" s="1" customFormat="1">
      <c r="A5" s="35" t="s">
        <v>58</v>
      </c>
      <c r="B5" s="35"/>
      <c r="C5" s="35"/>
      <c r="D5" s="35"/>
      <c r="E5" s="35"/>
      <c r="F5" s="35"/>
      <c r="G5" s="35"/>
      <c r="H5" s="37"/>
      <c r="I5" s="37">
        <f>'280915 (REVISI saldo kas kecil)'!J61</f>
        <v>-555100</v>
      </c>
      <c r="J5" s="34" t="s">
        <v>114</v>
      </c>
      <c r="K5" s="35"/>
      <c r="L5" s="35"/>
      <c r="M5" s="35"/>
    </row>
    <row r="7" spans="1:13">
      <c r="A7" s="8" t="s">
        <v>66</v>
      </c>
    </row>
    <row r="8" spans="1:13">
      <c r="A8" s="12" t="s">
        <v>3</v>
      </c>
      <c r="B8" t="s">
        <v>59</v>
      </c>
      <c r="H8" s="3">
        <v>500000</v>
      </c>
    </row>
    <row r="9" spans="1:13">
      <c r="A9" s="12" t="s">
        <v>3</v>
      </c>
      <c r="B9" t="s">
        <v>60</v>
      </c>
      <c r="H9" s="3">
        <v>1250000</v>
      </c>
    </row>
    <row r="10" spans="1:13">
      <c r="A10" s="12" t="s">
        <v>3</v>
      </c>
      <c r="B10" t="s">
        <v>61</v>
      </c>
      <c r="H10" s="3">
        <v>100000</v>
      </c>
    </row>
    <row r="11" spans="1:13">
      <c r="A11" s="12" t="s">
        <v>3</v>
      </c>
      <c r="B11" t="s">
        <v>62</v>
      </c>
      <c r="H11" s="3">
        <v>250000</v>
      </c>
    </row>
    <row r="12" spans="1:13">
      <c r="A12" s="12" t="s">
        <v>3</v>
      </c>
      <c r="B12" t="s">
        <v>74</v>
      </c>
      <c r="H12" s="6">
        <v>1000000</v>
      </c>
    </row>
    <row r="13" spans="1:13">
      <c r="I13" s="3">
        <f>SUM(H8:H12)</f>
        <v>3100000</v>
      </c>
    </row>
    <row r="14" spans="1:13">
      <c r="B14" s="1" t="s">
        <v>68</v>
      </c>
    </row>
    <row r="15" spans="1:13">
      <c r="A15" s="12" t="s">
        <v>3</v>
      </c>
      <c r="B15" t="s">
        <v>63</v>
      </c>
      <c r="H15" s="3">
        <v>2505000</v>
      </c>
    </row>
    <row r="16" spans="1:13">
      <c r="A16" s="12" t="s">
        <v>3</v>
      </c>
      <c r="B16" t="s">
        <v>64</v>
      </c>
      <c r="H16" s="6">
        <v>5716000</v>
      </c>
    </row>
    <row r="17" spans="1:9">
      <c r="I17" s="3">
        <f>SUM(H15:H16)</f>
        <v>8221000</v>
      </c>
    </row>
    <row r="18" spans="1:9" s="1" customFormat="1">
      <c r="C18" s="1" t="s">
        <v>65</v>
      </c>
      <c r="H18" s="4"/>
      <c r="I18" s="25">
        <f>SUM(I5:I17)</f>
        <v>10765900</v>
      </c>
    </row>
    <row r="20" spans="1:9">
      <c r="A20" s="15" t="s">
        <v>67</v>
      </c>
      <c r="B20" s="10"/>
    </row>
    <row r="21" spans="1:9">
      <c r="A21" s="12" t="s">
        <v>3</v>
      </c>
      <c r="B21" t="s">
        <v>69</v>
      </c>
      <c r="H21" s="3">
        <f>20000*30</f>
        <v>600000</v>
      </c>
    </row>
    <row r="22" spans="1:9" ht="34.5" customHeight="1">
      <c r="A22" s="22" t="s">
        <v>3</v>
      </c>
      <c r="B22" s="55" t="s">
        <v>80</v>
      </c>
      <c r="C22" s="55"/>
      <c r="D22" s="55"/>
      <c r="E22" s="55"/>
      <c r="F22" s="55"/>
      <c r="G22" s="55"/>
      <c r="H22" s="3">
        <f>9*50000</f>
        <v>450000</v>
      </c>
    </row>
    <row r="23" spans="1:9">
      <c r="A23" s="12" t="s">
        <v>3</v>
      </c>
      <c r="B23" t="s">
        <v>70</v>
      </c>
      <c r="H23" s="3">
        <v>750000</v>
      </c>
    </row>
    <row r="24" spans="1:9">
      <c r="A24" s="12" t="s">
        <v>3</v>
      </c>
      <c r="B24" t="s">
        <v>77</v>
      </c>
      <c r="H24" s="3">
        <v>500000</v>
      </c>
    </row>
    <row r="25" spans="1:9">
      <c r="A25" s="12" t="s">
        <v>3</v>
      </c>
      <c r="B25" t="s">
        <v>71</v>
      </c>
      <c r="H25" s="3">
        <f>3*33000</f>
        <v>99000</v>
      </c>
    </row>
    <row r="26" spans="1:9">
      <c r="A26" s="12" t="s">
        <v>3</v>
      </c>
      <c r="B26" t="s">
        <v>78</v>
      </c>
      <c r="H26" s="3">
        <f>2*27000+43000</f>
        <v>97000</v>
      </c>
    </row>
    <row r="27" spans="1:9">
      <c r="A27" s="12" t="s">
        <v>3</v>
      </c>
      <c r="B27" t="s">
        <v>72</v>
      </c>
      <c r="H27" s="3">
        <v>295000</v>
      </c>
    </row>
    <row r="28" spans="1:9">
      <c r="A28" s="12" t="s">
        <v>3</v>
      </c>
      <c r="B28" t="s">
        <v>79</v>
      </c>
      <c r="H28" s="6">
        <f>3*100000</f>
        <v>300000</v>
      </c>
    </row>
    <row r="29" spans="1:9">
      <c r="I29" s="3">
        <f>SUM(H21:H28)</f>
        <v>3091000</v>
      </c>
    </row>
    <row r="31" spans="1:9" s="1" customFormat="1" ht="16.5" thickBot="1">
      <c r="A31" s="48"/>
      <c r="B31" s="48"/>
      <c r="C31" s="48"/>
      <c r="D31" s="48" t="s">
        <v>118</v>
      </c>
      <c r="E31" s="35"/>
      <c r="F31" s="48"/>
      <c r="G31" s="48"/>
      <c r="H31" s="50"/>
      <c r="I31" s="49">
        <f>I18-I29</f>
        <v>7674900</v>
      </c>
    </row>
    <row r="32" spans="1:9" ht="15.75" thickTop="1"/>
  </sheetData>
  <mergeCells count="1">
    <mergeCell ref="B22:G22"/>
  </mergeCells>
  <pageMargins left="0.45" right="0.45" top="0.5" bottom="0.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workbookViewId="0">
      <selection activeCell="G9" sqref="G9"/>
    </sheetView>
  </sheetViews>
  <sheetFormatPr defaultRowHeight="15"/>
  <cols>
    <col min="1" max="1" width="4.7109375" customWidth="1"/>
    <col min="7" max="7" width="11.140625" customWidth="1"/>
    <col min="8" max="8" width="9.140625" style="3"/>
    <col min="9" max="9" width="10.140625" style="3" bestFit="1" customWidth="1"/>
    <col min="11" max="12" width="9.140625" style="3"/>
  </cols>
  <sheetData>
    <row r="1" spans="1:13">
      <c r="A1" s="1" t="s">
        <v>123</v>
      </c>
      <c r="G1" s="3"/>
    </row>
    <row r="2" spans="1:13">
      <c r="A2" s="1" t="s">
        <v>91</v>
      </c>
    </row>
    <row r="3" spans="1:13">
      <c r="G3" s="5"/>
      <c r="I3" s="5" t="s">
        <v>9</v>
      </c>
    </row>
    <row r="4" spans="1:13">
      <c r="B4" s="9"/>
      <c r="G4" s="5"/>
      <c r="H4" s="5" t="s">
        <v>4</v>
      </c>
      <c r="I4" s="5" t="s">
        <v>5</v>
      </c>
    </row>
    <row r="5" spans="1:13" s="1" customFormat="1">
      <c r="A5" s="35" t="s">
        <v>92</v>
      </c>
      <c r="B5" s="35"/>
      <c r="C5" s="35"/>
      <c r="D5" s="35"/>
      <c r="E5" s="35"/>
      <c r="F5" s="35"/>
      <c r="G5" s="35"/>
      <c r="H5" s="37"/>
      <c r="I5" s="37">
        <f>'290915 (REVISI saldo awal)'!I31</f>
        <v>7674900</v>
      </c>
      <c r="J5" s="34" t="s">
        <v>116</v>
      </c>
      <c r="K5" s="37"/>
      <c r="L5" s="37"/>
      <c r="M5" s="35"/>
    </row>
    <row r="7" spans="1:13">
      <c r="A7" s="15" t="s">
        <v>93</v>
      </c>
      <c r="B7" s="10"/>
    </row>
    <row r="8" spans="1:13">
      <c r="A8" s="12" t="s">
        <v>85</v>
      </c>
      <c r="B8" t="s">
        <v>94</v>
      </c>
      <c r="H8" s="3">
        <v>2000000</v>
      </c>
    </row>
    <row r="9" spans="1:13" ht="21" customHeight="1">
      <c r="A9" s="12" t="s">
        <v>85</v>
      </c>
      <c r="B9" t="s">
        <v>96</v>
      </c>
      <c r="H9" s="3">
        <v>150000</v>
      </c>
    </row>
    <row r="10" spans="1:13">
      <c r="A10" s="12" t="s">
        <v>85</v>
      </c>
      <c r="B10" t="s">
        <v>95</v>
      </c>
      <c r="H10" s="6">
        <v>500000</v>
      </c>
    </row>
    <row r="11" spans="1:13">
      <c r="I11" s="4">
        <f>SUM(H8:H10)</f>
        <v>2650000</v>
      </c>
    </row>
    <row r="12" spans="1:13" s="1" customFormat="1">
      <c r="C12" s="1" t="s">
        <v>97</v>
      </c>
      <c r="H12" s="4"/>
      <c r="I12" s="25">
        <f>SUM(I5:I11)</f>
        <v>10324900</v>
      </c>
      <c r="K12" s="4"/>
      <c r="L12" s="4"/>
    </row>
    <row r="14" spans="1:13">
      <c r="A14" s="15" t="s">
        <v>119</v>
      </c>
      <c r="B14" s="10"/>
    </row>
    <row r="15" spans="1:13" ht="30.75" customHeight="1">
      <c r="A15" s="31" t="s">
        <v>85</v>
      </c>
      <c r="B15" s="55" t="s">
        <v>99</v>
      </c>
      <c r="C15" s="55"/>
      <c r="D15" s="55"/>
      <c r="E15" s="55"/>
      <c r="F15" s="55"/>
      <c r="G15" s="55"/>
      <c r="H15" s="3">
        <f>60*20000</f>
        <v>1200000</v>
      </c>
    </row>
    <row r="16" spans="1:13">
      <c r="A16" s="41" t="s">
        <v>85</v>
      </c>
      <c r="B16" s="32" t="s">
        <v>120</v>
      </c>
      <c r="C16" s="32"/>
      <c r="D16" s="32"/>
      <c r="E16" s="32"/>
      <c r="F16" s="32"/>
      <c r="G16" s="32"/>
      <c r="H16" s="42">
        <v>0</v>
      </c>
      <c r="I16" s="33"/>
      <c r="J16" s="34" t="s">
        <v>117</v>
      </c>
      <c r="K16" s="33"/>
      <c r="L16" s="33"/>
      <c r="M16" s="32"/>
    </row>
    <row r="17" spans="1:15">
      <c r="I17" s="3">
        <f>SUM(H15:H16)</f>
        <v>1200000</v>
      </c>
      <c r="J17" t="s">
        <v>3</v>
      </c>
    </row>
    <row r="18" spans="1:15" s="27" customFormat="1" ht="16.5" thickBot="1">
      <c r="C18" s="48" t="s">
        <v>121</v>
      </c>
      <c r="D18" s="48"/>
      <c r="E18" s="48"/>
      <c r="F18" s="48"/>
      <c r="G18" s="48"/>
      <c r="H18" s="50"/>
      <c r="I18" s="49">
        <f>I12-I17</f>
        <v>9124900</v>
      </c>
      <c r="J18" s="52"/>
      <c r="K18" s="53"/>
      <c r="L18" s="53"/>
      <c r="M18" s="54"/>
      <c r="N18" s="54"/>
      <c r="O18" s="54"/>
    </row>
    <row r="19" spans="1:15" ht="15.75" thickTop="1">
      <c r="J19" s="44"/>
      <c r="K19" s="46"/>
      <c r="L19" s="46"/>
      <c r="M19" s="44"/>
      <c r="N19" s="44"/>
      <c r="O19" s="44"/>
    </row>
    <row r="20" spans="1:15">
      <c r="J20" s="51"/>
      <c r="K20" s="46"/>
      <c r="L20" s="46"/>
      <c r="M20" s="44"/>
      <c r="N20" s="44"/>
      <c r="O20" s="44"/>
    </row>
    <row r="22" spans="1:15">
      <c r="A22" s="1"/>
    </row>
  </sheetData>
  <mergeCells count="1">
    <mergeCell ref="B15:G15"/>
  </mergeCells>
  <pageMargins left="0.7" right="0.45" top="0.75" bottom="0.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0"/>
  <sheetViews>
    <sheetView tabSelected="1" topLeftCell="A10" workbookViewId="0">
      <selection activeCell="J5" sqref="J5:M5"/>
    </sheetView>
  </sheetViews>
  <sheetFormatPr defaultRowHeight="15"/>
  <cols>
    <col min="1" max="1" width="6.140625" customWidth="1"/>
    <col min="7" max="7" width="12" customWidth="1"/>
    <col min="8" max="8" width="9.140625" style="3"/>
    <col min="9" max="9" width="9.5703125" style="3" customWidth="1"/>
    <col min="12" max="12" width="14.85546875" customWidth="1"/>
    <col min="13" max="13" width="3.140625" hidden="1" customWidth="1"/>
  </cols>
  <sheetData>
    <row r="1" spans="1:13">
      <c r="A1" s="1" t="s">
        <v>123</v>
      </c>
      <c r="G1" s="3"/>
    </row>
    <row r="2" spans="1:13">
      <c r="A2" s="1" t="s">
        <v>102</v>
      </c>
    </row>
    <row r="3" spans="1:13">
      <c r="G3" s="5"/>
      <c r="I3" s="5" t="s">
        <v>9</v>
      </c>
    </row>
    <row r="4" spans="1:13">
      <c r="B4" s="9"/>
      <c r="G4" s="5"/>
      <c r="H4" s="5" t="s">
        <v>4</v>
      </c>
      <c r="I4" s="5" t="s">
        <v>5</v>
      </c>
    </row>
    <row r="5" spans="1:13" s="1" customFormat="1" ht="39.75" customHeight="1">
      <c r="A5" s="1" t="s">
        <v>122</v>
      </c>
      <c r="H5" s="4"/>
      <c r="I5" s="37">
        <f>'031015 (REVISI saldo awal)'!I18</f>
        <v>9124900</v>
      </c>
      <c r="J5" s="58" t="s">
        <v>124</v>
      </c>
      <c r="K5" s="55"/>
      <c r="L5" s="55"/>
      <c r="M5" s="55"/>
    </row>
    <row r="7" spans="1:13">
      <c r="A7" s="15" t="s">
        <v>93</v>
      </c>
      <c r="B7" s="10"/>
    </row>
    <row r="8" spans="1:13">
      <c r="A8" s="12" t="s">
        <v>85</v>
      </c>
      <c r="B8" t="s">
        <v>103</v>
      </c>
      <c r="H8" s="3">
        <v>150000</v>
      </c>
    </row>
    <row r="9" spans="1:13" ht="16.5" customHeight="1">
      <c r="A9" s="12" t="s">
        <v>85</v>
      </c>
      <c r="B9" t="s">
        <v>104</v>
      </c>
      <c r="H9" s="3">
        <v>150000</v>
      </c>
    </row>
    <row r="10" spans="1:13">
      <c r="I10" s="4">
        <f>SUM(H8:H9)</f>
        <v>300000</v>
      </c>
    </row>
    <row r="11" spans="1:13" s="1" customFormat="1">
      <c r="C11" s="1" t="s">
        <v>97</v>
      </c>
      <c r="H11" s="4"/>
      <c r="I11" s="25">
        <f>SUM(I5:I10)</f>
        <v>9424900</v>
      </c>
    </row>
    <row r="13" spans="1:13">
      <c r="A13" s="15" t="s">
        <v>105</v>
      </c>
      <c r="B13" s="10"/>
    </row>
    <row r="14" spans="1:13" ht="43.5" customHeight="1">
      <c r="A14" s="22" t="s">
        <v>85</v>
      </c>
      <c r="B14" s="55" t="s">
        <v>106</v>
      </c>
      <c r="C14" s="55"/>
      <c r="D14" s="55"/>
      <c r="E14" s="55"/>
      <c r="F14" s="55"/>
      <c r="G14" s="55"/>
      <c r="H14" s="3">
        <v>5400000</v>
      </c>
    </row>
    <row r="15" spans="1:13">
      <c r="A15" s="12" t="s">
        <v>85</v>
      </c>
      <c r="B15" t="s">
        <v>107</v>
      </c>
      <c r="H15" s="6">
        <v>100000</v>
      </c>
    </row>
    <row r="16" spans="1:13">
      <c r="I16" s="3">
        <f>SUM(H14:H15)</f>
        <v>5500000</v>
      </c>
      <c r="J16" t="s">
        <v>3</v>
      </c>
    </row>
    <row r="17" spans="1:9" s="1" customFormat="1" ht="15.75" thickBot="1">
      <c r="C17" s="1" t="s">
        <v>108</v>
      </c>
      <c r="H17" s="4"/>
      <c r="I17" s="40">
        <f>I11-I16</f>
        <v>3924900</v>
      </c>
    </row>
    <row r="18" spans="1:9" ht="15.75" thickTop="1"/>
    <row r="19" spans="1:9">
      <c r="A19" s="1" t="s">
        <v>109</v>
      </c>
    </row>
    <row r="20" spans="1:9" ht="33.75" customHeight="1">
      <c r="A20" s="31" t="s">
        <v>85</v>
      </c>
      <c r="B20" s="55" t="s">
        <v>110</v>
      </c>
      <c r="C20" s="55"/>
      <c r="D20" s="55"/>
      <c r="E20" s="55"/>
      <c r="F20" s="55"/>
      <c r="G20" s="55"/>
    </row>
  </sheetData>
  <mergeCells count="3">
    <mergeCell ref="B14:G14"/>
    <mergeCell ref="B20:G20"/>
    <mergeCell ref="J5:M5"/>
  </mergeCells>
  <pageMargins left="0.45" right="0.4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280915</vt:lpstr>
      <vt:lpstr>290915</vt:lpstr>
      <vt:lpstr>031015</vt:lpstr>
      <vt:lpstr>280915 (REVISI saldo kas kecil)</vt:lpstr>
      <vt:lpstr>290915 (REVISI saldo awal)</vt:lpstr>
      <vt:lpstr>031015 (REVISI saldo awal)</vt:lpstr>
      <vt:lpstr>161015 (REVISI saldo awal)</vt:lpstr>
      <vt:lpstr>'031015'!Print_Area</vt:lpstr>
      <vt:lpstr>'031015 (REVISI saldo awal)'!Print_Area</vt:lpstr>
      <vt:lpstr>'161015 (REVISI saldo awal)'!Print_Area</vt:lpstr>
      <vt:lpstr>'280915'!Print_Area</vt:lpstr>
      <vt:lpstr>'280915 (REVISI saldo kas kecil)'!Print_Area</vt:lpstr>
      <vt:lpstr>'290915'!Print_Area</vt:lpstr>
      <vt:lpstr>'290915 (REVISI saldo awal)'!Print_Area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2015-10-20T04:23:01Z</cp:lastPrinted>
  <dcterms:created xsi:type="dcterms:W3CDTF">2015-09-28T03:30:17Z</dcterms:created>
  <dcterms:modified xsi:type="dcterms:W3CDTF">2015-10-20T04:24:03Z</dcterms:modified>
</cp:coreProperties>
</file>