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6855"/>
  </bookViews>
  <sheets>
    <sheet name="Tong gio day" sheetId="1" r:id="rId1"/>
    <sheet name="Tong tien tam ung" sheetId="4" r:id="rId2"/>
    <sheet name="Sheet2" sheetId="2" r:id="rId3"/>
    <sheet name="Sheet3" sheetId="3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F19" i="1"/>
  <c r="F12"/>
  <c r="E22"/>
  <c r="E21"/>
  <c r="E5"/>
  <c r="D35"/>
  <c r="D10"/>
  <c r="C44" i="4"/>
  <c r="G35"/>
  <c r="F35"/>
  <c r="H35" s="1"/>
  <c r="G34"/>
  <c r="F34"/>
  <c r="H34" s="1"/>
  <c r="G33"/>
  <c r="F33"/>
  <c r="H33" s="1"/>
  <c r="G32"/>
  <c r="F32"/>
  <c r="H32" s="1"/>
  <c r="G31"/>
  <c r="F31"/>
  <c r="E31"/>
  <c r="D31"/>
  <c r="H31" s="1"/>
  <c r="E30"/>
  <c r="H30" s="1"/>
  <c r="G29"/>
  <c r="F29"/>
  <c r="E29"/>
  <c r="D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F24"/>
  <c r="E24"/>
  <c r="H24" s="1"/>
  <c r="G23"/>
  <c r="F23"/>
  <c r="E23"/>
  <c r="H23" s="1"/>
  <c r="G22"/>
  <c r="F22"/>
  <c r="E22"/>
  <c r="D22"/>
  <c r="H22" s="1"/>
  <c r="G21"/>
  <c r="F21"/>
  <c r="E21"/>
  <c r="D21"/>
  <c r="H21" s="1"/>
  <c r="G20"/>
  <c r="F20"/>
  <c r="E20"/>
  <c r="D20"/>
  <c r="H20" s="1"/>
  <c r="G19"/>
  <c r="F19"/>
  <c r="E19"/>
  <c r="H19" s="1"/>
  <c r="G18"/>
  <c r="F18"/>
  <c r="E18"/>
  <c r="H18" s="1"/>
  <c r="G17"/>
  <c r="F17"/>
  <c r="E17"/>
  <c r="H17" s="1"/>
  <c r="F16"/>
  <c r="E16"/>
  <c r="D16"/>
  <c r="H16" s="1"/>
  <c r="G15"/>
  <c r="F15"/>
  <c r="E15"/>
  <c r="D15"/>
  <c r="H15" s="1"/>
  <c r="G14"/>
  <c r="F14"/>
  <c r="E14"/>
  <c r="D14"/>
  <c r="H14" s="1"/>
  <c r="G13"/>
  <c r="F13"/>
  <c r="E13"/>
  <c r="D13"/>
  <c r="H13" s="1"/>
  <c r="G12"/>
  <c r="F12"/>
  <c r="E12"/>
  <c r="D12"/>
  <c r="H12" s="1"/>
  <c r="G11"/>
  <c r="F11"/>
  <c r="E11"/>
  <c r="D11"/>
  <c r="H11" s="1"/>
  <c r="G10"/>
  <c r="F10"/>
  <c r="E10"/>
  <c r="D10"/>
  <c r="H10" s="1"/>
  <c r="G9"/>
  <c r="F9"/>
  <c r="E9"/>
  <c r="D9"/>
  <c r="D36" s="1"/>
  <c r="G8"/>
  <c r="F8"/>
  <c r="E8"/>
  <c r="H8" s="1"/>
  <c r="G7"/>
  <c r="G36" s="1"/>
  <c r="F7"/>
  <c r="F36" s="1"/>
  <c r="E7"/>
  <c r="H7" s="1"/>
  <c r="E6"/>
  <c r="E36" s="1"/>
  <c r="F25" i="1"/>
  <c r="G22"/>
  <c r="F34"/>
  <c r="G34" s="1"/>
  <c r="F33"/>
  <c r="G33" s="1"/>
  <c r="F31"/>
  <c r="F32"/>
  <c r="F30"/>
  <c r="F29"/>
  <c r="F28"/>
  <c r="F27"/>
  <c r="F26"/>
  <c r="F24"/>
  <c r="F23"/>
  <c r="F21"/>
  <c r="F20"/>
  <c r="F18"/>
  <c r="F17"/>
  <c r="F16"/>
  <c r="F15"/>
  <c r="F14"/>
  <c r="F11"/>
  <c r="F10"/>
  <c r="F9"/>
  <c r="F8"/>
  <c r="F7"/>
  <c r="F6"/>
  <c r="F35" s="1"/>
  <c r="E32"/>
  <c r="G32" s="1"/>
  <c r="E31"/>
  <c r="G31" s="1"/>
  <c r="E30"/>
  <c r="E29"/>
  <c r="G29" s="1"/>
  <c r="E28"/>
  <c r="G28" s="1"/>
  <c r="E27"/>
  <c r="G27" s="1"/>
  <c r="E26"/>
  <c r="E25"/>
  <c r="E24"/>
  <c r="E23"/>
  <c r="G21"/>
  <c r="E20"/>
  <c r="E19"/>
  <c r="E18"/>
  <c r="E17"/>
  <c r="E16"/>
  <c r="E15"/>
  <c r="E14"/>
  <c r="E13"/>
  <c r="E12"/>
  <c r="E11"/>
  <c r="E10"/>
  <c r="E9"/>
  <c r="E8"/>
  <c r="E7"/>
  <c r="E6"/>
  <c r="E35"/>
  <c r="D30"/>
  <c r="G30" s="1"/>
  <c r="D26"/>
  <c r="G26" s="1"/>
  <c r="D25"/>
  <c r="G25" s="1"/>
  <c r="D24"/>
  <c r="G24" s="1"/>
  <c r="D23"/>
  <c r="G23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G10"/>
  <c r="D9"/>
  <c r="G9" s="1"/>
  <c r="D8"/>
  <c r="G8" s="1"/>
  <c r="D7"/>
  <c r="G7" s="1"/>
  <c r="D5"/>
  <c r="G5" s="1"/>
  <c r="D6"/>
  <c r="G6" s="1"/>
  <c r="H6" i="4" l="1"/>
  <c r="H9"/>
  <c r="G35" i="1"/>
  <c r="H36" i="4" l="1"/>
</calcChain>
</file>

<file path=xl/sharedStrings.xml><?xml version="1.0" encoding="utf-8"?>
<sst xmlns="http://schemas.openxmlformats.org/spreadsheetml/2006/main" count="161" uniqueCount="85">
  <si>
    <t>HỌC KÌ 2, NĂM HỌC 2013 -2014</t>
  </si>
  <si>
    <t>Stt</t>
  </si>
  <si>
    <t>Mã GV</t>
  </si>
  <si>
    <t>Họ và tên</t>
  </si>
  <si>
    <t>Nhóm 1</t>
  </si>
  <si>
    <t>Nhóm 2</t>
  </si>
  <si>
    <t>Nhóm 3</t>
  </si>
  <si>
    <t>Tổng</t>
  </si>
  <si>
    <t>CNE001</t>
  </si>
  <si>
    <t>Trần Phương Thu</t>
  </si>
  <si>
    <t>CNE003</t>
  </si>
  <si>
    <t>Cao Thị Tô Hoài</t>
  </si>
  <si>
    <t>CNE004</t>
  </si>
  <si>
    <t>Trần Thị Hải Bình</t>
  </si>
  <si>
    <t>CNE005</t>
  </si>
  <si>
    <t>Đặng Thị Kim Chung</t>
  </si>
  <si>
    <t>CNE006</t>
  </si>
  <si>
    <t>Nguyễn Thị Kiều Dung</t>
  </si>
  <si>
    <t>CNE007</t>
  </si>
  <si>
    <t>Hoàng Thị Thu Dung</t>
  </si>
  <si>
    <t>CNE008</t>
  </si>
  <si>
    <t>Đỗ Thu Hằng</t>
  </si>
  <si>
    <t>CNE009</t>
  </si>
  <si>
    <t>Lê Thị Hòa</t>
  </si>
  <si>
    <t>CNE010</t>
  </si>
  <si>
    <t>CNE011</t>
  </si>
  <si>
    <t>Nguyễn Thị Hải Oanh</t>
  </si>
  <si>
    <t>CNE012</t>
  </si>
  <si>
    <t>Hoàng Kim Thúy</t>
  </si>
  <si>
    <t>CNE013</t>
  </si>
  <si>
    <t>Phạm Hồng Vân</t>
  </si>
  <si>
    <t>CNE014</t>
  </si>
  <si>
    <t>Phạm Thái Sơn</t>
  </si>
  <si>
    <t>CNE015</t>
  </si>
  <si>
    <t>Đỗ Thị Hồng Hà</t>
  </si>
  <si>
    <t>CNE033</t>
  </si>
  <si>
    <t>Trần Thị Thanh Hương</t>
  </si>
  <si>
    <t>CNE017</t>
  </si>
  <si>
    <t>Phí Thị Thu Trang</t>
  </si>
  <si>
    <t>CNE018</t>
  </si>
  <si>
    <t>Nguyễn Vân Khánh</t>
  </si>
  <si>
    <t>CNE019</t>
  </si>
  <si>
    <t>Lê Thị Tuyền</t>
  </si>
  <si>
    <t>CNE020</t>
  </si>
  <si>
    <t>Nguyễn Văn Độ</t>
  </si>
  <si>
    <t>CNE021</t>
  </si>
  <si>
    <t>Tô Hoài An</t>
  </si>
  <si>
    <t>CNE022</t>
  </si>
  <si>
    <t>Trần Thị Phượng</t>
  </si>
  <si>
    <t>CNE025</t>
  </si>
  <si>
    <t>Nguyễn Thị Lan Phương</t>
  </si>
  <si>
    <t>CNE027</t>
  </si>
  <si>
    <t>Lê Thị Hoài Thương</t>
  </si>
  <si>
    <t>CNE028</t>
  </si>
  <si>
    <t>Mai Lan</t>
  </si>
  <si>
    <t>CNE029</t>
  </si>
  <si>
    <t>Đinh Thị Diệu Trang</t>
  </si>
  <si>
    <t>CNE030</t>
  </si>
  <si>
    <t>Nguyễn Thị Thanh</t>
  </si>
  <si>
    <t>CNE034</t>
  </si>
  <si>
    <t>Đặng Thị Hạnh</t>
  </si>
  <si>
    <t>CNE035</t>
  </si>
  <si>
    <t>Lê Thị Phượng</t>
  </si>
  <si>
    <t>TNE007</t>
  </si>
  <si>
    <t>Nguyễn Thị Minh Thuận</t>
  </si>
  <si>
    <t>TNE008</t>
  </si>
  <si>
    <t>Ngô Kim Ánh</t>
  </si>
  <si>
    <t>Nguyễn Kiều Oanh</t>
  </si>
  <si>
    <t>Tháng 1</t>
  </si>
  <si>
    <t>Tháng 2</t>
  </si>
  <si>
    <t>Tháng 12</t>
  </si>
  <si>
    <t>Tháng 3</t>
  </si>
  <si>
    <t xml:space="preserve">Tổng </t>
  </si>
  <si>
    <t>PC469</t>
  </si>
  <si>
    <t>PC699</t>
  </si>
  <si>
    <t>PC838</t>
  </si>
  <si>
    <t>PC919</t>
  </si>
  <si>
    <t>02/12/2013</t>
  </si>
  <si>
    <t>07/01/2013</t>
  </si>
  <si>
    <t>07/01/2014</t>
  </si>
  <si>
    <t>12/02/2014</t>
  </si>
  <si>
    <t>03/03/2014</t>
  </si>
  <si>
    <t>Tạm ứng tiền dạy học kì 2</t>
  </si>
  <si>
    <t>BẢNG TỔNG KẾT SỐ TIỀN TẠM ỨNG</t>
  </si>
  <si>
    <t>BẢNG TỔNG KẾT SỐ GIỜ DẠY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</si>
</sst>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3" fontId="2" fillId="0" borderId="0" xfId="0" applyNumberFormat="1" applyFont="1"/>
    <xf numFmtId="0" fontId="1" fillId="0" borderId="0" xfId="0" quotePrefix="1" applyFont="1"/>
    <xf numFmtId="0" fontId="2" fillId="0" borderId="0" xfId="0" applyFont="1"/>
    <xf numFmtId="0" fontId="2" fillId="0" borderId="0" xfId="0" quotePrefix="1" applyFont="1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1" fillId="0" borderId="1" xfId="0" applyFont="1" applyFill="1" applyBorder="1"/>
    <xf numFmtId="3" fontId="1" fillId="0" borderId="1" xfId="0" applyNumberFormat="1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quotePrefix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%20MON/THANH%20TOAN%20&amp;%20TAM%20UNG/Tam%20ung%20tien%20day/TAM_UNG%20TIEN%20DA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K3_T4(L1)"/>
      <sheetName val="HK2_T3(14)"/>
      <sheetName val="HK2_T2(14)"/>
      <sheetName val="HK2_T1(14)"/>
      <sheetName val="HK2_T12"/>
      <sheetName val="T11"/>
      <sheetName val="T10"/>
      <sheetName val="T9"/>
      <sheetName val="DS GV"/>
    </sheetNames>
    <sheetDataSet>
      <sheetData sheetId="0"/>
      <sheetData sheetId="1">
        <row r="7">
          <cell r="B7" t="str">
            <v>CNE003</v>
          </cell>
          <cell r="C7" t="str">
            <v>CAO THỊ TÔ HOÀI</v>
          </cell>
          <cell r="D7">
            <v>10000000</v>
          </cell>
        </row>
        <row r="8">
          <cell r="B8" t="str">
            <v>CNE004</v>
          </cell>
          <cell r="C8" t="str">
            <v>TRẦN THỊ HẢI BÌNH</v>
          </cell>
          <cell r="D8">
            <v>7000000</v>
          </cell>
        </row>
        <row r="9">
          <cell r="B9" t="str">
            <v>CNE005</v>
          </cell>
          <cell r="C9" t="str">
            <v>ĐẶNG THỊ KIM CHUNG</v>
          </cell>
          <cell r="D9">
            <v>8000000</v>
          </cell>
        </row>
        <row r="10">
          <cell r="B10" t="str">
            <v>CNE006</v>
          </cell>
          <cell r="C10" t="str">
            <v>NGUYỄN THỊ KIỀU DUNG</v>
          </cell>
          <cell r="D10">
            <v>7000000</v>
          </cell>
        </row>
        <row r="11">
          <cell r="B11" t="str">
            <v>CNE007</v>
          </cell>
          <cell r="C11" t="str">
            <v>HOÀNG THỊ THU DUNG</v>
          </cell>
          <cell r="D11">
            <v>10000000</v>
          </cell>
        </row>
        <row r="12">
          <cell r="B12" t="str">
            <v>CNE008</v>
          </cell>
          <cell r="C12" t="str">
            <v>ĐỖ THU HẰNG</v>
          </cell>
          <cell r="D12">
            <v>8000000</v>
          </cell>
        </row>
        <row r="13">
          <cell r="B13" t="str">
            <v>CNE009</v>
          </cell>
          <cell r="C13" t="str">
            <v>LÊ THỊ HÒA</v>
          </cell>
          <cell r="D13">
            <v>11000000</v>
          </cell>
        </row>
        <row r="14">
          <cell r="B14" t="str">
            <v>CNE010</v>
          </cell>
          <cell r="C14" t="str">
            <v>NGUYỄN KIỀU OANH</v>
          </cell>
          <cell r="D14">
            <v>5000000</v>
          </cell>
        </row>
        <row r="15">
          <cell r="B15" t="str">
            <v>CNE011</v>
          </cell>
          <cell r="C15" t="str">
            <v>NGUYỄN THỊ HẢI OANH</v>
          </cell>
          <cell r="D15">
            <v>10000000</v>
          </cell>
        </row>
        <row r="16">
          <cell r="B16" t="str">
            <v>CNE013</v>
          </cell>
          <cell r="C16" t="str">
            <v>PHẠM HỒNG VÂN</v>
          </cell>
          <cell r="D16">
            <v>13000000</v>
          </cell>
        </row>
        <row r="17">
          <cell r="B17" t="str">
            <v>CNE014</v>
          </cell>
          <cell r="C17" t="str">
            <v>PHẠM THÁI SƠN</v>
          </cell>
          <cell r="D17">
            <v>8000000</v>
          </cell>
        </row>
        <row r="18">
          <cell r="B18" t="str">
            <v>CNE015</v>
          </cell>
          <cell r="C18" t="str">
            <v>ĐỖ THỊ HỒNG HÀ</v>
          </cell>
          <cell r="D18">
            <v>10000000</v>
          </cell>
        </row>
        <row r="19">
          <cell r="B19" t="str">
            <v>CNE017</v>
          </cell>
          <cell r="C19" t="str">
            <v>PHÍ THỊ THU TRANG</v>
          </cell>
          <cell r="D19">
            <v>7000000</v>
          </cell>
        </row>
        <row r="20">
          <cell r="B20" t="str">
            <v>CNE018</v>
          </cell>
          <cell r="C20" t="str">
            <v>NGUYỄN VÂN KHÁNH</v>
          </cell>
          <cell r="D20">
            <v>10000000</v>
          </cell>
        </row>
        <row r="21">
          <cell r="B21" t="str">
            <v>CNE019</v>
          </cell>
          <cell r="C21" t="str">
            <v>LÊ THỊ TUYỀN</v>
          </cell>
          <cell r="D21">
            <v>5000000</v>
          </cell>
        </row>
        <row r="22">
          <cell r="B22" t="str">
            <v>CNE020</v>
          </cell>
          <cell r="C22" t="str">
            <v xml:space="preserve"> NGUYỄN VĂN ĐỘ</v>
          </cell>
          <cell r="D22">
            <v>5000000</v>
          </cell>
        </row>
        <row r="23">
          <cell r="B23" t="str">
            <v>CNE021</v>
          </cell>
          <cell r="C23" t="str">
            <v>TÔ HOÀI AN</v>
          </cell>
          <cell r="D23">
            <v>10000000</v>
          </cell>
        </row>
        <row r="24">
          <cell r="B24" t="str">
            <v>CNE022</v>
          </cell>
          <cell r="C24" t="str">
            <v>TRẦN THỊ PHƯỢNG</v>
          </cell>
          <cell r="D24">
            <v>10000000</v>
          </cell>
        </row>
        <row r="25">
          <cell r="B25" t="str">
            <v>CNE025</v>
          </cell>
          <cell r="C25" t="str">
            <v>NGUYỄN LAN PHƯƠNG</v>
          </cell>
          <cell r="D25">
            <v>8000000</v>
          </cell>
        </row>
        <row r="26">
          <cell r="B26" t="str">
            <v>CNE027</v>
          </cell>
          <cell r="C26" t="str">
            <v>LÊ THỊ HOÀI THƯƠNG</v>
          </cell>
          <cell r="D26">
            <v>7000000</v>
          </cell>
        </row>
        <row r="27">
          <cell r="B27" t="str">
            <v>CNE028</v>
          </cell>
          <cell r="C27" t="str">
            <v>MAI LAN</v>
          </cell>
          <cell r="D27">
            <v>7000000</v>
          </cell>
        </row>
        <row r="28">
          <cell r="B28" t="str">
            <v>CNE029</v>
          </cell>
          <cell r="C28" t="str">
            <v>ĐINH THỊ DIỆU TRANG</v>
          </cell>
          <cell r="D28">
            <v>2000000</v>
          </cell>
        </row>
        <row r="29">
          <cell r="B29" t="str">
            <v>CNE033</v>
          </cell>
          <cell r="C29" t="str">
            <v>TRẦN THỊ THANH HƯƠNG</v>
          </cell>
          <cell r="D29">
            <v>5000000</v>
          </cell>
        </row>
        <row r="30">
          <cell r="B30" t="str">
            <v>CNE034</v>
          </cell>
          <cell r="C30" t="str">
            <v>ĐẶNG THỊ HẠNH</v>
          </cell>
          <cell r="D30">
            <v>6000000</v>
          </cell>
        </row>
        <row r="31">
          <cell r="B31" t="str">
            <v>CNE035</v>
          </cell>
          <cell r="C31" t="str">
            <v>LÊ THỊ PHƯỢNG</v>
          </cell>
          <cell r="D31">
            <v>6000000</v>
          </cell>
        </row>
        <row r="32">
          <cell r="B32" t="str">
            <v>TNE007</v>
          </cell>
          <cell r="C32" t="str">
            <v>NGUYỄN THỊ MINH THUẬN</v>
          </cell>
          <cell r="D32">
            <v>2000000</v>
          </cell>
        </row>
        <row r="33">
          <cell r="B33" t="str">
            <v>TNE008</v>
          </cell>
          <cell r="C33" t="str">
            <v>NGÔ KIM ÁNH</v>
          </cell>
          <cell r="D33">
            <v>4000000</v>
          </cell>
        </row>
      </sheetData>
      <sheetData sheetId="2">
        <row r="8">
          <cell r="B8" t="str">
            <v>CNE003</v>
          </cell>
          <cell r="C8" t="str">
            <v>CAO THỊ TÔ HOÀI</v>
          </cell>
          <cell r="D8">
            <v>10000000</v>
          </cell>
        </row>
        <row r="9">
          <cell r="B9" t="str">
            <v>CNE004</v>
          </cell>
          <cell r="C9" t="str">
            <v>TRẦN THỊ HẢI BÌNH</v>
          </cell>
          <cell r="D9">
            <v>12000000</v>
          </cell>
        </row>
        <row r="10">
          <cell r="B10" t="str">
            <v>CNE005</v>
          </cell>
          <cell r="C10" t="str">
            <v>ĐẶNG THỊ KIM CHUNG</v>
          </cell>
          <cell r="D10">
            <v>10000000</v>
          </cell>
        </row>
        <row r="11">
          <cell r="B11" t="str">
            <v>CNE006</v>
          </cell>
          <cell r="C11" t="str">
            <v>NGUYỄN THỊ KIỀU DUNG</v>
          </cell>
          <cell r="D11">
            <v>10000000</v>
          </cell>
        </row>
        <row r="12">
          <cell r="B12" t="str">
            <v>CNE007</v>
          </cell>
          <cell r="C12" t="str">
            <v>HOÀNG THỊ THU DUNG</v>
          </cell>
          <cell r="D12">
            <v>15000000</v>
          </cell>
        </row>
        <row r="13">
          <cell r="B13" t="str">
            <v>CNE008</v>
          </cell>
          <cell r="C13" t="str">
            <v>ĐỖ THU HẰNG</v>
          </cell>
          <cell r="D13">
            <v>10000000</v>
          </cell>
        </row>
        <row r="14">
          <cell r="B14" t="str">
            <v>CNE009</v>
          </cell>
          <cell r="C14" t="str">
            <v>LÊ THỊ HÒA</v>
          </cell>
          <cell r="D14">
            <v>10000000</v>
          </cell>
        </row>
        <row r="15">
          <cell r="B15" t="str">
            <v>CNE010</v>
          </cell>
          <cell r="C15" t="str">
            <v>NGUYỄN KIỀU OANH</v>
          </cell>
          <cell r="D15">
            <v>5000000</v>
          </cell>
        </row>
        <row r="16">
          <cell r="B16" t="str">
            <v>CNE011</v>
          </cell>
          <cell r="C16" t="str">
            <v>NGUYỄN THỊ HẢI OANH</v>
          </cell>
          <cell r="D16">
            <v>12000000</v>
          </cell>
        </row>
        <row r="17">
          <cell r="B17" t="str">
            <v>CNE012</v>
          </cell>
          <cell r="C17" t="str">
            <v>HOÀNG KIM THÚY</v>
          </cell>
          <cell r="D17">
            <v>13000000</v>
          </cell>
        </row>
        <row r="18">
          <cell r="B18" t="str">
            <v>CNE013</v>
          </cell>
          <cell r="C18" t="str">
            <v>PHẠM HỒNG VÂN</v>
          </cell>
          <cell r="D18">
            <v>13000000</v>
          </cell>
        </row>
        <row r="19">
          <cell r="B19" t="str">
            <v>CNE014</v>
          </cell>
          <cell r="C19" t="str">
            <v>PHẠM THÁI SƠN</v>
          </cell>
          <cell r="D19">
            <v>10000000</v>
          </cell>
        </row>
        <row r="20">
          <cell r="B20" t="str">
            <v>CNE015</v>
          </cell>
          <cell r="C20" t="str">
            <v>ĐỖ THỊ HỒNG HÀ</v>
          </cell>
          <cell r="D20">
            <v>15000000</v>
          </cell>
        </row>
        <row r="21">
          <cell r="B21" t="str">
            <v>CNE017</v>
          </cell>
          <cell r="C21" t="str">
            <v>PHÍ THỊ THU TRANG</v>
          </cell>
          <cell r="D21">
            <v>10000000</v>
          </cell>
        </row>
        <row r="22">
          <cell r="B22" t="str">
            <v>CNE018</v>
          </cell>
          <cell r="C22" t="str">
            <v>NGUYỄN VÂN KHÁNH</v>
          </cell>
          <cell r="D22">
            <v>13000000</v>
          </cell>
        </row>
        <row r="23">
          <cell r="B23" t="str">
            <v>CNE019</v>
          </cell>
          <cell r="C23" t="str">
            <v>LÊ THỊ TUYỀN</v>
          </cell>
          <cell r="D23">
            <v>5000000</v>
          </cell>
        </row>
        <row r="24">
          <cell r="B24" t="str">
            <v>CNE020</v>
          </cell>
          <cell r="C24" t="str">
            <v xml:space="preserve"> NGUYỄN VĂN ĐỘ</v>
          </cell>
          <cell r="D24">
            <v>5000000</v>
          </cell>
        </row>
        <row r="25">
          <cell r="B25" t="str">
            <v>CNE021</v>
          </cell>
          <cell r="C25" t="str">
            <v>TÔ HOÀI AN</v>
          </cell>
          <cell r="D25">
            <v>10000000</v>
          </cell>
        </row>
        <row r="26">
          <cell r="B26" t="str">
            <v>CNE022</v>
          </cell>
          <cell r="C26" t="str">
            <v>TRẦN THỊ PHƯỢNG</v>
          </cell>
          <cell r="D26">
            <v>10000000</v>
          </cell>
        </row>
        <row r="27">
          <cell r="B27" t="str">
            <v>CNE025</v>
          </cell>
          <cell r="C27" t="str">
            <v>NGUYỄN LAN PHƯƠNG</v>
          </cell>
          <cell r="D27">
            <v>5000000</v>
          </cell>
        </row>
        <row r="28">
          <cell r="B28" t="str">
            <v>CNE027</v>
          </cell>
          <cell r="C28" t="str">
            <v>LÊ THỊ HOÀI THƯƠNG</v>
          </cell>
          <cell r="D28">
            <v>9000000</v>
          </cell>
        </row>
        <row r="29">
          <cell r="B29" t="str">
            <v>CNE028</v>
          </cell>
          <cell r="C29" t="str">
            <v>MAI LAN</v>
          </cell>
          <cell r="D29">
            <v>8000000</v>
          </cell>
        </row>
        <row r="30">
          <cell r="B30" t="str">
            <v>CNE029</v>
          </cell>
          <cell r="C30" t="str">
            <v>ĐINH THỊ DIỆU TRANG</v>
          </cell>
          <cell r="D30">
            <v>10000000</v>
          </cell>
        </row>
        <row r="31">
          <cell r="B31" t="str">
            <v>CNE033</v>
          </cell>
          <cell r="C31" t="str">
            <v>TRẦN THỊ THANH HƯƠNG</v>
          </cell>
          <cell r="D31">
            <v>10000000</v>
          </cell>
        </row>
        <row r="32">
          <cell r="B32" t="str">
            <v>CNE034</v>
          </cell>
          <cell r="C32" t="str">
            <v>ĐẶNG THỊ HẠNH</v>
          </cell>
          <cell r="D32">
            <v>6000000</v>
          </cell>
        </row>
        <row r="33">
          <cell r="B33" t="str">
            <v>CNE035</v>
          </cell>
          <cell r="C33" t="str">
            <v>LÊ THỊ PHƯỢNG</v>
          </cell>
          <cell r="D33">
            <v>7000000</v>
          </cell>
        </row>
        <row r="34">
          <cell r="B34" t="str">
            <v>TNE007</v>
          </cell>
          <cell r="C34" t="str">
            <v>NGUYỄN THỊ MINH THUẬN</v>
          </cell>
          <cell r="D34">
            <v>2000000</v>
          </cell>
        </row>
        <row r="35">
          <cell r="B35" t="str">
            <v>TNE008</v>
          </cell>
          <cell r="C35" t="str">
            <v>NGÔ KIM ÁNH</v>
          </cell>
          <cell r="D35">
            <v>4000000</v>
          </cell>
        </row>
      </sheetData>
      <sheetData sheetId="3">
        <row r="7">
          <cell r="A7" t="str">
            <v>CNE001</v>
          </cell>
          <cell r="B7" t="str">
            <v>Trần Phương Thu</v>
          </cell>
          <cell r="C7">
            <v>0</v>
          </cell>
        </row>
        <row r="8">
          <cell r="A8" t="str">
            <v>CNE003</v>
          </cell>
          <cell r="B8" t="str">
            <v>Cao Thị Tô Hoài</v>
          </cell>
          <cell r="C8">
            <v>10000000</v>
          </cell>
        </row>
        <row r="9">
          <cell r="A9" t="str">
            <v>CNE004</v>
          </cell>
          <cell r="B9" t="str">
            <v>Trần Thị Hải Bình</v>
          </cell>
          <cell r="C9">
            <v>12000000</v>
          </cell>
        </row>
        <row r="10">
          <cell r="A10" t="str">
            <v>CNE005</v>
          </cell>
          <cell r="B10" t="str">
            <v>Đặng Kim Chung</v>
          </cell>
          <cell r="C10">
            <v>10000000</v>
          </cell>
        </row>
        <row r="11">
          <cell r="A11" t="str">
            <v>CNE006</v>
          </cell>
          <cell r="B11" t="str">
            <v>Nguyễn Thị Kiều Dung</v>
          </cell>
          <cell r="C11">
            <v>10000000</v>
          </cell>
        </row>
        <row r="12">
          <cell r="A12" t="str">
            <v>CNE007</v>
          </cell>
          <cell r="B12" t="str">
            <v>Hoàng Thị Thu Dung</v>
          </cell>
          <cell r="C12">
            <v>15000000</v>
          </cell>
        </row>
        <row r="13">
          <cell r="A13" t="str">
            <v>CNE008</v>
          </cell>
          <cell r="B13" t="str">
            <v>Đỗ Thu Hằng</v>
          </cell>
          <cell r="C13">
            <v>10000000</v>
          </cell>
        </row>
        <row r="14">
          <cell r="A14" t="str">
            <v>CNE009</v>
          </cell>
          <cell r="B14" t="str">
            <v>Lê Thị Hòa</v>
          </cell>
          <cell r="C14">
            <v>10000000</v>
          </cell>
        </row>
        <row r="15">
          <cell r="A15" t="str">
            <v>CNE010</v>
          </cell>
          <cell r="B15" t="str">
            <v>Nguyễn Kiều Oanh</v>
          </cell>
          <cell r="C15">
            <v>5000000</v>
          </cell>
        </row>
        <row r="16">
          <cell r="A16" t="str">
            <v>CNE011</v>
          </cell>
          <cell r="B16" t="str">
            <v>Nguyễn Thị Hải Oanh</v>
          </cell>
          <cell r="C16">
            <v>10000000</v>
          </cell>
        </row>
        <row r="17">
          <cell r="A17" t="str">
            <v>CNE012</v>
          </cell>
          <cell r="B17" t="str">
            <v>Hoàng Kim Thúy</v>
          </cell>
          <cell r="C17">
            <v>12000000</v>
          </cell>
        </row>
        <row r="18">
          <cell r="A18" t="str">
            <v>CNE013</v>
          </cell>
          <cell r="B18" t="str">
            <v>Phạm Hồng Vân</v>
          </cell>
          <cell r="C18">
            <v>0</v>
          </cell>
        </row>
        <row r="19">
          <cell r="A19" t="str">
            <v>CNE014</v>
          </cell>
          <cell r="B19" t="str">
            <v>Phạm Thái Sơn</v>
          </cell>
          <cell r="C19">
            <v>10000000</v>
          </cell>
        </row>
        <row r="20">
          <cell r="A20" t="str">
            <v>CNE015</v>
          </cell>
          <cell r="B20" t="str">
            <v>Đỗ Thị Hồng Hà</v>
          </cell>
          <cell r="C20">
            <v>5000000</v>
          </cell>
        </row>
        <row r="21">
          <cell r="A21" t="str">
            <v>CNE033</v>
          </cell>
          <cell r="B21" t="str">
            <v>Trần Thị Thanh Hương</v>
          </cell>
          <cell r="C21">
            <v>5000000</v>
          </cell>
        </row>
        <row r="22">
          <cell r="A22" t="str">
            <v>CNE017</v>
          </cell>
          <cell r="B22" t="str">
            <v>Phí Thị Thu Trang</v>
          </cell>
          <cell r="C22">
            <v>10000000</v>
          </cell>
        </row>
        <row r="23">
          <cell r="A23" t="str">
            <v>CNE018</v>
          </cell>
          <cell r="B23" t="str">
            <v>Nguyễn Vân Khánh</v>
          </cell>
          <cell r="C23">
            <v>0</v>
          </cell>
        </row>
        <row r="24">
          <cell r="A24" t="str">
            <v>CNE019</v>
          </cell>
          <cell r="B24" t="str">
            <v>Lê Thị Tuyền</v>
          </cell>
          <cell r="C24">
            <v>8000000</v>
          </cell>
        </row>
        <row r="25">
          <cell r="A25" t="str">
            <v>CNE020</v>
          </cell>
          <cell r="B25" t="str">
            <v>Nguyễn Văn Độ</v>
          </cell>
          <cell r="C25">
            <v>5000000</v>
          </cell>
        </row>
        <row r="26">
          <cell r="A26" t="str">
            <v>CNE021</v>
          </cell>
          <cell r="B26" t="str">
            <v>Tô Hoài An</v>
          </cell>
          <cell r="C26">
            <v>10000000</v>
          </cell>
        </row>
        <row r="27">
          <cell r="A27" t="str">
            <v>CNE022</v>
          </cell>
          <cell r="B27" t="str">
            <v>Trần Thị Phượng</v>
          </cell>
          <cell r="C27">
            <v>10000000</v>
          </cell>
        </row>
        <row r="28">
          <cell r="A28" t="str">
            <v>CNE025</v>
          </cell>
          <cell r="B28" t="str">
            <v>Nguyễn Thị Lan Phương</v>
          </cell>
          <cell r="C28">
            <v>12000000</v>
          </cell>
        </row>
        <row r="29">
          <cell r="A29" t="str">
            <v>CNE027</v>
          </cell>
          <cell r="B29" t="str">
            <v>Lê Thị Hoài Thương</v>
          </cell>
          <cell r="C29">
            <v>10000000</v>
          </cell>
        </row>
        <row r="30">
          <cell r="A30" t="str">
            <v>CNE028</v>
          </cell>
          <cell r="B30" t="str">
            <v>Mai Lan</v>
          </cell>
          <cell r="C30">
            <v>8000000</v>
          </cell>
        </row>
        <row r="31">
          <cell r="A31" t="str">
            <v>CNE029</v>
          </cell>
          <cell r="B31" t="str">
            <v>Đinh Thị Diệu Trang</v>
          </cell>
          <cell r="C31">
            <v>5000000</v>
          </cell>
        </row>
        <row r="32">
          <cell r="A32" t="str">
            <v>CNE030</v>
          </cell>
          <cell r="B32" t="str">
            <v>Nguyễn Thị Thanh</v>
          </cell>
          <cell r="C32">
            <v>10000000</v>
          </cell>
        </row>
        <row r="33">
          <cell r="A33" t="str">
            <v>TNE004</v>
          </cell>
          <cell r="B33" t="str">
            <v>Lê Thị Phượng</v>
          </cell>
          <cell r="C33">
            <v>5000000</v>
          </cell>
        </row>
        <row r="34">
          <cell r="A34" t="str">
            <v>TNE005</v>
          </cell>
          <cell r="B34" t="str">
            <v>Đặng Thị Hạnh</v>
          </cell>
          <cell r="C34">
            <v>4000000</v>
          </cell>
        </row>
      </sheetData>
      <sheetData sheetId="4">
        <row r="9">
          <cell r="B9" t="str">
            <v>CNE005</v>
          </cell>
          <cell r="C9" t="str">
            <v>ĐẶNG THỊ KIM CHUNG</v>
          </cell>
          <cell r="D9">
            <v>5000000</v>
          </cell>
        </row>
        <row r="10">
          <cell r="B10" t="str">
            <v>CNE006</v>
          </cell>
          <cell r="C10" t="str">
            <v>NGUYỄN THỊ KIỀU DUNG</v>
          </cell>
          <cell r="D10">
            <v>5000000</v>
          </cell>
        </row>
        <row r="11">
          <cell r="B11" t="str">
            <v>CNE007</v>
          </cell>
          <cell r="C11" t="str">
            <v>HOÀNG THỊ THU DUNG</v>
          </cell>
          <cell r="D11">
            <v>10000000</v>
          </cell>
        </row>
        <row r="12">
          <cell r="B12" t="str">
            <v>CNE008</v>
          </cell>
          <cell r="C12" t="str">
            <v>ĐỖ THU HẰNG</v>
          </cell>
          <cell r="D12">
            <v>3000000</v>
          </cell>
        </row>
        <row r="13">
          <cell r="B13" t="str">
            <v>CNE009</v>
          </cell>
          <cell r="C13" t="str">
            <v>LÊ THỊ HÒA</v>
          </cell>
          <cell r="D13">
            <v>5000000</v>
          </cell>
        </row>
        <row r="14">
          <cell r="B14" t="str">
            <v>CNE010</v>
          </cell>
          <cell r="C14" t="str">
            <v>NGUYỄN KIỀU OANH</v>
          </cell>
          <cell r="D14">
            <v>10000000</v>
          </cell>
        </row>
        <row r="15">
          <cell r="B15" t="str">
            <v>CNE011</v>
          </cell>
          <cell r="C15" t="str">
            <v>NGUYỄN THỊ HẢI OANH</v>
          </cell>
          <cell r="D15">
            <v>10000000</v>
          </cell>
        </row>
        <row r="16">
          <cell r="B16" t="str">
            <v>CNE012</v>
          </cell>
          <cell r="C16" t="str">
            <v>HOÀNG KIM THÚY</v>
          </cell>
          <cell r="D16">
            <v>5000000</v>
          </cell>
        </row>
        <row r="17">
          <cell r="B17" t="str">
            <v>CNE017</v>
          </cell>
          <cell r="C17" t="str">
            <v>PHÍ THỊ THU TRANG</v>
          </cell>
          <cell r="D17">
            <v>7000000</v>
          </cell>
        </row>
        <row r="18">
          <cell r="B18" t="str">
            <v>CNE018</v>
          </cell>
          <cell r="C18" t="str">
            <v>NGUYỄN VÂN KHÁNH</v>
          </cell>
          <cell r="D18">
            <v>10000000</v>
          </cell>
        </row>
        <row r="19">
          <cell r="B19" t="str">
            <v>CNE029</v>
          </cell>
          <cell r="C19" t="str">
            <v>ĐINH THỊ DIỆU TRANG</v>
          </cell>
          <cell r="D19">
            <v>5000000</v>
          </cell>
        </row>
        <row r="20">
          <cell r="B20" t="str">
            <v>CNE019</v>
          </cell>
          <cell r="C20" t="str">
            <v>LÊ THỊ TUYỀN</v>
          </cell>
          <cell r="D20">
            <v>5000000</v>
          </cell>
        </row>
        <row r="21">
          <cell r="B21" t="str">
            <v>CNE033</v>
          </cell>
          <cell r="C21" t="str">
            <v>TRẦN THỊ THANH HƯƠNG</v>
          </cell>
          <cell r="D21">
            <v>5000000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2"/>
  <sheetViews>
    <sheetView tabSelected="1" topLeftCell="A2" workbookViewId="0">
      <selection activeCell="I7" sqref="I7"/>
    </sheetView>
  </sheetViews>
  <sheetFormatPr defaultRowHeight="15.75"/>
  <cols>
    <col min="1" max="1" width="6.42578125" style="4" customWidth="1"/>
    <col min="2" max="2" width="11.7109375" style="1" customWidth="1"/>
    <col min="3" max="3" width="22.42578125" style="1" customWidth="1"/>
    <col min="4" max="6" width="11.85546875" style="4" customWidth="1"/>
    <col min="7" max="7" width="15.42578125" style="4" customWidth="1"/>
    <col min="8" max="8" width="9.140625" style="1"/>
    <col min="9" max="13" width="14.28515625" style="1" bestFit="1" customWidth="1"/>
    <col min="14" max="16384" width="9.140625" style="1"/>
  </cols>
  <sheetData>
    <row r="2" spans="1:13">
      <c r="A2" s="24" t="s">
        <v>84</v>
      </c>
      <c r="B2" s="24"/>
      <c r="C2" s="24"/>
      <c r="D2" s="24"/>
      <c r="E2" s="24"/>
      <c r="F2" s="24"/>
      <c r="G2" s="24"/>
    </row>
    <row r="3" spans="1:13" ht="22.5" customHeight="1">
      <c r="A3" s="24" t="s">
        <v>0</v>
      </c>
      <c r="B3" s="24"/>
      <c r="C3" s="24"/>
      <c r="D3" s="24"/>
      <c r="E3" s="24"/>
      <c r="F3" s="24"/>
      <c r="G3" s="24"/>
    </row>
    <row r="4" spans="1:13" s="20" customFormat="1" ht="30" customHeight="1">
      <c r="A4" s="18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18" t="s">
        <v>6</v>
      </c>
      <c r="G4" s="18" t="s">
        <v>7</v>
      </c>
    </row>
    <row r="5" spans="1:13" ht="30" customHeight="1">
      <c r="A5" s="13">
        <v>1</v>
      </c>
      <c r="B5" s="12" t="s">
        <v>8</v>
      </c>
      <c r="C5" s="12" t="s">
        <v>9</v>
      </c>
      <c r="D5" s="13">
        <f>18*4</f>
        <v>72</v>
      </c>
      <c r="E5" s="13">
        <f>18*2+27</f>
        <v>63</v>
      </c>
      <c r="F5" s="13">
        <v>0</v>
      </c>
      <c r="G5" s="13">
        <f>SUM(D5:F5)</f>
        <v>135</v>
      </c>
      <c r="I5" s="2"/>
      <c r="J5" s="2"/>
      <c r="K5" s="2"/>
      <c r="L5" s="2"/>
      <c r="M5" s="2"/>
    </row>
    <row r="6" spans="1:13" ht="30" customHeight="1">
      <c r="A6" s="13">
        <v>2</v>
      </c>
      <c r="B6" s="12" t="s">
        <v>10</v>
      </c>
      <c r="C6" s="12" t="s">
        <v>11</v>
      </c>
      <c r="D6" s="13">
        <f>18*4</f>
        <v>72</v>
      </c>
      <c r="E6" s="13">
        <f>18*5+36</f>
        <v>126</v>
      </c>
      <c r="F6" s="13">
        <f>18*2+27+36+18</f>
        <v>117</v>
      </c>
      <c r="G6" s="13">
        <f t="shared" ref="G6:G34" si="0">SUM(D6:F6)</f>
        <v>315</v>
      </c>
      <c r="I6" s="2"/>
      <c r="J6" s="2"/>
      <c r="K6" s="2"/>
      <c r="L6" s="2"/>
      <c r="M6" s="2"/>
    </row>
    <row r="7" spans="1:13" ht="30" customHeight="1">
      <c r="A7" s="13">
        <v>3</v>
      </c>
      <c r="B7" s="12" t="s">
        <v>12</v>
      </c>
      <c r="C7" s="12" t="s">
        <v>13</v>
      </c>
      <c r="D7" s="13">
        <f>36+18*4</f>
        <v>108</v>
      </c>
      <c r="E7" s="13">
        <f>18*6</f>
        <v>108</v>
      </c>
      <c r="F7" s="13">
        <f>18*5+27</f>
        <v>117</v>
      </c>
      <c r="G7" s="13">
        <f t="shared" si="0"/>
        <v>333</v>
      </c>
      <c r="I7" s="2"/>
      <c r="J7" s="2"/>
      <c r="K7" s="2"/>
      <c r="L7" s="2"/>
      <c r="M7" s="2"/>
    </row>
    <row r="8" spans="1:13" ht="30" customHeight="1">
      <c r="A8" s="13">
        <v>4</v>
      </c>
      <c r="B8" s="12" t="s">
        <v>14</v>
      </c>
      <c r="C8" s="12" t="s">
        <v>15</v>
      </c>
      <c r="D8" s="13">
        <f>18*5</f>
        <v>90</v>
      </c>
      <c r="E8" s="13">
        <f>54+36*2</f>
        <v>126</v>
      </c>
      <c r="F8" s="13">
        <f>18*6+27</f>
        <v>135</v>
      </c>
      <c r="G8" s="13">
        <f t="shared" si="0"/>
        <v>351</v>
      </c>
      <c r="I8" s="2"/>
      <c r="J8" s="2"/>
      <c r="K8" s="2"/>
      <c r="L8" s="2"/>
      <c r="M8" s="2"/>
    </row>
    <row r="9" spans="1:13" ht="30" customHeight="1">
      <c r="A9" s="13">
        <v>5</v>
      </c>
      <c r="B9" s="12" t="s">
        <v>16</v>
      </c>
      <c r="C9" s="12" t="s">
        <v>17</v>
      </c>
      <c r="D9" s="13">
        <f>36+18*4</f>
        <v>108</v>
      </c>
      <c r="E9" s="13">
        <f>18+36+27+18*2</f>
        <v>117</v>
      </c>
      <c r="F9" s="13">
        <f>18+27+18*2</f>
        <v>81</v>
      </c>
      <c r="G9" s="13">
        <f t="shared" si="0"/>
        <v>306</v>
      </c>
      <c r="I9" s="2"/>
      <c r="J9" s="2"/>
      <c r="K9" s="2"/>
      <c r="L9" s="2"/>
      <c r="M9" s="2"/>
    </row>
    <row r="10" spans="1:13" ht="30" customHeight="1">
      <c r="A10" s="13">
        <v>6</v>
      </c>
      <c r="B10" s="12" t="s">
        <v>18</v>
      </c>
      <c r="C10" s="12" t="s">
        <v>19</v>
      </c>
      <c r="D10" s="13">
        <f>18*5+27</f>
        <v>117</v>
      </c>
      <c r="E10" s="13">
        <f>18*8</f>
        <v>144</v>
      </c>
      <c r="F10" s="13">
        <f>18*8+27</f>
        <v>171</v>
      </c>
      <c r="G10" s="13">
        <f t="shared" si="0"/>
        <v>432</v>
      </c>
      <c r="I10" s="2"/>
      <c r="J10" s="2"/>
      <c r="K10" s="2"/>
      <c r="L10" s="2"/>
      <c r="M10" s="2"/>
    </row>
    <row r="11" spans="1:13" ht="30" customHeight="1">
      <c r="A11" s="13">
        <v>7</v>
      </c>
      <c r="B11" s="12" t="s">
        <v>20</v>
      </c>
      <c r="C11" s="12" t="s">
        <v>21</v>
      </c>
      <c r="D11" s="13">
        <f>18*6</f>
        <v>108</v>
      </c>
      <c r="E11" s="13">
        <f>18*6+36</f>
        <v>144</v>
      </c>
      <c r="F11" s="13">
        <f>18*5</f>
        <v>90</v>
      </c>
      <c r="G11" s="13">
        <f t="shared" si="0"/>
        <v>342</v>
      </c>
      <c r="I11" s="2"/>
      <c r="J11" s="2"/>
      <c r="K11" s="2"/>
      <c r="L11" s="2"/>
      <c r="M11" s="2"/>
    </row>
    <row r="12" spans="1:13" ht="30" customHeight="1">
      <c r="A12" s="13">
        <v>8</v>
      </c>
      <c r="B12" s="12" t="s">
        <v>22</v>
      </c>
      <c r="C12" s="12" t="s">
        <v>23</v>
      </c>
      <c r="D12" s="13">
        <f>18*6</f>
        <v>108</v>
      </c>
      <c r="E12" s="13">
        <f>18*4+36</f>
        <v>108</v>
      </c>
      <c r="F12" s="13">
        <f>18*3+36+18+27+18</f>
        <v>153</v>
      </c>
      <c r="G12" s="13">
        <f t="shared" si="0"/>
        <v>369</v>
      </c>
      <c r="I12" s="2"/>
      <c r="J12" s="2"/>
      <c r="K12" s="2"/>
      <c r="L12" s="2"/>
      <c r="M12" s="2"/>
    </row>
    <row r="13" spans="1:13" ht="30" customHeight="1">
      <c r="A13" s="13">
        <v>9</v>
      </c>
      <c r="B13" s="12" t="s">
        <v>24</v>
      </c>
      <c r="C13" s="12" t="s">
        <v>67</v>
      </c>
      <c r="D13" s="13">
        <f>18*5</f>
        <v>90</v>
      </c>
      <c r="E13" s="13">
        <f>27+18*3+36</f>
        <v>117</v>
      </c>
      <c r="F13" s="13">
        <v>0</v>
      </c>
      <c r="G13" s="13">
        <f t="shared" si="0"/>
        <v>207</v>
      </c>
      <c r="I13" s="2"/>
      <c r="J13" s="2"/>
      <c r="K13" s="2"/>
      <c r="L13" s="2"/>
      <c r="M13" s="2"/>
    </row>
    <row r="14" spans="1:13" ht="30" customHeight="1">
      <c r="A14" s="13">
        <v>10</v>
      </c>
      <c r="B14" s="12" t="s">
        <v>25</v>
      </c>
      <c r="C14" s="12" t="s">
        <v>26</v>
      </c>
      <c r="D14" s="13">
        <f>18*7</f>
        <v>126</v>
      </c>
      <c r="E14" s="13">
        <f>18*4+36</f>
        <v>108</v>
      </c>
      <c r="F14" s="13">
        <f>18*4+27*2</f>
        <v>126</v>
      </c>
      <c r="G14" s="13">
        <f t="shared" si="0"/>
        <v>360</v>
      </c>
      <c r="I14" s="2"/>
      <c r="J14" s="2"/>
      <c r="K14" s="2"/>
      <c r="L14" s="2"/>
      <c r="M14" s="2"/>
    </row>
    <row r="15" spans="1:13" ht="30" customHeight="1">
      <c r="A15" s="13">
        <v>11</v>
      </c>
      <c r="B15" s="12" t="s">
        <v>27</v>
      </c>
      <c r="C15" s="12" t="s">
        <v>28</v>
      </c>
      <c r="D15" s="13">
        <f>18*4</f>
        <v>72</v>
      </c>
      <c r="E15" s="13">
        <f>36+18*3+27+18</f>
        <v>135</v>
      </c>
      <c r="F15" s="13">
        <f>18*4+36</f>
        <v>108</v>
      </c>
      <c r="G15" s="13">
        <f t="shared" si="0"/>
        <v>315</v>
      </c>
      <c r="I15" s="2"/>
      <c r="J15" s="2"/>
      <c r="K15" s="2"/>
      <c r="L15" s="2"/>
      <c r="M15" s="2"/>
    </row>
    <row r="16" spans="1:13" ht="30" customHeight="1">
      <c r="A16" s="13">
        <v>12</v>
      </c>
      <c r="B16" s="12" t="s">
        <v>29</v>
      </c>
      <c r="C16" s="12" t="s">
        <v>30</v>
      </c>
      <c r="D16" s="13">
        <f>36+18*2</f>
        <v>72</v>
      </c>
      <c r="E16" s="13">
        <f>18*3+27+18*2+36+18</f>
        <v>171</v>
      </c>
      <c r="F16" s="13">
        <f>18*4+27</f>
        <v>99</v>
      </c>
      <c r="G16" s="13">
        <f t="shared" si="0"/>
        <v>342</v>
      </c>
      <c r="I16" s="2"/>
      <c r="J16" s="2"/>
      <c r="K16" s="2"/>
      <c r="L16" s="2"/>
      <c r="M16" s="2"/>
    </row>
    <row r="17" spans="1:13" ht="30" customHeight="1">
      <c r="A17" s="13">
        <v>13</v>
      </c>
      <c r="B17" s="12" t="s">
        <v>31</v>
      </c>
      <c r="C17" s="12" t="s">
        <v>32</v>
      </c>
      <c r="D17" s="13">
        <f>18*4+36</f>
        <v>108</v>
      </c>
      <c r="E17" s="13">
        <f>18*5+27</f>
        <v>117</v>
      </c>
      <c r="F17" s="13">
        <f>18*2+36+18*2</f>
        <v>108</v>
      </c>
      <c r="G17" s="13">
        <f t="shared" si="0"/>
        <v>333</v>
      </c>
      <c r="I17" s="2"/>
      <c r="J17" s="2"/>
      <c r="K17" s="2"/>
      <c r="L17" s="2"/>
      <c r="M17" s="2"/>
    </row>
    <row r="18" spans="1:13" ht="30" customHeight="1">
      <c r="A18" s="13">
        <v>14</v>
      </c>
      <c r="B18" s="12" t="s">
        <v>33</v>
      </c>
      <c r="C18" s="12" t="s">
        <v>34</v>
      </c>
      <c r="D18" s="13">
        <f>18*7</f>
        <v>126</v>
      </c>
      <c r="E18" s="13">
        <f>18*3+54</f>
        <v>108</v>
      </c>
      <c r="F18" s="13">
        <f>18*4+27+18</f>
        <v>117</v>
      </c>
      <c r="G18" s="13">
        <f t="shared" si="0"/>
        <v>351</v>
      </c>
      <c r="I18" s="2"/>
      <c r="J18" s="2"/>
      <c r="K18" s="2"/>
      <c r="L18" s="2"/>
      <c r="M18" s="2"/>
    </row>
    <row r="19" spans="1:13" ht="30" customHeight="1">
      <c r="A19" s="13">
        <v>15</v>
      </c>
      <c r="B19" s="12" t="s">
        <v>37</v>
      </c>
      <c r="C19" s="12" t="s">
        <v>38</v>
      </c>
      <c r="D19" s="13">
        <f>18*4+36</f>
        <v>108</v>
      </c>
      <c r="E19" s="13">
        <f>54+18*3</f>
        <v>108</v>
      </c>
      <c r="F19" s="13">
        <f>18*6</f>
        <v>108</v>
      </c>
      <c r="G19" s="13">
        <f t="shared" si="0"/>
        <v>324</v>
      </c>
      <c r="I19" s="2"/>
      <c r="J19" s="2"/>
      <c r="K19" s="2"/>
      <c r="L19" s="2"/>
      <c r="M19" s="2"/>
    </row>
    <row r="20" spans="1:13" ht="30" customHeight="1">
      <c r="A20" s="13">
        <v>16</v>
      </c>
      <c r="B20" s="12" t="s">
        <v>39</v>
      </c>
      <c r="C20" s="12" t="s">
        <v>40</v>
      </c>
      <c r="D20" s="13">
        <f>18*6</f>
        <v>108</v>
      </c>
      <c r="E20" s="13">
        <f>18*2+27+36*2+18*2</f>
        <v>171</v>
      </c>
      <c r="F20" s="13">
        <f>18*4</f>
        <v>72</v>
      </c>
      <c r="G20" s="13">
        <f t="shared" si="0"/>
        <v>351</v>
      </c>
      <c r="I20" s="2"/>
      <c r="J20" s="2"/>
      <c r="K20" s="2"/>
      <c r="L20" s="2"/>
      <c r="M20" s="2"/>
    </row>
    <row r="21" spans="1:13" ht="30" customHeight="1">
      <c r="A21" s="13">
        <v>17</v>
      </c>
      <c r="B21" s="12" t="s">
        <v>41</v>
      </c>
      <c r="C21" s="12" t="s">
        <v>42</v>
      </c>
      <c r="D21" s="13">
        <v>0</v>
      </c>
      <c r="E21" s="13">
        <f>27+18*8</f>
        <v>171</v>
      </c>
      <c r="F21" s="13">
        <f>18*6</f>
        <v>108</v>
      </c>
      <c r="G21" s="13">
        <f t="shared" si="0"/>
        <v>279</v>
      </c>
      <c r="I21" s="2"/>
      <c r="J21" s="2"/>
      <c r="K21" s="2"/>
      <c r="L21" s="2"/>
      <c r="M21" s="2"/>
    </row>
    <row r="22" spans="1:13" ht="30" customHeight="1">
      <c r="A22" s="13">
        <v>18</v>
      </c>
      <c r="B22" s="12" t="s">
        <v>43</v>
      </c>
      <c r="C22" s="12" t="s">
        <v>44</v>
      </c>
      <c r="D22" s="13">
        <v>0</v>
      </c>
      <c r="E22" s="13">
        <f>45+27*3</f>
        <v>126</v>
      </c>
      <c r="F22" s="13">
        <v>0</v>
      </c>
      <c r="G22" s="13">
        <f t="shared" si="0"/>
        <v>126</v>
      </c>
      <c r="I22" s="2"/>
      <c r="J22" s="2"/>
      <c r="K22" s="2"/>
      <c r="L22" s="2"/>
      <c r="M22" s="2"/>
    </row>
    <row r="23" spans="1:13" ht="30" customHeight="1">
      <c r="A23" s="13">
        <v>19</v>
      </c>
      <c r="B23" s="12" t="s">
        <v>45</v>
      </c>
      <c r="C23" s="12" t="s">
        <v>46</v>
      </c>
      <c r="D23" s="13">
        <f>18*5</f>
        <v>90</v>
      </c>
      <c r="E23" s="13">
        <f>18*6</f>
        <v>108</v>
      </c>
      <c r="F23" s="13">
        <f>18*8</f>
        <v>144</v>
      </c>
      <c r="G23" s="13">
        <f t="shared" si="0"/>
        <v>342</v>
      </c>
      <c r="I23" s="2"/>
      <c r="J23" s="2"/>
      <c r="K23" s="2"/>
      <c r="L23" s="2"/>
      <c r="M23" s="2"/>
    </row>
    <row r="24" spans="1:13" ht="30" customHeight="1">
      <c r="A24" s="13">
        <v>20</v>
      </c>
      <c r="B24" s="12" t="s">
        <v>47</v>
      </c>
      <c r="C24" s="12" t="s">
        <v>48</v>
      </c>
      <c r="D24" s="13">
        <f>18*5</f>
        <v>90</v>
      </c>
      <c r="E24" s="13">
        <f>27*2+18*4</f>
        <v>126</v>
      </c>
      <c r="F24" s="13">
        <f>18*5+27</f>
        <v>117</v>
      </c>
      <c r="G24" s="13">
        <f t="shared" si="0"/>
        <v>333</v>
      </c>
      <c r="I24" s="2"/>
      <c r="J24" s="2"/>
      <c r="K24" s="2"/>
      <c r="L24" s="2"/>
      <c r="M24" s="2"/>
    </row>
    <row r="25" spans="1:13" s="9" customFormat="1" ht="30" customHeight="1">
      <c r="A25" s="21">
        <v>21</v>
      </c>
      <c r="B25" s="15" t="s">
        <v>49</v>
      </c>
      <c r="C25" s="15" t="s">
        <v>50</v>
      </c>
      <c r="D25" s="21">
        <f>18*3</f>
        <v>54</v>
      </c>
      <c r="E25" s="21">
        <f>18*11</f>
        <v>198</v>
      </c>
      <c r="F25" s="21">
        <f>18*5</f>
        <v>90</v>
      </c>
      <c r="G25" s="21">
        <f t="shared" si="0"/>
        <v>342</v>
      </c>
      <c r="I25" s="10"/>
      <c r="J25" s="10"/>
      <c r="K25" s="10"/>
      <c r="L25" s="10"/>
      <c r="M25" s="10"/>
    </row>
    <row r="26" spans="1:13" ht="30" customHeight="1">
      <c r="A26" s="13">
        <v>22</v>
      </c>
      <c r="B26" s="12" t="s">
        <v>51</v>
      </c>
      <c r="C26" s="12" t="s">
        <v>52</v>
      </c>
      <c r="D26" s="13">
        <f>18*4</f>
        <v>72</v>
      </c>
      <c r="E26" s="13">
        <f>18*6</f>
        <v>108</v>
      </c>
      <c r="F26" s="13">
        <f>18*2+27+18+36</f>
        <v>117</v>
      </c>
      <c r="G26" s="13">
        <f t="shared" si="0"/>
        <v>297</v>
      </c>
      <c r="I26" s="2"/>
      <c r="J26" s="2"/>
      <c r="K26" s="2"/>
      <c r="L26" s="2"/>
      <c r="M26" s="2"/>
    </row>
    <row r="27" spans="1:13" ht="30" customHeight="1">
      <c r="A27" s="13">
        <v>23</v>
      </c>
      <c r="B27" s="12" t="s">
        <v>53</v>
      </c>
      <c r="C27" s="12" t="s">
        <v>54</v>
      </c>
      <c r="D27" s="13">
        <v>0</v>
      </c>
      <c r="E27" s="13">
        <f>18*8</f>
        <v>144</v>
      </c>
      <c r="F27" s="13">
        <f>18*4+27+18</f>
        <v>117</v>
      </c>
      <c r="G27" s="13">
        <f t="shared" si="0"/>
        <v>261</v>
      </c>
      <c r="I27" s="2"/>
      <c r="J27" s="2"/>
      <c r="K27" s="2"/>
      <c r="L27" s="2"/>
      <c r="M27" s="2"/>
    </row>
    <row r="28" spans="1:13" ht="30" customHeight="1">
      <c r="A28" s="13">
        <v>24</v>
      </c>
      <c r="B28" s="12" t="s">
        <v>55</v>
      </c>
      <c r="C28" s="12" t="s">
        <v>56</v>
      </c>
      <c r="D28" s="13">
        <v>0</v>
      </c>
      <c r="E28" s="13">
        <f>18*2+54*2+18</f>
        <v>162</v>
      </c>
      <c r="F28" s="13">
        <f>18*2+36+18*2</f>
        <v>108</v>
      </c>
      <c r="G28" s="13">
        <f t="shared" si="0"/>
        <v>270</v>
      </c>
      <c r="I28" s="2"/>
      <c r="J28" s="2"/>
      <c r="K28" s="2"/>
      <c r="L28" s="2"/>
      <c r="M28" s="2"/>
    </row>
    <row r="29" spans="1:13" ht="30" customHeight="1">
      <c r="A29" s="13">
        <v>25</v>
      </c>
      <c r="B29" s="12" t="s">
        <v>57</v>
      </c>
      <c r="C29" s="12" t="s">
        <v>58</v>
      </c>
      <c r="D29" s="13">
        <v>0</v>
      </c>
      <c r="E29" s="13">
        <f>18*6</f>
        <v>108</v>
      </c>
      <c r="F29" s="13">
        <f>18*3</f>
        <v>54</v>
      </c>
      <c r="G29" s="13">
        <f t="shared" si="0"/>
        <v>162</v>
      </c>
      <c r="I29" s="2"/>
      <c r="J29" s="2"/>
      <c r="K29" s="2"/>
      <c r="L29" s="2"/>
      <c r="M29" s="2"/>
    </row>
    <row r="30" spans="1:13" ht="30" customHeight="1">
      <c r="A30" s="13">
        <v>26</v>
      </c>
      <c r="B30" s="12" t="s">
        <v>35</v>
      </c>
      <c r="C30" s="12" t="s">
        <v>36</v>
      </c>
      <c r="D30" s="13">
        <f>18*2</f>
        <v>36</v>
      </c>
      <c r="E30" s="13">
        <f>18+54+27+36+18*4</f>
        <v>207</v>
      </c>
      <c r="F30" s="13">
        <f>18+27+18*2+27</f>
        <v>108</v>
      </c>
      <c r="G30" s="13">
        <f t="shared" si="0"/>
        <v>351</v>
      </c>
      <c r="I30" s="2"/>
      <c r="J30" s="2"/>
      <c r="K30" s="2"/>
      <c r="L30" s="2"/>
      <c r="M30" s="2"/>
    </row>
    <row r="31" spans="1:13" ht="30" customHeight="1">
      <c r="A31" s="13">
        <v>27</v>
      </c>
      <c r="B31" s="12" t="s">
        <v>59</v>
      </c>
      <c r="C31" s="12" t="s">
        <v>60</v>
      </c>
      <c r="D31" s="13">
        <v>0</v>
      </c>
      <c r="E31" s="13">
        <f>18*2+36+18</f>
        <v>90</v>
      </c>
      <c r="F31" s="13">
        <f>18*9</f>
        <v>162</v>
      </c>
      <c r="G31" s="13">
        <f t="shared" si="0"/>
        <v>252</v>
      </c>
      <c r="I31" s="2"/>
      <c r="J31" s="2"/>
      <c r="K31" s="2"/>
      <c r="L31" s="2"/>
      <c r="M31" s="2"/>
    </row>
    <row r="32" spans="1:13" ht="30" customHeight="1">
      <c r="A32" s="13">
        <v>28</v>
      </c>
      <c r="B32" s="12" t="s">
        <v>61</v>
      </c>
      <c r="C32" s="12" t="s">
        <v>62</v>
      </c>
      <c r="D32" s="13">
        <v>0</v>
      </c>
      <c r="E32" s="13">
        <f>36+18+36+18+36</f>
        <v>144</v>
      </c>
      <c r="F32" s="13">
        <f>18*4+27+18*2</f>
        <v>135</v>
      </c>
      <c r="G32" s="13">
        <f t="shared" si="0"/>
        <v>279</v>
      </c>
      <c r="I32" s="2"/>
      <c r="J32" s="2"/>
      <c r="K32" s="2"/>
      <c r="L32" s="2"/>
      <c r="M32" s="2"/>
    </row>
    <row r="33" spans="1:13" ht="30" customHeight="1">
      <c r="A33" s="13">
        <v>29</v>
      </c>
      <c r="B33" s="12" t="s">
        <v>63</v>
      </c>
      <c r="C33" s="12" t="s">
        <v>64</v>
      </c>
      <c r="D33" s="13">
        <v>0</v>
      </c>
      <c r="E33" s="13">
        <v>0</v>
      </c>
      <c r="F33" s="13">
        <f>27+36+18*3</f>
        <v>117</v>
      </c>
      <c r="G33" s="13">
        <f t="shared" si="0"/>
        <v>117</v>
      </c>
      <c r="I33" s="2"/>
      <c r="J33" s="2"/>
      <c r="K33" s="2"/>
      <c r="L33" s="2"/>
      <c r="M33" s="2"/>
    </row>
    <row r="34" spans="1:13" ht="30" customHeight="1">
      <c r="A34" s="13">
        <v>30</v>
      </c>
      <c r="B34" s="12" t="s">
        <v>65</v>
      </c>
      <c r="C34" s="12" t="s">
        <v>66</v>
      </c>
      <c r="D34" s="13">
        <v>0</v>
      </c>
      <c r="E34" s="13">
        <v>0</v>
      </c>
      <c r="F34" s="13">
        <f>18*2+27+18*5</f>
        <v>153</v>
      </c>
      <c r="G34" s="13">
        <f t="shared" si="0"/>
        <v>153</v>
      </c>
      <c r="I34" s="2"/>
      <c r="J34" s="2"/>
      <c r="K34" s="2"/>
      <c r="L34" s="2"/>
      <c r="M34" s="2"/>
    </row>
    <row r="35" spans="1:13">
      <c r="A35" s="13"/>
      <c r="B35" s="12"/>
      <c r="C35" s="12"/>
      <c r="D35" s="22">
        <f>SUM(D5:D34)</f>
        <v>1935</v>
      </c>
      <c r="E35" s="22">
        <f>SUM(E5:E34)</f>
        <v>3663</v>
      </c>
      <c r="F35" s="22">
        <f>SUM(F5:F34)</f>
        <v>3132</v>
      </c>
      <c r="G35" s="22">
        <f>SUM(G5:G34)</f>
        <v>8730</v>
      </c>
      <c r="I35" s="5"/>
      <c r="J35" s="5"/>
      <c r="K35" s="5"/>
      <c r="L35" s="5"/>
      <c r="M35" s="5"/>
    </row>
    <row r="36" spans="1:13">
      <c r="I36" s="7"/>
      <c r="J36" s="7"/>
      <c r="K36" s="7"/>
      <c r="L36" s="7"/>
    </row>
    <row r="37" spans="1:13">
      <c r="I37" s="8"/>
      <c r="J37" s="8"/>
      <c r="K37" s="8"/>
      <c r="L37" s="8"/>
    </row>
    <row r="39" spans="1:13">
      <c r="C39" s="3"/>
      <c r="E39" s="23"/>
    </row>
    <row r="40" spans="1:13">
      <c r="C40" s="3"/>
      <c r="E40" s="23"/>
    </row>
    <row r="41" spans="1:13">
      <c r="C41" s="3"/>
      <c r="E41" s="23"/>
    </row>
    <row r="42" spans="1:13">
      <c r="C42" s="3"/>
      <c r="E42" s="23"/>
    </row>
  </sheetData>
  <mergeCells count="2">
    <mergeCell ref="A2:G2"/>
    <mergeCell ref="A3:G3"/>
  </mergeCells>
  <pageMargins left="0.7" right="0.7" top="0.75" bottom="0.75" header="0.3" footer="0.3"/>
  <pageSetup paperSize="9" orientation="portrait" verticalDpi="0" r:id="rId1"/>
  <ignoredErrors>
    <ignoredError sqref="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2:H44"/>
  <sheetViews>
    <sheetView workbookViewId="0">
      <selection activeCell="J6" sqref="J6"/>
    </sheetView>
  </sheetViews>
  <sheetFormatPr defaultRowHeight="15.75"/>
  <cols>
    <col min="1" max="1" width="6.42578125" style="4" customWidth="1"/>
    <col min="2" max="2" width="11.7109375" style="1" customWidth="1"/>
    <col min="3" max="3" width="22.42578125" style="1" customWidth="1"/>
    <col min="4" max="8" width="14.28515625" style="1" bestFit="1" customWidth="1"/>
    <col min="9" max="16384" width="9.140625" style="1"/>
  </cols>
  <sheetData>
    <row r="2" spans="1:8" ht="19.5">
      <c r="B2" s="25" t="s">
        <v>83</v>
      </c>
      <c r="C2" s="25"/>
      <c r="D2" s="25"/>
      <c r="E2" s="25"/>
      <c r="F2" s="25"/>
      <c r="G2" s="25"/>
      <c r="H2" s="25"/>
    </row>
    <row r="3" spans="1:8" ht="19.5">
      <c r="B3" s="25" t="s">
        <v>0</v>
      </c>
      <c r="C3" s="25"/>
      <c r="D3" s="25"/>
      <c r="E3" s="25"/>
      <c r="F3" s="25"/>
      <c r="G3" s="25"/>
      <c r="H3" s="25"/>
    </row>
    <row r="4" spans="1:8">
      <c r="D4" s="11"/>
      <c r="E4" s="11"/>
      <c r="F4" s="11"/>
      <c r="G4" s="11"/>
      <c r="H4" s="11"/>
    </row>
    <row r="5" spans="1:8" ht="24" customHeight="1">
      <c r="A5" s="18" t="s">
        <v>1</v>
      </c>
      <c r="B5" s="17" t="s">
        <v>2</v>
      </c>
      <c r="C5" s="17" t="s">
        <v>3</v>
      </c>
      <c r="D5" s="18" t="s">
        <v>70</v>
      </c>
      <c r="E5" s="18" t="s">
        <v>68</v>
      </c>
      <c r="F5" s="18" t="s">
        <v>69</v>
      </c>
      <c r="G5" s="18" t="s">
        <v>71</v>
      </c>
      <c r="H5" s="18" t="s">
        <v>72</v>
      </c>
    </row>
    <row r="6" spans="1:8" ht="24" customHeight="1">
      <c r="A6" s="13">
        <v>1</v>
      </c>
      <c r="B6" s="12" t="s">
        <v>8</v>
      </c>
      <c r="C6" s="12" t="s">
        <v>9</v>
      </c>
      <c r="D6" s="14">
        <v>0</v>
      </c>
      <c r="E6" s="14">
        <f>VLOOKUP(B6,'[1]HK2_T1(14)'!$A$7:$C$34,3,0)</f>
        <v>0</v>
      </c>
      <c r="F6" s="14">
        <v>0</v>
      </c>
      <c r="G6" s="14">
        <v>0</v>
      </c>
      <c r="H6" s="14">
        <f>SUM(D6:G6)</f>
        <v>0</v>
      </c>
    </row>
    <row r="7" spans="1:8" ht="24" customHeight="1">
      <c r="A7" s="13">
        <v>2</v>
      </c>
      <c r="B7" s="12" t="s">
        <v>10</v>
      </c>
      <c r="C7" s="12" t="s">
        <v>11</v>
      </c>
      <c r="D7" s="14">
        <v>0</v>
      </c>
      <c r="E7" s="14">
        <f>VLOOKUP(B7,'[1]HK2_T1(14)'!$A$7:$C$34,3,0)</f>
        <v>10000000</v>
      </c>
      <c r="F7" s="14">
        <f>VLOOKUP(B7,'[1]HK2_T2(14)'!$B$8:$D$35,3,0)</f>
        <v>10000000</v>
      </c>
      <c r="G7" s="14">
        <f>VLOOKUP(B7,'[1]HK2_T3(14)'!$B$7:$D$33,3,0)</f>
        <v>10000000</v>
      </c>
      <c r="H7" s="14">
        <f t="shared" ref="H7:H35" si="0">SUM(D7:G7)</f>
        <v>30000000</v>
      </c>
    </row>
    <row r="8" spans="1:8" ht="24" customHeight="1">
      <c r="A8" s="13">
        <v>3</v>
      </c>
      <c r="B8" s="12" t="s">
        <v>12</v>
      </c>
      <c r="C8" s="12" t="s">
        <v>13</v>
      </c>
      <c r="D8" s="14">
        <v>0</v>
      </c>
      <c r="E8" s="14">
        <f>VLOOKUP(B8,'[1]HK2_T1(14)'!$A$7:$C$34,3,0)</f>
        <v>12000000</v>
      </c>
      <c r="F8" s="14">
        <f>VLOOKUP(B8,'[1]HK2_T2(14)'!$B$8:$D$35,3,0)</f>
        <v>12000000</v>
      </c>
      <c r="G8" s="14">
        <f>VLOOKUP(B8,'[1]HK2_T3(14)'!$B$7:$D$33,3,0)</f>
        <v>7000000</v>
      </c>
      <c r="H8" s="14">
        <f t="shared" si="0"/>
        <v>31000000</v>
      </c>
    </row>
    <row r="9" spans="1:8" ht="24" customHeight="1">
      <c r="A9" s="13">
        <v>4</v>
      </c>
      <c r="B9" s="12" t="s">
        <v>14</v>
      </c>
      <c r="C9" s="12" t="s">
        <v>15</v>
      </c>
      <c r="D9" s="14">
        <f>VLOOKUP(B9,[1]HK2_T12!$B$9:$D$21,3,0)</f>
        <v>5000000</v>
      </c>
      <c r="E9" s="14">
        <f>VLOOKUP(B9,'[1]HK2_T1(14)'!$A$7:$C$34,3,0)</f>
        <v>10000000</v>
      </c>
      <c r="F9" s="14">
        <f>VLOOKUP(B9,'[1]HK2_T2(14)'!$B$8:$D$35,3,0)</f>
        <v>10000000</v>
      </c>
      <c r="G9" s="14">
        <f>VLOOKUP(B9,'[1]HK2_T3(14)'!$B$7:$D$33,3,0)</f>
        <v>8000000</v>
      </c>
      <c r="H9" s="14">
        <f t="shared" si="0"/>
        <v>33000000</v>
      </c>
    </row>
    <row r="10" spans="1:8" ht="24" customHeight="1">
      <c r="A10" s="13">
        <v>5</v>
      </c>
      <c r="B10" s="12" t="s">
        <v>16</v>
      </c>
      <c r="C10" s="12" t="s">
        <v>17</v>
      </c>
      <c r="D10" s="14">
        <f>VLOOKUP(B10,[1]HK2_T12!$B$9:$D$21,3,0)</f>
        <v>5000000</v>
      </c>
      <c r="E10" s="14">
        <f>VLOOKUP(B10,'[1]HK2_T1(14)'!$A$7:$C$34,3,0)</f>
        <v>10000000</v>
      </c>
      <c r="F10" s="14">
        <f>VLOOKUP(B10,'[1]HK2_T2(14)'!$B$8:$D$35,3,0)</f>
        <v>10000000</v>
      </c>
      <c r="G10" s="14">
        <f>VLOOKUP(B10,'[1]HK2_T3(14)'!$B$7:$D$33,3,0)</f>
        <v>7000000</v>
      </c>
      <c r="H10" s="14">
        <f t="shared" si="0"/>
        <v>32000000</v>
      </c>
    </row>
    <row r="11" spans="1:8" ht="24" customHeight="1">
      <c r="A11" s="13">
        <v>6</v>
      </c>
      <c r="B11" s="12" t="s">
        <v>18</v>
      </c>
      <c r="C11" s="12" t="s">
        <v>19</v>
      </c>
      <c r="D11" s="14">
        <f>VLOOKUP(B11,[1]HK2_T12!$B$9:$D$21,3,0)</f>
        <v>10000000</v>
      </c>
      <c r="E11" s="14">
        <f>VLOOKUP(B11,'[1]HK2_T1(14)'!$A$7:$C$34,3,0)</f>
        <v>15000000</v>
      </c>
      <c r="F11" s="14">
        <f>VLOOKUP(B11,'[1]HK2_T2(14)'!$B$8:$D$35,3,0)</f>
        <v>15000000</v>
      </c>
      <c r="G11" s="14">
        <f>VLOOKUP(B11,'[1]HK2_T3(14)'!$B$7:$D$33,3,0)</f>
        <v>10000000</v>
      </c>
      <c r="H11" s="14">
        <f t="shared" si="0"/>
        <v>50000000</v>
      </c>
    </row>
    <row r="12" spans="1:8" ht="24" customHeight="1">
      <c r="A12" s="13">
        <v>7</v>
      </c>
      <c r="B12" s="12" t="s">
        <v>20</v>
      </c>
      <c r="C12" s="12" t="s">
        <v>21</v>
      </c>
      <c r="D12" s="14">
        <f>VLOOKUP(B12,[1]HK2_T12!$B$9:$D$21,3,0)</f>
        <v>3000000</v>
      </c>
      <c r="E12" s="14">
        <f>VLOOKUP(B12,'[1]HK2_T1(14)'!$A$7:$C$34,3,0)</f>
        <v>10000000</v>
      </c>
      <c r="F12" s="14">
        <f>VLOOKUP(B12,'[1]HK2_T2(14)'!$B$8:$D$35,3,0)</f>
        <v>10000000</v>
      </c>
      <c r="G12" s="14">
        <f>VLOOKUP(B12,'[1]HK2_T3(14)'!$B$7:$D$33,3,0)</f>
        <v>8000000</v>
      </c>
      <c r="H12" s="14">
        <f t="shared" si="0"/>
        <v>31000000</v>
      </c>
    </row>
    <row r="13" spans="1:8" ht="24" customHeight="1">
      <c r="A13" s="13">
        <v>8</v>
      </c>
      <c r="B13" s="12" t="s">
        <v>22</v>
      </c>
      <c r="C13" s="12" t="s">
        <v>23</v>
      </c>
      <c r="D13" s="14">
        <f>VLOOKUP(B13,[1]HK2_T12!$B$9:$D$21,3,0)</f>
        <v>5000000</v>
      </c>
      <c r="E13" s="14">
        <f>VLOOKUP(B13,'[1]HK2_T1(14)'!$A$7:$C$34,3,0)</f>
        <v>10000000</v>
      </c>
      <c r="F13" s="14">
        <f>VLOOKUP(B13,'[1]HK2_T2(14)'!$B$8:$D$35,3,0)</f>
        <v>10000000</v>
      </c>
      <c r="G13" s="14">
        <f>VLOOKUP(B13,'[1]HK2_T3(14)'!$B$7:$D$33,3,0)</f>
        <v>11000000</v>
      </c>
      <c r="H13" s="14">
        <f t="shared" si="0"/>
        <v>36000000</v>
      </c>
    </row>
    <row r="14" spans="1:8" ht="24" customHeight="1">
      <c r="A14" s="13">
        <v>9</v>
      </c>
      <c r="B14" s="12" t="s">
        <v>24</v>
      </c>
      <c r="C14" s="12" t="s">
        <v>67</v>
      </c>
      <c r="D14" s="14">
        <f>VLOOKUP(B14,[1]HK2_T12!$B$9:$D$21,3,0)</f>
        <v>10000000</v>
      </c>
      <c r="E14" s="14">
        <f>VLOOKUP(B14,'[1]HK2_T1(14)'!$A$7:$C$34,3,0)</f>
        <v>5000000</v>
      </c>
      <c r="F14" s="14">
        <f>VLOOKUP(B14,'[1]HK2_T2(14)'!$B$8:$D$35,3,0)</f>
        <v>5000000</v>
      </c>
      <c r="G14" s="14">
        <f>VLOOKUP(B14,'[1]HK2_T3(14)'!$B$7:$D$33,3,0)</f>
        <v>5000000</v>
      </c>
      <c r="H14" s="14">
        <f t="shared" si="0"/>
        <v>25000000</v>
      </c>
    </row>
    <row r="15" spans="1:8" ht="24" customHeight="1">
      <c r="A15" s="13">
        <v>10</v>
      </c>
      <c r="B15" s="12" t="s">
        <v>25</v>
      </c>
      <c r="C15" s="12" t="s">
        <v>26</v>
      </c>
      <c r="D15" s="14">
        <f>VLOOKUP(B15,[1]HK2_T12!$B$9:$D$21,3,0)</f>
        <v>10000000</v>
      </c>
      <c r="E15" s="14">
        <f>VLOOKUP(B15,'[1]HK2_T1(14)'!$A$7:$C$34,3,0)</f>
        <v>10000000</v>
      </c>
      <c r="F15" s="14">
        <f>VLOOKUP(B15,'[1]HK2_T2(14)'!$B$8:$D$35,3,0)</f>
        <v>12000000</v>
      </c>
      <c r="G15" s="14">
        <f>VLOOKUP(B15,'[1]HK2_T3(14)'!$B$7:$D$33,3,0)</f>
        <v>10000000</v>
      </c>
      <c r="H15" s="14">
        <f t="shared" si="0"/>
        <v>42000000</v>
      </c>
    </row>
    <row r="16" spans="1:8" ht="24" customHeight="1">
      <c r="A16" s="13">
        <v>11</v>
      </c>
      <c r="B16" s="12" t="s">
        <v>27</v>
      </c>
      <c r="C16" s="12" t="s">
        <v>28</v>
      </c>
      <c r="D16" s="14">
        <f>VLOOKUP(B16,[1]HK2_T12!$B$9:$D$21,3,0)</f>
        <v>5000000</v>
      </c>
      <c r="E16" s="14">
        <f>VLOOKUP(B16,'[1]HK2_T1(14)'!$A$7:$C$34,3,0)</f>
        <v>12000000</v>
      </c>
      <c r="F16" s="14">
        <f>VLOOKUP(B16,'[1]HK2_T2(14)'!$B$8:$D$35,3,0)</f>
        <v>13000000</v>
      </c>
      <c r="G16" s="14">
        <v>0</v>
      </c>
      <c r="H16" s="14">
        <f t="shared" si="0"/>
        <v>30000000</v>
      </c>
    </row>
    <row r="17" spans="1:8" ht="24" customHeight="1">
      <c r="A17" s="13">
        <v>12</v>
      </c>
      <c r="B17" s="12" t="s">
        <v>29</v>
      </c>
      <c r="C17" s="12" t="s">
        <v>30</v>
      </c>
      <c r="D17" s="14">
        <v>0</v>
      </c>
      <c r="E17" s="14">
        <f>VLOOKUP(B17,'[1]HK2_T1(14)'!$A$7:$C$34,3,0)</f>
        <v>0</v>
      </c>
      <c r="F17" s="14">
        <f>VLOOKUP(B17,'[1]HK2_T2(14)'!$B$8:$D$35,3,0)</f>
        <v>13000000</v>
      </c>
      <c r="G17" s="14">
        <f>VLOOKUP(B17,'[1]HK2_T3(14)'!$B$7:$D$33,3,0)</f>
        <v>13000000</v>
      </c>
      <c r="H17" s="14">
        <f t="shared" si="0"/>
        <v>26000000</v>
      </c>
    </row>
    <row r="18" spans="1:8" ht="24" customHeight="1">
      <c r="A18" s="13">
        <v>13</v>
      </c>
      <c r="B18" s="12" t="s">
        <v>31</v>
      </c>
      <c r="C18" s="12" t="s">
        <v>32</v>
      </c>
      <c r="D18" s="14">
        <v>0</v>
      </c>
      <c r="E18" s="14">
        <f>VLOOKUP(B18,'[1]HK2_T1(14)'!$A$7:$C$34,3,0)</f>
        <v>10000000</v>
      </c>
      <c r="F18" s="14">
        <f>VLOOKUP(B18,'[1]HK2_T2(14)'!$B$8:$D$35,3,0)</f>
        <v>10000000</v>
      </c>
      <c r="G18" s="14">
        <f>VLOOKUP(B18,'[1]HK2_T3(14)'!$B$7:$D$33,3,0)</f>
        <v>8000000</v>
      </c>
      <c r="H18" s="14">
        <f t="shared" si="0"/>
        <v>28000000</v>
      </c>
    </row>
    <row r="19" spans="1:8" ht="24" customHeight="1">
      <c r="A19" s="13">
        <v>14</v>
      </c>
      <c r="B19" s="12" t="s">
        <v>33</v>
      </c>
      <c r="C19" s="12" t="s">
        <v>34</v>
      </c>
      <c r="D19" s="14">
        <v>0</v>
      </c>
      <c r="E19" s="14">
        <f>VLOOKUP(B19,'[1]HK2_T1(14)'!$A$7:$C$34,3,0)</f>
        <v>5000000</v>
      </c>
      <c r="F19" s="14">
        <f>VLOOKUP(B19,'[1]HK2_T2(14)'!$B$8:$D$35,3,0)</f>
        <v>15000000</v>
      </c>
      <c r="G19" s="14">
        <f>VLOOKUP(B19,'[1]HK2_T3(14)'!$B$7:$D$33,3,0)</f>
        <v>10000000</v>
      </c>
      <c r="H19" s="14">
        <f t="shared" si="0"/>
        <v>30000000</v>
      </c>
    </row>
    <row r="20" spans="1:8" ht="24" customHeight="1">
      <c r="A20" s="13">
        <v>15</v>
      </c>
      <c r="B20" s="12" t="s">
        <v>37</v>
      </c>
      <c r="C20" s="12" t="s">
        <v>38</v>
      </c>
      <c r="D20" s="14">
        <f>VLOOKUP(B20,[1]HK2_T12!$B$9:$D$21,3,0)</f>
        <v>7000000</v>
      </c>
      <c r="E20" s="14">
        <f>VLOOKUP(B20,'[1]HK2_T1(14)'!$A$7:$C$34,3,0)</f>
        <v>10000000</v>
      </c>
      <c r="F20" s="14">
        <f>VLOOKUP(B20,'[1]HK2_T2(14)'!$B$8:$D$35,3,0)</f>
        <v>10000000</v>
      </c>
      <c r="G20" s="14">
        <f>VLOOKUP(B20,'[1]HK2_T3(14)'!$B$7:$D$33,3,0)</f>
        <v>7000000</v>
      </c>
      <c r="H20" s="14">
        <f t="shared" si="0"/>
        <v>34000000</v>
      </c>
    </row>
    <row r="21" spans="1:8" ht="24" customHeight="1">
      <c r="A21" s="13">
        <v>16</v>
      </c>
      <c r="B21" s="12" t="s">
        <v>39</v>
      </c>
      <c r="C21" s="12" t="s">
        <v>40</v>
      </c>
      <c r="D21" s="14">
        <f>VLOOKUP(B21,[1]HK2_T12!$B$9:$D$21,3,0)</f>
        <v>10000000</v>
      </c>
      <c r="E21" s="14">
        <f>VLOOKUP(B21,'[1]HK2_T1(14)'!$A$7:$C$34,3,0)</f>
        <v>0</v>
      </c>
      <c r="F21" s="14">
        <f>VLOOKUP(B21,'[1]HK2_T2(14)'!$B$8:$D$35,3,0)</f>
        <v>13000000</v>
      </c>
      <c r="G21" s="14">
        <f>VLOOKUP(B21,'[1]HK2_T3(14)'!$B$7:$D$33,3,0)</f>
        <v>10000000</v>
      </c>
      <c r="H21" s="14">
        <f t="shared" si="0"/>
        <v>33000000</v>
      </c>
    </row>
    <row r="22" spans="1:8" ht="24" customHeight="1">
      <c r="A22" s="13">
        <v>17</v>
      </c>
      <c r="B22" s="12" t="s">
        <v>41</v>
      </c>
      <c r="C22" s="12" t="s">
        <v>42</v>
      </c>
      <c r="D22" s="14">
        <f>VLOOKUP(B22,[1]HK2_T12!$B$9:$D$21,3,0)</f>
        <v>5000000</v>
      </c>
      <c r="E22" s="14">
        <f>VLOOKUP(B22,'[1]HK2_T1(14)'!$A$7:$C$34,3,0)</f>
        <v>8000000</v>
      </c>
      <c r="F22" s="14">
        <f>VLOOKUP(B22,'[1]HK2_T2(14)'!$B$8:$D$35,3,0)</f>
        <v>5000000</v>
      </c>
      <c r="G22" s="14">
        <f>VLOOKUP(B22,'[1]HK2_T3(14)'!$B$7:$D$33,3,0)</f>
        <v>5000000</v>
      </c>
      <c r="H22" s="14">
        <f t="shared" si="0"/>
        <v>23000000</v>
      </c>
    </row>
    <row r="23" spans="1:8" ht="24" customHeight="1">
      <c r="A23" s="13">
        <v>18</v>
      </c>
      <c r="B23" s="12" t="s">
        <v>43</v>
      </c>
      <c r="C23" s="12" t="s">
        <v>44</v>
      </c>
      <c r="D23" s="14">
        <v>0</v>
      </c>
      <c r="E23" s="14">
        <f>VLOOKUP(B23,'[1]HK2_T1(14)'!$A$7:$C$34,3,0)</f>
        <v>5000000</v>
      </c>
      <c r="F23" s="14">
        <f>VLOOKUP(B23,'[1]HK2_T2(14)'!$B$8:$D$35,3,0)</f>
        <v>5000000</v>
      </c>
      <c r="G23" s="14">
        <f>VLOOKUP(B23,'[1]HK2_T3(14)'!$B$7:$D$33,3,0)</f>
        <v>5000000</v>
      </c>
      <c r="H23" s="14">
        <f t="shared" si="0"/>
        <v>15000000</v>
      </c>
    </row>
    <row r="24" spans="1:8" ht="24" customHeight="1">
      <c r="A24" s="13">
        <v>19</v>
      </c>
      <c r="B24" s="12" t="s">
        <v>45</v>
      </c>
      <c r="C24" s="12" t="s">
        <v>46</v>
      </c>
      <c r="D24" s="14">
        <v>0</v>
      </c>
      <c r="E24" s="14">
        <f>VLOOKUP(B24,'[1]HK2_T1(14)'!$A$7:$C$34,3,0)</f>
        <v>10000000</v>
      </c>
      <c r="F24" s="14">
        <f>VLOOKUP(B24,'[1]HK2_T2(14)'!$B$8:$D$35,3,0)</f>
        <v>10000000</v>
      </c>
      <c r="G24" s="14">
        <f>VLOOKUP(B24,'[1]HK2_T3(14)'!$B$7:$D$33,3,0)</f>
        <v>10000000</v>
      </c>
      <c r="H24" s="14">
        <f t="shared" si="0"/>
        <v>30000000</v>
      </c>
    </row>
    <row r="25" spans="1:8" ht="24" customHeight="1">
      <c r="A25" s="13">
        <v>20</v>
      </c>
      <c r="B25" s="12" t="s">
        <v>47</v>
      </c>
      <c r="C25" s="12" t="s">
        <v>48</v>
      </c>
      <c r="D25" s="14">
        <v>0</v>
      </c>
      <c r="E25" s="14">
        <f>VLOOKUP(B25,'[1]HK2_T1(14)'!$A$7:$C$34,3,0)</f>
        <v>10000000</v>
      </c>
      <c r="F25" s="14">
        <f>VLOOKUP(B25,'[1]HK2_T2(14)'!$B$8:$D$35,3,0)</f>
        <v>10000000</v>
      </c>
      <c r="G25" s="14">
        <f>VLOOKUP(B25,'[1]HK2_T3(14)'!$B$7:$D$33,3,0)</f>
        <v>10000000</v>
      </c>
      <c r="H25" s="14">
        <f t="shared" si="0"/>
        <v>30000000</v>
      </c>
    </row>
    <row r="26" spans="1:8" s="9" customFormat="1" ht="24" customHeight="1">
      <c r="A26" s="21">
        <v>21</v>
      </c>
      <c r="B26" s="15" t="s">
        <v>49</v>
      </c>
      <c r="C26" s="15" t="s">
        <v>50</v>
      </c>
      <c r="D26" s="16">
        <v>0</v>
      </c>
      <c r="E26" s="16">
        <f>VLOOKUP(B26,'[1]HK2_T1(14)'!$A$7:$C$34,3,0)</f>
        <v>12000000</v>
      </c>
      <c r="F26" s="16">
        <f>VLOOKUP(B26,'[1]HK2_T2(14)'!$B$8:$D$35,3,0)</f>
        <v>5000000</v>
      </c>
      <c r="G26" s="16">
        <f>VLOOKUP(B26,'[1]HK2_T3(14)'!$B$7:$D$33,3,0)</f>
        <v>8000000</v>
      </c>
      <c r="H26" s="16">
        <f t="shared" si="0"/>
        <v>25000000</v>
      </c>
    </row>
    <row r="27" spans="1:8" ht="24" customHeight="1">
      <c r="A27" s="13">
        <v>22</v>
      </c>
      <c r="B27" s="12" t="s">
        <v>51</v>
      </c>
      <c r="C27" s="12" t="s">
        <v>52</v>
      </c>
      <c r="D27" s="14">
        <v>0</v>
      </c>
      <c r="E27" s="14">
        <f>VLOOKUP(B27,'[1]HK2_T1(14)'!$A$7:$C$34,3,0)</f>
        <v>10000000</v>
      </c>
      <c r="F27" s="14">
        <f>VLOOKUP(B27,'[1]HK2_T2(14)'!$B$8:$D$35,3,0)</f>
        <v>9000000</v>
      </c>
      <c r="G27" s="14">
        <f>VLOOKUP(B27,'[1]HK2_T3(14)'!$B$7:$D$33,3,0)</f>
        <v>7000000</v>
      </c>
      <c r="H27" s="14">
        <f t="shared" si="0"/>
        <v>26000000</v>
      </c>
    </row>
    <row r="28" spans="1:8" ht="24" customHeight="1">
      <c r="A28" s="13">
        <v>23</v>
      </c>
      <c r="B28" s="12" t="s">
        <v>53</v>
      </c>
      <c r="C28" s="12" t="s">
        <v>54</v>
      </c>
      <c r="D28" s="14">
        <v>0</v>
      </c>
      <c r="E28" s="14">
        <f>VLOOKUP(B28,'[1]HK2_T1(14)'!$A$7:$C$34,3,0)</f>
        <v>8000000</v>
      </c>
      <c r="F28" s="14">
        <f>VLOOKUP(B28,'[1]HK2_T2(14)'!$B$8:$D$35,3,0)</f>
        <v>8000000</v>
      </c>
      <c r="G28" s="14">
        <f>VLOOKUP(B28,'[1]HK2_T3(14)'!$B$7:$D$33,3,0)</f>
        <v>7000000</v>
      </c>
      <c r="H28" s="14">
        <f t="shared" si="0"/>
        <v>23000000</v>
      </c>
    </row>
    <row r="29" spans="1:8" ht="24" customHeight="1">
      <c r="A29" s="13">
        <v>24</v>
      </c>
      <c r="B29" s="12" t="s">
        <v>55</v>
      </c>
      <c r="C29" s="12" t="s">
        <v>56</v>
      </c>
      <c r="D29" s="14">
        <f>VLOOKUP(B29,[1]HK2_T12!$B$9:$D$21,3,0)</f>
        <v>5000000</v>
      </c>
      <c r="E29" s="14">
        <f>VLOOKUP(B29,'[1]HK2_T1(14)'!$A$7:$C$34,3,0)</f>
        <v>5000000</v>
      </c>
      <c r="F29" s="14">
        <f>VLOOKUP(B29,'[1]HK2_T2(14)'!$B$8:$D$35,3,0)</f>
        <v>10000000</v>
      </c>
      <c r="G29" s="14">
        <f>VLOOKUP(B29,'[1]HK2_T3(14)'!$B$7:$D$33,3,0)</f>
        <v>2000000</v>
      </c>
      <c r="H29" s="14">
        <f t="shared" si="0"/>
        <v>22000000</v>
      </c>
    </row>
    <row r="30" spans="1:8" ht="24" customHeight="1">
      <c r="A30" s="13">
        <v>25</v>
      </c>
      <c r="B30" s="12" t="s">
        <v>57</v>
      </c>
      <c r="C30" s="12" t="s">
        <v>58</v>
      </c>
      <c r="D30" s="14">
        <v>0</v>
      </c>
      <c r="E30" s="14">
        <f>VLOOKUP(B30,'[1]HK2_T1(14)'!$A$7:$C$34,3,0)</f>
        <v>10000000</v>
      </c>
      <c r="F30" s="14">
        <v>0</v>
      </c>
      <c r="G30" s="14">
        <v>0</v>
      </c>
      <c r="H30" s="14">
        <f t="shared" si="0"/>
        <v>10000000</v>
      </c>
    </row>
    <row r="31" spans="1:8" ht="24" customHeight="1">
      <c r="A31" s="13">
        <v>26</v>
      </c>
      <c r="B31" s="12" t="s">
        <v>35</v>
      </c>
      <c r="C31" s="12" t="s">
        <v>36</v>
      </c>
      <c r="D31" s="14">
        <f>VLOOKUP(B31,[1]HK2_T12!$B$9:$D$21,3,0)</f>
        <v>5000000</v>
      </c>
      <c r="E31" s="14">
        <f>VLOOKUP(B31,'[1]HK2_T1(14)'!$A$7:$C$34,3,0)</f>
        <v>5000000</v>
      </c>
      <c r="F31" s="14">
        <f>VLOOKUP(B31,'[1]HK2_T2(14)'!$B$8:$D$35,3,0)</f>
        <v>10000000</v>
      </c>
      <c r="G31" s="14">
        <f>VLOOKUP(B31,'[1]HK2_T3(14)'!$B$7:$D$33,3,0)</f>
        <v>5000000</v>
      </c>
      <c r="H31" s="14">
        <f t="shared" si="0"/>
        <v>25000000</v>
      </c>
    </row>
    <row r="32" spans="1:8" ht="24" customHeight="1">
      <c r="A32" s="13">
        <v>27</v>
      </c>
      <c r="B32" s="12" t="s">
        <v>59</v>
      </c>
      <c r="C32" s="12" t="s">
        <v>60</v>
      </c>
      <c r="D32" s="14">
        <v>0</v>
      </c>
      <c r="E32" s="14">
        <v>4000000</v>
      </c>
      <c r="F32" s="14">
        <f>VLOOKUP(B32,'[1]HK2_T2(14)'!$B$8:$D$35,3,0)</f>
        <v>6000000</v>
      </c>
      <c r="G32" s="14">
        <f>VLOOKUP(B32,'[1]HK2_T3(14)'!$B$7:$D$33,3,0)</f>
        <v>6000000</v>
      </c>
      <c r="H32" s="14">
        <f t="shared" si="0"/>
        <v>16000000</v>
      </c>
    </row>
    <row r="33" spans="1:8" ht="24" customHeight="1">
      <c r="A33" s="13">
        <v>28</v>
      </c>
      <c r="B33" s="12" t="s">
        <v>61</v>
      </c>
      <c r="C33" s="12" t="s">
        <v>62</v>
      </c>
      <c r="D33" s="14">
        <v>0</v>
      </c>
      <c r="E33" s="14">
        <v>5000000</v>
      </c>
      <c r="F33" s="14">
        <f>VLOOKUP(B33,'[1]HK2_T2(14)'!$B$8:$D$35,3,0)</f>
        <v>7000000</v>
      </c>
      <c r="G33" s="14">
        <f>VLOOKUP(B33,'[1]HK2_T3(14)'!$B$7:$D$33,3,0)</f>
        <v>6000000</v>
      </c>
      <c r="H33" s="14">
        <f t="shared" si="0"/>
        <v>18000000</v>
      </c>
    </row>
    <row r="34" spans="1:8" ht="24" customHeight="1">
      <c r="A34" s="13">
        <v>29</v>
      </c>
      <c r="B34" s="12" t="s">
        <v>63</v>
      </c>
      <c r="C34" s="12" t="s">
        <v>64</v>
      </c>
      <c r="D34" s="14">
        <v>0</v>
      </c>
      <c r="E34" s="14">
        <v>0</v>
      </c>
      <c r="F34" s="14">
        <f>VLOOKUP(B34,'[1]HK2_T2(14)'!$B$8:$D$35,3,0)</f>
        <v>2000000</v>
      </c>
      <c r="G34" s="14">
        <f>VLOOKUP(B34,'[1]HK2_T3(14)'!$B$7:$D$33,3,0)</f>
        <v>2000000</v>
      </c>
      <c r="H34" s="14">
        <f t="shared" si="0"/>
        <v>4000000</v>
      </c>
    </row>
    <row r="35" spans="1:8" ht="24" customHeight="1">
      <c r="A35" s="13">
        <v>30</v>
      </c>
      <c r="B35" s="12" t="s">
        <v>65</v>
      </c>
      <c r="C35" s="12" t="s">
        <v>66</v>
      </c>
      <c r="D35" s="14">
        <v>0</v>
      </c>
      <c r="E35" s="14">
        <v>0</v>
      </c>
      <c r="F35" s="14">
        <f>VLOOKUP(B35,'[1]HK2_T2(14)'!$B$8:$D$35,3,0)</f>
        <v>4000000</v>
      </c>
      <c r="G35" s="14">
        <f>VLOOKUP(B35,'[1]HK2_T3(14)'!$B$7:$D$33,3,0)</f>
        <v>4000000</v>
      </c>
      <c r="H35" s="14">
        <f t="shared" si="0"/>
        <v>8000000</v>
      </c>
    </row>
    <row r="36" spans="1:8">
      <c r="D36" s="5">
        <f>SUM(D6:D35)</f>
        <v>85000000</v>
      </c>
      <c r="E36" s="5">
        <f t="shared" ref="E36:H36" si="1">SUM(E6:E35)</f>
        <v>221000000</v>
      </c>
      <c r="F36" s="5">
        <f t="shared" si="1"/>
        <v>259000000</v>
      </c>
      <c r="G36" s="5">
        <f t="shared" si="1"/>
        <v>201000000</v>
      </c>
      <c r="H36" s="5">
        <f t="shared" si="1"/>
        <v>766000000</v>
      </c>
    </row>
    <row r="37" spans="1:8">
      <c r="D37" s="7" t="s">
        <v>73</v>
      </c>
      <c r="E37" s="7" t="s">
        <v>74</v>
      </c>
      <c r="F37" s="7" t="s">
        <v>75</v>
      </c>
      <c r="G37" s="7" t="s">
        <v>76</v>
      </c>
    </row>
    <row r="38" spans="1:8">
      <c r="D38" s="8" t="s">
        <v>77</v>
      </c>
      <c r="E38" s="8" t="s">
        <v>79</v>
      </c>
      <c r="F38" s="8" t="s">
        <v>80</v>
      </c>
      <c r="G38" s="8" t="s">
        <v>81</v>
      </c>
    </row>
    <row r="39" spans="1:8">
      <c r="B39" s="1" t="s">
        <v>82</v>
      </c>
    </row>
    <row r="40" spans="1:8">
      <c r="A40" s="4">
        <v>1</v>
      </c>
      <c r="B40" s="1" t="s">
        <v>70</v>
      </c>
      <c r="C40" s="3">
        <v>85000000</v>
      </c>
      <c r="D40" s="1" t="s">
        <v>73</v>
      </c>
      <c r="E40" s="6" t="s">
        <v>77</v>
      </c>
    </row>
    <row r="41" spans="1:8">
      <c r="A41" s="4">
        <v>2</v>
      </c>
      <c r="B41" s="1" t="s">
        <v>68</v>
      </c>
      <c r="C41" s="3">
        <v>221000000</v>
      </c>
      <c r="D41" s="1" t="s">
        <v>74</v>
      </c>
      <c r="E41" s="6" t="s">
        <v>78</v>
      </c>
    </row>
    <row r="42" spans="1:8">
      <c r="A42" s="4">
        <v>3</v>
      </c>
      <c r="B42" s="1" t="s">
        <v>69</v>
      </c>
      <c r="C42" s="3">
        <v>259000000</v>
      </c>
      <c r="D42" s="1" t="s">
        <v>75</v>
      </c>
      <c r="E42" s="6" t="s">
        <v>80</v>
      </c>
    </row>
    <row r="43" spans="1:8">
      <c r="A43" s="4">
        <v>4</v>
      </c>
      <c r="B43" s="1" t="s">
        <v>71</v>
      </c>
      <c r="C43" s="3">
        <v>201000000</v>
      </c>
      <c r="D43" s="1" t="s">
        <v>76</v>
      </c>
      <c r="E43" s="6" t="s">
        <v>81</v>
      </c>
    </row>
    <row r="44" spans="1:8">
      <c r="B44" s="1" t="s">
        <v>7</v>
      </c>
      <c r="C44" s="19">
        <f>SUM(C40:C43)</f>
        <v>766000000</v>
      </c>
    </row>
  </sheetData>
  <mergeCells count="2">
    <mergeCell ref="B2:H2"/>
    <mergeCell ref="B3:H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Tong gio day</vt:lpstr>
      <vt:lpstr>Tong tien tam ung</vt:lpstr>
      <vt:lpstr>Sheet2</vt:lpstr>
      <vt:lpstr>Sheet3</vt:lpstr>
    </vt:vector>
  </TitlesOfParts>
  <Company>XP SP3 All Main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Thanh An</cp:lastModifiedBy>
  <dcterms:created xsi:type="dcterms:W3CDTF">2014-03-21T07:30:32Z</dcterms:created>
  <dcterms:modified xsi:type="dcterms:W3CDTF">2014-03-31T08:13:26Z</dcterms:modified>
</cp:coreProperties>
</file>