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320" windowHeight="8505" tabRatio="870" firstSheet="1" activeTab="10"/>
  </bookViews>
  <sheets>
    <sheet name="ALL" sheetId="2" r:id="rId1"/>
    <sheet name="PA" sheetId="8" r:id="rId2"/>
    <sheet name="MATHS" sheetId="4" r:id="rId3"/>
    <sheet name="FIZIK" sheetId="5" r:id="rId4"/>
    <sheet name="KIMIA" sheetId="1" r:id="rId5"/>
    <sheet name="BIOLOGI" sheetId="3" r:id="rId6"/>
    <sheet name="BM" sheetId="6" r:id="rId7"/>
    <sheet name="SEJ" sheetId="9" r:id="rId8"/>
    <sheet name="GEO" sheetId="10" r:id="rId9"/>
    <sheet name="EKONOMI" sheetId="12" r:id="rId10"/>
    <sheet name="PP" sheetId="13" r:id="rId11"/>
    <sheet name="ANALISA" sheetId="7" r:id="rId12"/>
    <sheet name="DATA" sheetId="11" r:id="rId13"/>
  </sheets>
  <definedNames>
    <definedName name="_xlnm._FilterDatabase" localSheetId="3" hidden="1">FIZIK!#REF!</definedName>
    <definedName name="GRED">DATA!$Y$5:$AA$17</definedName>
    <definedName name="_xlnm.Print_Area" localSheetId="11">ANALISA!$A$1:$T$31</definedName>
    <definedName name="_xlnm.Print_Area" localSheetId="5">BIOLOGI!#REF!</definedName>
    <definedName name="_xlnm.Print_Area" localSheetId="6">BM!#REF!</definedName>
    <definedName name="_xlnm.Print_Area" localSheetId="3">FIZIK!#REF!</definedName>
    <definedName name="_xlnm.Print_Area" localSheetId="4">KIMIA!#REF!</definedName>
    <definedName name="_xlnm.Print_Area" localSheetId="2">MATHS!$A$1:$H$18</definedName>
    <definedName name="PT">DATA!$U$5:$V$18</definedName>
  </definedNames>
  <calcPr calcId="145621"/>
</workbook>
</file>

<file path=xl/calcChain.xml><?xml version="1.0" encoding="utf-8"?>
<calcChain xmlns="http://schemas.openxmlformats.org/spreadsheetml/2006/main">
  <c r="G6" i="13" l="1"/>
  <c r="K10" i="13" l="1"/>
  <c r="Y13" i="13"/>
  <c r="Z13" i="13"/>
  <c r="AA13" i="13"/>
  <c r="X13" i="13"/>
  <c r="M13" i="13"/>
  <c r="N13" i="13"/>
  <c r="O13" i="13"/>
  <c r="P13" i="13"/>
  <c r="Q13" i="13"/>
  <c r="R13" i="13"/>
  <c r="S13" i="13"/>
  <c r="T13" i="13"/>
  <c r="U13" i="13"/>
  <c r="V13" i="13"/>
  <c r="W13" i="13"/>
  <c r="M14" i="13"/>
  <c r="N14" i="13"/>
  <c r="O14" i="13"/>
  <c r="P14" i="13"/>
  <c r="Q14" i="13"/>
  <c r="R14" i="13"/>
  <c r="S14" i="13"/>
  <c r="T14" i="13"/>
  <c r="U14" i="13"/>
  <c r="V14" i="13"/>
  <c r="W14" i="13"/>
  <c r="L14" i="13"/>
  <c r="L13" i="13"/>
  <c r="K13" i="13"/>
  <c r="Y13" i="12"/>
  <c r="Z13" i="12"/>
  <c r="AA13" i="12"/>
  <c r="X13" i="12"/>
  <c r="M13" i="12"/>
  <c r="N13" i="12"/>
  <c r="O13" i="12"/>
  <c r="P13" i="12"/>
  <c r="Q13" i="12"/>
  <c r="R13" i="12"/>
  <c r="S13" i="12"/>
  <c r="T13" i="12"/>
  <c r="U13" i="12"/>
  <c r="V13" i="12"/>
  <c r="W13" i="12"/>
  <c r="M14" i="12"/>
  <c r="N14" i="12"/>
  <c r="O14" i="12"/>
  <c r="P14" i="12"/>
  <c r="Q14" i="12"/>
  <c r="R14" i="12"/>
  <c r="S14" i="12"/>
  <c r="T14" i="12"/>
  <c r="U14" i="12"/>
  <c r="V14" i="12"/>
  <c r="W14" i="12"/>
  <c r="K13" i="12"/>
  <c r="L14" i="12"/>
  <c r="L13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W6" i="12"/>
  <c r="V6" i="12"/>
  <c r="U6" i="12"/>
  <c r="T6" i="12"/>
  <c r="S6" i="12"/>
  <c r="R6" i="12"/>
  <c r="Q6" i="12"/>
  <c r="P6" i="12"/>
  <c r="O6" i="12"/>
  <c r="N6" i="12"/>
  <c r="M6" i="12"/>
  <c r="L6" i="12"/>
  <c r="Y13" i="10"/>
  <c r="Z13" i="10"/>
  <c r="AA13" i="10"/>
  <c r="X13" i="10"/>
  <c r="M13" i="10"/>
  <c r="N13" i="10"/>
  <c r="O13" i="10"/>
  <c r="P13" i="10"/>
  <c r="Q13" i="10"/>
  <c r="R13" i="10"/>
  <c r="S13" i="10"/>
  <c r="T13" i="10"/>
  <c r="U13" i="10"/>
  <c r="V13" i="10"/>
  <c r="W13" i="10"/>
  <c r="M14" i="10"/>
  <c r="N14" i="10"/>
  <c r="O14" i="10"/>
  <c r="P14" i="10"/>
  <c r="Q14" i="10"/>
  <c r="R14" i="10"/>
  <c r="S14" i="10"/>
  <c r="T14" i="10"/>
  <c r="U14" i="10"/>
  <c r="V14" i="10"/>
  <c r="W14" i="10"/>
  <c r="L14" i="10"/>
  <c r="L13" i="10"/>
  <c r="K13" i="10"/>
  <c r="Y13" i="9"/>
  <c r="Z13" i="9"/>
  <c r="AA13" i="9"/>
  <c r="X13" i="9"/>
  <c r="M13" i="9"/>
  <c r="N13" i="9"/>
  <c r="O13" i="9"/>
  <c r="P13" i="9"/>
  <c r="Q13" i="9"/>
  <c r="R13" i="9"/>
  <c r="S13" i="9"/>
  <c r="T13" i="9"/>
  <c r="U13" i="9"/>
  <c r="V13" i="9"/>
  <c r="W13" i="9"/>
  <c r="M14" i="9"/>
  <c r="N14" i="9"/>
  <c r="O14" i="9"/>
  <c r="P14" i="9"/>
  <c r="Q14" i="9"/>
  <c r="R14" i="9"/>
  <c r="S14" i="9"/>
  <c r="T14" i="9"/>
  <c r="U14" i="9"/>
  <c r="V14" i="9"/>
  <c r="W14" i="9"/>
  <c r="L14" i="9"/>
  <c r="L13" i="9"/>
  <c r="K13" i="9"/>
  <c r="X10" i="9"/>
  <c r="K10" i="9"/>
  <c r="W10" i="6"/>
  <c r="W6" i="6"/>
  <c r="K6" i="6" s="1"/>
  <c r="M13" i="6"/>
  <c r="N13" i="6"/>
  <c r="O13" i="6"/>
  <c r="P13" i="6"/>
  <c r="Q13" i="6"/>
  <c r="R13" i="6"/>
  <c r="S13" i="6"/>
  <c r="T13" i="6"/>
  <c r="U13" i="6"/>
  <c r="V13" i="6"/>
  <c r="W13" i="6"/>
  <c r="L13" i="6"/>
  <c r="K13" i="6"/>
  <c r="Y13" i="3"/>
  <c r="Z13" i="3"/>
  <c r="AA13" i="3"/>
  <c r="X13" i="3"/>
  <c r="M13" i="3"/>
  <c r="N13" i="3"/>
  <c r="O13" i="3"/>
  <c r="P13" i="3"/>
  <c r="Q13" i="3"/>
  <c r="R13" i="3"/>
  <c r="S13" i="3"/>
  <c r="T13" i="3"/>
  <c r="U13" i="3"/>
  <c r="V13" i="3"/>
  <c r="W13" i="3"/>
  <c r="M14" i="3"/>
  <c r="N14" i="3"/>
  <c r="O14" i="3"/>
  <c r="P14" i="3"/>
  <c r="Q14" i="3"/>
  <c r="R14" i="3"/>
  <c r="S14" i="3"/>
  <c r="T14" i="3"/>
  <c r="U14" i="3"/>
  <c r="V14" i="3"/>
  <c r="W14" i="3"/>
  <c r="L14" i="3"/>
  <c r="L13" i="3"/>
  <c r="K13" i="3"/>
  <c r="M13" i="1"/>
  <c r="N13" i="1"/>
  <c r="O13" i="1"/>
  <c r="P13" i="1"/>
  <c r="Q13" i="1"/>
  <c r="R13" i="1"/>
  <c r="S13" i="1"/>
  <c r="T13" i="1"/>
  <c r="U13" i="1"/>
  <c r="V13" i="1"/>
  <c r="W13" i="1"/>
  <c r="M14" i="1"/>
  <c r="N14" i="1"/>
  <c r="O14" i="1"/>
  <c r="R14" i="1"/>
  <c r="S14" i="1"/>
  <c r="T14" i="1"/>
  <c r="U14" i="1"/>
  <c r="V14" i="1"/>
  <c r="W14" i="1"/>
  <c r="L14" i="1"/>
  <c r="L13" i="1"/>
  <c r="K6" i="1"/>
  <c r="K13" i="1"/>
  <c r="Y13" i="5"/>
  <c r="Z13" i="5"/>
  <c r="AA13" i="5"/>
  <c r="X13" i="5"/>
  <c r="M13" i="5"/>
  <c r="N13" i="5"/>
  <c r="O13" i="5"/>
  <c r="P13" i="5"/>
  <c r="Q13" i="5"/>
  <c r="R13" i="5"/>
  <c r="S13" i="5"/>
  <c r="T13" i="5"/>
  <c r="U13" i="5"/>
  <c r="V13" i="5"/>
  <c r="W13" i="5"/>
  <c r="M14" i="5"/>
  <c r="N14" i="5"/>
  <c r="O14" i="5"/>
  <c r="P14" i="5"/>
  <c r="Q14" i="5"/>
  <c r="R14" i="5"/>
  <c r="S14" i="5"/>
  <c r="T14" i="5"/>
  <c r="U14" i="5"/>
  <c r="V14" i="5"/>
  <c r="W14" i="5"/>
  <c r="L14" i="5"/>
  <c r="L13" i="5"/>
  <c r="K13" i="5"/>
  <c r="K10" i="12" l="1"/>
  <c r="Y13" i="8"/>
  <c r="Z13" i="8"/>
  <c r="AA13" i="8"/>
  <c r="X13" i="8"/>
  <c r="M13" i="8"/>
  <c r="N13" i="8"/>
  <c r="O13" i="8"/>
  <c r="P13" i="8"/>
  <c r="Q13" i="8"/>
  <c r="R13" i="8"/>
  <c r="S13" i="8"/>
  <c r="T13" i="8"/>
  <c r="U13" i="8"/>
  <c r="V13" i="8"/>
  <c r="W13" i="8"/>
  <c r="M14" i="8"/>
  <c r="N14" i="8"/>
  <c r="O14" i="8"/>
  <c r="P14" i="8"/>
  <c r="Q14" i="8"/>
  <c r="R14" i="8"/>
  <c r="S14" i="8"/>
  <c r="T14" i="8"/>
  <c r="U14" i="8"/>
  <c r="V14" i="8"/>
  <c r="W14" i="8"/>
  <c r="L14" i="8"/>
  <c r="L13" i="8"/>
  <c r="K13" i="8"/>
  <c r="W10" i="4"/>
  <c r="V10" i="4"/>
  <c r="U10" i="4"/>
  <c r="T10" i="4"/>
  <c r="S10" i="4"/>
  <c r="R10" i="4"/>
  <c r="Q10" i="4"/>
  <c r="P10" i="4"/>
  <c r="O10" i="4"/>
  <c r="N10" i="4"/>
  <c r="M10" i="4"/>
  <c r="L10" i="4"/>
  <c r="W6" i="4"/>
  <c r="V6" i="4"/>
  <c r="U6" i="4"/>
  <c r="T6" i="4"/>
  <c r="S6" i="4"/>
  <c r="R6" i="4"/>
  <c r="Q6" i="4"/>
  <c r="P6" i="4"/>
  <c r="O6" i="4"/>
  <c r="N6" i="4"/>
  <c r="M6" i="4"/>
  <c r="L6" i="4"/>
  <c r="G51" i="4"/>
  <c r="F118" i="11"/>
  <c r="K10" i="10"/>
  <c r="K6" i="10"/>
  <c r="K6" i="12"/>
  <c r="W10" i="13"/>
  <c r="W11" i="13" s="1"/>
  <c r="V10" i="13"/>
  <c r="V11" i="13" s="1"/>
  <c r="U10" i="13"/>
  <c r="U11" i="13" s="1"/>
  <c r="T10" i="13"/>
  <c r="T11" i="13" s="1"/>
  <c r="S10" i="13"/>
  <c r="S11" i="13" s="1"/>
  <c r="R10" i="13"/>
  <c r="R11" i="13" s="1"/>
  <c r="Q10" i="13"/>
  <c r="Q11" i="13" s="1"/>
  <c r="P10" i="13"/>
  <c r="P11" i="13" s="1"/>
  <c r="O10" i="13"/>
  <c r="O11" i="13" s="1"/>
  <c r="N10" i="13"/>
  <c r="N11" i="13" s="1"/>
  <c r="M10" i="13"/>
  <c r="M11" i="13" s="1"/>
  <c r="L10" i="13"/>
  <c r="L11" i="13" s="1"/>
  <c r="W6" i="13"/>
  <c r="V6" i="13"/>
  <c r="U6" i="13"/>
  <c r="T6" i="13"/>
  <c r="S6" i="13"/>
  <c r="R6" i="13"/>
  <c r="Q6" i="13"/>
  <c r="P6" i="13"/>
  <c r="O6" i="13"/>
  <c r="N6" i="13"/>
  <c r="M6" i="13"/>
  <c r="L6" i="13"/>
  <c r="K6" i="13" s="1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W8" i="13" l="1"/>
  <c r="M8" i="13"/>
  <c r="U8" i="13"/>
  <c r="R8" i="13"/>
  <c r="Q8" i="13"/>
  <c r="N8" i="13"/>
  <c r="V8" i="13"/>
  <c r="L8" i="13"/>
  <c r="P8" i="13"/>
  <c r="T8" i="13"/>
  <c r="O8" i="13"/>
  <c r="S8" i="13"/>
  <c r="K10" i="4"/>
  <c r="M11" i="4" s="1"/>
  <c r="N7" i="13"/>
  <c r="Z10" i="13"/>
  <c r="AA10" i="13" s="1"/>
  <c r="X6" i="13"/>
  <c r="Y6" i="13" s="1"/>
  <c r="X10" i="13"/>
  <c r="Y10" i="13" s="1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6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W10" i="9"/>
  <c r="W11" i="9" s="1"/>
  <c r="V10" i="9"/>
  <c r="V11" i="9" s="1"/>
  <c r="U10" i="9"/>
  <c r="U11" i="9" s="1"/>
  <c r="T10" i="9"/>
  <c r="T11" i="9" s="1"/>
  <c r="S10" i="9"/>
  <c r="S11" i="9" s="1"/>
  <c r="R10" i="9"/>
  <c r="R11" i="9" s="1"/>
  <c r="Q10" i="9"/>
  <c r="Q11" i="9" s="1"/>
  <c r="P10" i="9"/>
  <c r="P11" i="9" s="1"/>
  <c r="O10" i="9"/>
  <c r="O11" i="9" s="1"/>
  <c r="N10" i="9"/>
  <c r="N11" i="9" s="1"/>
  <c r="M10" i="9"/>
  <c r="L10" i="9"/>
  <c r="L11" i="9" s="1"/>
  <c r="W6" i="9"/>
  <c r="V6" i="9"/>
  <c r="U6" i="9"/>
  <c r="T6" i="9"/>
  <c r="S6" i="9"/>
  <c r="R6" i="9"/>
  <c r="Q6" i="9"/>
  <c r="P6" i="9"/>
  <c r="O6" i="9"/>
  <c r="N6" i="9"/>
  <c r="M6" i="9"/>
  <c r="L6" i="9"/>
  <c r="V10" i="6"/>
  <c r="U10" i="6"/>
  <c r="T10" i="6"/>
  <c r="S10" i="6"/>
  <c r="R10" i="6"/>
  <c r="Q10" i="6"/>
  <c r="P10" i="6"/>
  <c r="O10" i="6"/>
  <c r="N10" i="6"/>
  <c r="M10" i="6"/>
  <c r="L10" i="6"/>
  <c r="V6" i="6"/>
  <c r="U6" i="6"/>
  <c r="T6" i="6"/>
  <c r="S6" i="6"/>
  <c r="R6" i="6"/>
  <c r="Q6" i="6"/>
  <c r="P6" i="6"/>
  <c r="O6" i="6"/>
  <c r="N6" i="6"/>
  <c r="M6" i="6"/>
  <c r="L6" i="6"/>
  <c r="W10" i="3"/>
  <c r="V10" i="3"/>
  <c r="U10" i="3"/>
  <c r="T10" i="3"/>
  <c r="S10" i="3"/>
  <c r="R10" i="3"/>
  <c r="Q10" i="3"/>
  <c r="P10" i="3"/>
  <c r="O10" i="3"/>
  <c r="N10" i="3"/>
  <c r="M10" i="3"/>
  <c r="L10" i="3"/>
  <c r="W6" i="3"/>
  <c r="V6" i="3"/>
  <c r="U6" i="3"/>
  <c r="T6" i="3"/>
  <c r="S6" i="3"/>
  <c r="R6" i="3"/>
  <c r="Q6" i="3"/>
  <c r="P6" i="3"/>
  <c r="O6" i="3"/>
  <c r="N6" i="3"/>
  <c r="M6" i="3"/>
  <c r="L6" i="3"/>
  <c r="W10" i="1"/>
  <c r="V10" i="1"/>
  <c r="U10" i="1"/>
  <c r="T10" i="1"/>
  <c r="S10" i="1"/>
  <c r="R10" i="1"/>
  <c r="Q10" i="1"/>
  <c r="P10" i="1"/>
  <c r="O10" i="1"/>
  <c r="N10" i="1"/>
  <c r="M10" i="1"/>
  <c r="L10" i="1"/>
  <c r="K10" i="1" s="1"/>
  <c r="W6" i="1"/>
  <c r="V6" i="1"/>
  <c r="U6" i="1"/>
  <c r="T6" i="1"/>
  <c r="S6" i="1"/>
  <c r="R6" i="1"/>
  <c r="Q6" i="1"/>
  <c r="P6" i="1"/>
  <c r="O6" i="1"/>
  <c r="N6" i="1"/>
  <c r="M6" i="1"/>
  <c r="L6" i="1"/>
  <c r="W10" i="5"/>
  <c r="V10" i="5"/>
  <c r="U10" i="5"/>
  <c r="T10" i="5"/>
  <c r="S10" i="5"/>
  <c r="R10" i="5"/>
  <c r="Q10" i="5"/>
  <c r="P10" i="5"/>
  <c r="O10" i="5"/>
  <c r="N10" i="5"/>
  <c r="M10" i="5"/>
  <c r="L10" i="5"/>
  <c r="W6" i="5"/>
  <c r="V6" i="5"/>
  <c r="U6" i="5"/>
  <c r="T6" i="5"/>
  <c r="S6" i="5"/>
  <c r="R6" i="5"/>
  <c r="Q6" i="5"/>
  <c r="P6" i="5"/>
  <c r="O6" i="5"/>
  <c r="N6" i="5"/>
  <c r="M6" i="5"/>
  <c r="L6" i="5"/>
  <c r="K6" i="4"/>
  <c r="W10" i="8"/>
  <c r="P10" i="8"/>
  <c r="O10" i="8"/>
  <c r="N10" i="8"/>
  <c r="M10" i="8"/>
  <c r="L10" i="8"/>
  <c r="V10" i="8"/>
  <c r="U10" i="8"/>
  <c r="T10" i="8"/>
  <c r="S10" i="8"/>
  <c r="R10" i="8"/>
  <c r="Q10" i="8"/>
  <c r="W6" i="8"/>
  <c r="V6" i="8"/>
  <c r="U6" i="8"/>
  <c r="T6" i="8"/>
  <c r="S6" i="8"/>
  <c r="R6" i="8"/>
  <c r="Q6" i="8"/>
  <c r="P6" i="8"/>
  <c r="O6" i="8"/>
  <c r="N6" i="8"/>
  <c r="M6" i="8"/>
  <c r="L6" i="8"/>
  <c r="W10" i="10"/>
  <c r="W11" i="10" s="1"/>
  <c r="W6" i="10"/>
  <c r="V10" i="10"/>
  <c r="V11" i="10" s="1"/>
  <c r="U10" i="10"/>
  <c r="U11" i="10" s="1"/>
  <c r="T10" i="10"/>
  <c r="T11" i="10" s="1"/>
  <c r="S10" i="10"/>
  <c r="S11" i="10" s="1"/>
  <c r="R10" i="10"/>
  <c r="R11" i="10" s="1"/>
  <c r="Q10" i="10"/>
  <c r="Q11" i="10" s="1"/>
  <c r="P10" i="10"/>
  <c r="P11" i="10" s="1"/>
  <c r="O10" i="10"/>
  <c r="O11" i="10" s="1"/>
  <c r="N10" i="10"/>
  <c r="M10" i="10"/>
  <c r="L10" i="10"/>
  <c r="L11" i="10" s="1"/>
  <c r="V8" i="10"/>
  <c r="R8" i="10"/>
  <c r="N8" i="10"/>
  <c r="V6" i="10"/>
  <c r="U6" i="10"/>
  <c r="T6" i="10"/>
  <c r="S6" i="10"/>
  <c r="R6" i="10"/>
  <c r="Q6" i="10"/>
  <c r="P6" i="10"/>
  <c r="O6" i="10"/>
  <c r="N6" i="10"/>
  <c r="M6" i="10"/>
  <c r="L6" i="10"/>
  <c r="N11" i="10"/>
  <c r="G6" i="10"/>
  <c r="T8" i="10" s="1"/>
  <c r="M11" i="9"/>
  <c r="G6" i="9"/>
  <c r="U8" i="9" s="1"/>
  <c r="G116" i="8"/>
  <c r="G16" i="8"/>
  <c r="G17" i="8"/>
  <c r="X8" i="13" l="1"/>
  <c r="K8" i="13"/>
  <c r="U9" i="13" s="1"/>
  <c r="M11" i="1"/>
  <c r="Q11" i="1"/>
  <c r="U11" i="1"/>
  <c r="N11" i="1"/>
  <c r="R11" i="1"/>
  <c r="V11" i="1"/>
  <c r="O11" i="1"/>
  <c r="S11" i="1"/>
  <c r="W11" i="1"/>
  <c r="K6" i="8"/>
  <c r="Q7" i="8" s="1"/>
  <c r="K10" i="8"/>
  <c r="R11" i="8" s="1"/>
  <c r="V8" i="12"/>
  <c r="R8" i="12"/>
  <c r="N8" i="12"/>
  <c r="U8" i="12"/>
  <c r="Q8" i="12"/>
  <c r="M8" i="12"/>
  <c r="T8" i="12"/>
  <c r="P8" i="12"/>
  <c r="L8" i="12"/>
  <c r="W8" i="12"/>
  <c r="S8" i="12"/>
  <c r="O8" i="12"/>
  <c r="Z10" i="4"/>
  <c r="AA10" i="4" s="1"/>
  <c r="N8" i="9"/>
  <c r="R8" i="9"/>
  <c r="V8" i="9"/>
  <c r="O8" i="9"/>
  <c r="S8" i="9"/>
  <c r="W8" i="9"/>
  <c r="L8" i="9"/>
  <c r="P8" i="9"/>
  <c r="T8" i="9"/>
  <c r="M8" i="9"/>
  <c r="Q8" i="9"/>
  <c r="K10" i="6"/>
  <c r="L11" i="4"/>
  <c r="P11" i="4"/>
  <c r="T11" i="4"/>
  <c r="S11" i="4"/>
  <c r="Q11" i="4"/>
  <c r="U11" i="4"/>
  <c r="N11" i="4"/>
  <c r="R11" i="4"/>
  <c r="V11" i="4"/>
  <c r="O9" i="13"/>
  <c r="Z8" i="13"/>
  <c r="AA8" i="13" s="1"/>
  <c r="W9" i="13"/>
  <c r="S7" i="13"/>
  <c r="V7" i="13"/>
  <c r="Z6" i="13"/>
  <c r="AA6" i="13" s="1"/>
  <c r="R7" i="13"/>
  <c r="U7" i="13"/>
  <c r="L7" i="13"/>
  <c r="M7" i="13"/>
  <c r="T7" i="13"/>
  <c r="O7" i="13"/>
  <c r="P7" i="13"/>
  <c r="W7" i="13"/>
  <c r="Q7" i="13"/>
  <c r="N7" i="12"/>
  <c r="Z10" i="12"/>
  <c r="AA10" i="12" s="1"/>
  <c r="X10" i="12"/>
  <c r="Y10" i="12" s="1"/>
  <c r="X6" i="12"/>
  <c r="K6" i="9"/>
  <c r="W7" i="9" s="1"/>
  <c r="K10" i="3"/>
  <c r="Z10" i="3" s="1"/>
  <c r="AA10" i="3" s="1"/>
  <c r="X10" i="3"/>
  <c r="K6" i="3"/>
  <c r="R7" i="3" s="1"/>
  <c r="X6" i="3"/>
  <c r="P11" i="1"/>
  <c r="T11" i="1"/>
  <c r="M7" i="1"/>
  <c r="X6" i="1"/>
  <c r="Z10" i="1"/>
  <c r="AA10" i="1" s="1"/>
  <c r="Z6" i="1"/>
  <c r="AA6" i="1" s="1"/>
  <c r="X10" i="1"/>
  <c r="Y10" i="1" s="1"/>
  <c r="L11" i="1"/>
  <c r="K6" i="5"/>
  <c r="R7" i="5" s="1"/>
  <c r="L7" i="5"/>
  <c r="K10" i="5"/>
  <c r="P11" i="5" s="1"/>
  <c r="X10" i="5"/>
  <c r="X6" i="5"/>
  <c r="O11" i="4"/>
  <c r="W11" i="4"/>
  <c r="T7" i="4"/>
  <c r="X10" i="4"/>
  <c r="Y10" i="4" s="1"/>
  <c r="X6" i="4"/>
  <c r="S8" i="10"/>
  <c r="M8" i="10"/>
  <c r="Q8" i="10"/>
  <c r="U8" i="10"/>
  <c r="O8" i="10"/>
  <c r="W8" i="10"/>
  <c r="L8" i="10"/>
  <c r="K8" i="10" s="1"/>
  <c r="P8" i="10"/>
  <c r="X10" i="8"/>
  <c r="X6" i="8"/>
  <c r="Z10" i="10"/>
  <c r="AA10" i="10" s="1"/>
  <c r="M11" i="10"/>
  <c r="M7" i="10"/>
  <c r="X6" i="10"/>
  <c r="X10" i="10"/>
  <c r="Y10" i="10" s="1"/>
  <c r="Z10" i="9"/>
  <c r="AA10" i="9" s="1"/>
  <c r="X6" i="9"/>
  <c r="Y10" i="9"/>
  <c r="G7" i="8"/>
  <c r="G8" i="8"/>
  <c r="G9" i="8"/>
  <c r="G10" i="8"/>
  <c r="G11" i="8"/>
  <c r="G12" i="8"/>
  <c r="G13" i="8"/>
  <c r="G14" i="8"/>
  <c r="G15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6" i="8"/>
  <c r="G6" i="6"/>
  <c r="Q9" i="13" l="1"/>
  <c r="N9" i="13"/>
  <c r="S9" i="13"/>
  <c r="R9" i="13"/>
  <c r="V9" i="13"/>
  <c r="M9" i="13"/>
  <c r="L9" i="13"/>
  <c r="T9" i="13"/>
  <c r="P9" i="13"/>
  <c r="Y8" i="13"/>
  <c r="U11" i="8"/>
  <c r="W11" i="8"/>
  <c r="Q11" i="8"/>
  <c r="L11" i="8"/>
  <c r="Y10" i="8"/>
  <c r="S11" i="8"/>
  <c r="T11" i="8"/>
  <c r="V11" i="8"/>
  <c r="M11" i="8"/>
  <c r="Z10" i="8"/>
  <c r="AA10" i="8" s="1"/>
  <c r="N11" i="8"/>
  <c r="O11" i="8"/>
  <c r="P11" i="8"/>
  <c r="K8" i="9"/>
  <c r="K8" i="12"/>
  <c r="T8" i="6"/>
  <c r="P8" i="6"/>
  <c r="L8" i="6"/>
  <c r="R8" i="6"/>
  <c r="N8" i="6"/>
  <c r="Q8" i="6"/>
  <c r="W8" i="6"/>
  <c r="S8" i="6"/>
  <c r="O8" i="6"/>
  <c r="V8" i="6"/>
  <c r="U8" i="6"/>
  <c r="M8" i="6"/>
  <c r="Q9" i="12"/>
  <c r="X8" i="12"/>
  <c r="Y8" i="12" s="1"/>
  <c r="Z6" i="12"/>
  <c r="AA6" i="12" s="1"/>
  <c r="W7" i="12"/>
  <c r="U7" i="12"/>
  <c r="S7" i="12"/>
  <c r="V7" i="12"/>
  <c r="Q7" i="12"/>
  <c r="L7" i="12"/>
  <c r="O7" i="12"/>
  <c r="T7" i="12"/>
  <c r="R7" i="12"/>
  <c r="M7" i="12"/>
  <c r="Y6" i="12"/>
  <c r="P7" i="12"/>
  <c r="O11" i="3"/>
  <c r="U11" i="3"/>
  <c r="L11" i="3"/>
  <c r="T11" i="3"/>
  <c r="V11" i="3"/>
  <c r="Q11" i="3"/>
  <c r="Y10" i="3"/>
  <c r="W11" i="3"/>
  <c r="R11" i="3"/>
  <c r="M11" i="3"/>
  <c r="S11" i="3"/>
  <c r="N11" i="3"/>
  <c r="P11" i="3"/>
  <c r="Z6" i="3"/>
  <c r="AA6" i="3" s="1"/>
  <c r="V7" i="3"/>
  <c r="M7" i="3"/>
  <c r="W7" i="3"/>
  <c r="T7" i="3"/>
  <c r="N7" i="3"/>
  <c r="S7" i="3"/>
  <c r="P7" i="3"/>
  <c r="U7" i="3"/>
  <c r="O7" i="3"/>
  <c r="Y6" i="3"/>
  <c r="L7" i="3"/>
  <c r="Q7" i="3"/>
  <c r="L7" i="1"/>
  <c r="W7" i="1"/>
  <c r="N7" i="1"/>
  <c r="S7" i="1"/>
  <c r="Q7" i="1"/>
  <c r="P7" i="1"/>
  <c r="R7" i="1"/>
  <c r="U7" i="1"/>
  <c r="Y6" i="1"/>
  <c r="T7" i="1"/>
  <c r="O7" i="1"/>
  <c r="V7" i="1"/>
  <c r="R11" i="5"/>
  <c r="L11" i="5"/>
  <c r="W11" i="5"/>
  <c r="N11" i="5"/>
  <c r="Y10" i="5"/>
  <c r="O11" i="5"/>
  <c r="V11" i="5"/>
  <c r="M11" i="5"/>
  <c r="T11" i="5"/>
  <c r="Z10" i="5"/>
  <c r="AA10" i="5" s="1"/>
  <c r="S11" i="5"/>
  <c r="Q11" i="5"/>
  <c r="Q7" i="5"/>
  <c r="Y6" i="5"/>
  <c r="M7" i="5"/>
  <c r="V7" i="5"/>
  <c r="W7" i="5"/>
  <c r="N7" i="5"/>
  <c r="T7" i="5"/>
  <c r="O7" i="5"/>
  <c r="U7" i="5"/>
  <c r="P7" i="5"/>
  <c r="Z6" i="5"/>
  <c r="AA6" i="5" s="1"/>
  <c r="S7" i="5"/>
  <c r="U11" i="5"/>
  <c r="R7" i="4"/>
  <c r="L7" i="4"/>
  <c r="N7" i="4"/>
  <c r="W7" i="4"/>
  <c r="M7" i="4"/>
  <c r="Q7" i="4"/>
  <c r="O7" i="4"/>
  <c r="Y6" i="4"/>
  <c r="S7" i="4"/>
  <c r="V7" i="4"/>
  <c r="Z6" i="4"/>
  <c r="AA6" i="4" s="1"/>
  <c r="P7" i="4"/>
  <c r="U7" i="4"/>
  <c r="W8" i="8"/>
  <c r="S8" i="8"/>
  <c r="O8" i="8"/>
  <c r="V8" i="8"/>
  <c r="U8" i="8"/>
  <c r="M8" i="8"/>
  <c r="T8" i="8"/>
  <c r="P8" i="8"/>
  <c r="L8" i="8"/>
  <c r="R8" i="8"/>
  <c r="N8" i="8"/>
  <c r="Q8" i="8"/>
  <c r="Y6" i="8"/>
  <c r="Z6" i="8"/>
  <c r="AA6" i="8" s="1"/>
  <c r="S7" i="8"/>
  <c r="V7" i="8"/>
  <c r="N7" i="8"/>
  <c r="T7" i="8"/>
  <c r="M7" i="8"/>
  <c r="W7" i="8"/>
  <c r="L7" i="8"/>
  <c r="R7" i="8"/>
  <c r="O7" i="8"/>
  <c r="U7" i="8"/>
  <c r="P7" i="8"/>
  <c r="Y6" i="10"/>
  <c r="S7" i="10"/>
  <c r="O7" i="10"/>
  <c r="T7" i="10"/>
  <c r="R7" i="10"/>
  <c r="P7" i="10"/>
  <c r="Z6" i="10"/>
  <c r="AA6" i="10" s="1"/>
  <c r="X8" i="10"/>
  <c r="V9" i="10"/>
  <c r="N7" i="10"/>
  <c r="L7" i="10"/>
  <c r="Q7" i="10"/>
  <c r="U7" i="10"/>
  <c r="W7" i="10"/>
  <c r="V7" i="10"/>
  <c r="Y6" i="9"/>
  <c r="M7" i="9"/>
  <c r="O7" i="9"/>
  <c r="V7" i="9"/>
  <c r="P7" i="9"/>
  <c r="R7" i="9"/>
  <c r="T7" i="9"/>
  <c r="U7" i="9"/>
  <c r="Z6" i="9"/>
  <c r="AA6" i="9" s="1"/>
  <c r="N7" i="9"/>
  <c r="L7" i="9"/>
  <c r="S7" i="9"/>
  <c r="Q7" i="9"/>
  <c r="Z8" i="9"/>
  <c r="AA8" i="9" s="1"/>
  <c r="X8" i="9"/>
  <c r="V11" i="6"/>
  <c r="U11" i="6"/>
  <c r="T11" i="6"/>
  <c r="S11" i="6"/>
  <c r="R11" i="6"/>
  <c r="Q11" i="6"/>
  <c r="P11" i="6"/>
  <c r="O11" i="6"/>
  <c r="N11" i="6"/>
  <c r="W11" i="6"/>
  <c r="M11" i="6"/>
  <c r="L11" i="6"/>
  <c r="E118" i="11"/>
  <c r="O117" i="11"/>
  <c r="N117" i="11"/>
  <c r="M117" i="11"/>
  <c r="L117" i="11"/>
  <c r="K117" i="11"/>
  <c r="J117" i="11"/>
  <c r="I117" i="11"/>
  <c r="H117" i="11"/>
  <c r="G117" i="11"/>
  <c r="F117" i="11"/>
  <c r="E117" i="11"/>
  <c r="O116" i="11"/>
  <c r="N116" i="11"/>
  <c r="M116" i="11"/>
  <c r="L116" i="11"/>
  <c r="K116" i="11"/>
  <c r="J116" i="11"/>
  <c r="I116" i="11"/>
  <c r="H116" i="11"/>
  <c r="G116" i="11"/>
  <c r="F116" i="11"/>
  <c r="E116" i="11"/>
  <c r="R95" i="11"/>
  <c r="S95" i="11" s="1"/>
  <c r="Q95" i="11"/>
  <c r="P95" i="11"/>
  <c r="R94" i="11"/>
  <c r="S94" i="11" s="1"/>
  <c r="Q94" i="11"/>
  <c r="P94" i="11"/>
  <c r="R11" i="11"/>
  <c r="S11" i="11" s="1"/>
  <c r="Q11" i="11"/>
  <c r="P11" i="11"/>
  <c r="R115" i="11"/>
  <c r="S115" i="11" s="1"/>
  <c r="Q115" i="11"/>
  <c r="P115" i="11"/>
  <c r="R114" i="11"/>
  <c r="S114" i="11" s="1"/>
  <c r="Q114" i="11"/>
  <c r="P114" i="11"/>
  <c r="R113" i="11"/>
  <c r="S113" i="11" s="1"/>
  <c r="Q113" i="11"/>
  <c r="P113" i="11"/>
  <c r="R112" i="11"/>
  <c r="S112" i="11" s="1"/>
  <c r="Q112" i="11"/>
  <c r="P112" i="11"/>
  <c r="R111" i="11"/>
  <c r="S111" i="11" s="1"/>
  <c r="Q111" i="11"/>
  <c r="P111" i="11"/>
  <c r="R110" i="11"/>
  <c r="S110" i="11" s="1"/>
  <c r="Q110" i="11"/>
  <c r="P110" i="11"/>
  <c r="R109" i="11"/>
  <c r="S109" i="11" s="1"/>
  <c r="Q109" i="11"/>
  <c r="P109" i="11"/>
  <c r="R108" i="11"/>
  <c r="S108" i="11" s="1"/>
  <c r="Q108" i="11"/>
  <c r="P108" i="11"/>
  <c r="R107" i="11"/>
  <c r="S107" i="11" s="1"/>
  <c r="Q107" i="11"/>
  <c r="P107" i="11"/>
  <c r="R106" i="11"/>
  <c r="S106" i="11" s="1"/>
  <c r="Q106" i="11"/>
  <c r="P106" i="11"/>
  <c r="R105" i="11"/>
  <c r="S105" i="11" s="1"/>
  <c r="Q105" i="11"/>
  <c r="P105" i="11"/>
  <c r="R72" i="11"/>
  <c r="S72" i="11" s="1"/>
  <c r="Q72" i="11"/>
  <c r="P72" i="11"/>
  <c r="R104" i="11"/>
  <c r="S104" i="11" s="1"/>
  <c r="Q104" i="11"/>
  <c r="P104" i="11"/>
  <c r="R103" i="11"/>
  <c r="S103" i="11" s="1"/>
  <c r="Q103" i="11"/>
  <c r="P103" i="11"/>
  <c r="R102" i="11"/>
  <c r="S102" i="11" s="1"/>
  <c r="Q102" i="11"/>
  <c r="P102" i="11"/>
  <c r="R101" i="11"/>
  <c r="S101" i="11" s="1"/>
  <c r="Q101" i="11"/>
  <c r="P101" i="11"/>
  <c r="R100" i="11"/>
  <c r="S100" i="11" s="1"/>
  <c r="Q100" i="11"/>
  <c r="P100" i="11"/>
  <c r="R99" i="11"/>
  <c r="S99" i="11" s="1"/>
  <c r="Q99" i="11"/>
  <c r="P99" i="11"/>
  <c r="R98" i="11"/>
  <c r="S98" i="11" s="1"/>
  <c r="Q98" i="11"/>
  <c r="P98" i="11"/>
  <c r="R97" i="11"/>
  <c r="S97" i="11" s="1"/>
  <c r="Q97" i="11"/>
  <c r="P97" i="11"/>
  <c r="R96" i="11"/>
  <c r="S96" i="11" s="1"/>
  <c r="Q96" i="11"/>
  <c r="P96" i="11"/>
  <c r="R93" i="11"/>
  <c r="S93" i="11" s="1"/>
  <c r="Q93" i="11"/>
  <c r="P93" i="11"/>
  <c r="R92" i="11"/>
  <c r="S92" i="11" s="1"/>
  <c r="Q92" i="11"/>
  <c r="P92" i="11"/>
  <c r="R91" i="11"/>
  <c r="S91" i="11" s="1"/>
  <c r="Q91" i="11"/>
  <c r="P91" i="11"/>
  <c r="R90" i="11"/>
  <c r="S90" i="11" s="1"/>
  <c r="Q90" i="11"/>
  <c r="P90" i="11"/>
  <c r="R89" i="11"/>
  <c r="S89" i="11" s="1"/>
  <c r="Q89" i="11"/>
  <c r="P89" i="11"/>
  <c r="R88" i="11"/>
  <c r="S88" i="11" s="1"/>
  <c r="Q88" i="11"/>
  <c r="P88" i="11"/>
  <c r="R87" i="11"/>
  <c r="S87" i="11" s="1"/>
  <c r="Q87" i="11"/>
  <c r="P87" i="11"/>
  <c r="R86" i="11"/>
  <c r="S86" i="11" s="1"/>
  <c r="Q86" i="11"/>
  <c r="P86" i="11"/>
  <c r="R85" i="11"/>
  <c r="S85" i="11" s="1"/>
  <c r="Q85" i="11"/>
  <c r="P85" i="11"/>
  <c r="R84" i="11"/>
  <c r="S84" i="11" s="1"/>
  <c r="Q84" i="11"/>
  <c r="P84" i="11"/>
  <c r="R83" i="11"/>
  <c r="S83" i="11" s="1"/>
  <c r="Q83" i="11"/>
  <c r="P83" i="11"/>
  <c r="R82" i="11"/>
  <c r="S82" i="11" s="1"/>
  <c r="Q82" i="11"/>
  <c r="P82" i="11"/>
  <c r="R81" i="11"/>
  <c r="S81" i="11" s="1"/>
  <c r="Q81" i="11"/>
  <c r="P81" i="11"/>
  <c r="R80" i="11"/>
  <c r="S80" i="11" s="1"/>
  <c r="Q80" i="11"/>
  <c r="P80" i="11"/>
  <c r="R79" i="11"/>
  <c r="S79" i="11" s="1"/>
  <c r="Q79" i="11"/>
  <c r="P79" i="11"/>
  <c r="R78" i="11"/>
  <c r="S78" i="11" s="1"/>
  <c r="Q78" i="11"/>
  <c r="P78" i="11"/>
  <c r="R77" i="11"/>
  <c r="S77" i="11" s="1"/>
  <c r="Q77" i="11"/>
  <c r="P77" i="11"/>
  <c r="R76" i="11"/>
  <c r="S76" i="11" s="1"/>
  <c r="Q76" i="11"/>
  <c r="P76" i="11"/>
  <c r="R75" i="11"/>
  <c r="S75" i="11" s="1"/>
  <c r="Q75" i="11"/>
  <c r="P75" i="11"/>
  <c r="R74" i="11"/>
  <c r="S74" i="11" s="1"/>
  <c r="Q74" i="11"/>
  <c r="P74" i="11"/>
  <c r="R73" i="11"/>
  <c r="S73" i="11" s="1"/>
  <c r="Q73" i="11"/>
  <c r="P73" i="11"/>
  <c r="R71" i="11"/>
  <c r="S71" i="11" s="1"/>
  <c r="Q71" i="11"/>
  <c r="P71" i="11"/>
  <c r="R70" i="11"/>
  <c r="S70" i="11" s="1"/>
  <c r="Q70" i="11"/>
  <c r="P70" i="11"/>
  <c r="R69" i="11"/>
  <c r="S69" i="11" s="1"/>
  <c r="Q69" i="11"/>
  <c r="P69" i="11"/>
  <c r="R68" i="11"/>
  <c r="S68" i="11" s="1"/>
  <c r="Q68" i="11"/>
  <c r="P68" i="11"/>
  <c r="R67" i="11"/>
  <c r="S67" i="11" s="1"/>
  <c r="Q67" i="11"/>
  <c r="P67" i="11"/>
  <c r="R66" i="11"/>
  <c r="S66" i="11" s="1"/>
  <c r="Q66" i="11"/>
  <c r="P66" i="11"/>
  <c r="R65" i="11"/>
  <c r="S65" i="11" s="1"/>
  <c r="Q65" i="11"/>
  <c r="P65" i="11"/>
  <c r="R64" i="11"/>
  <c r="S64" i="11" s="1"/>
  <c r="Q64" i="11"/>
  <c r="P64" i="11"/>
  <c r="R63" i="11"/>
  <c r="S63" i="11" s="1"/>
  <c r="Q63" i="11"/>
  <c r="P63" i="11"/>
  <c r="R62" i="11"/>
  <c r="S62" i="11" s="1"/>
  <c r="Q62" i="11"/>
  <c r="P62" i="11"/>
  <c r="R61" i="11"/>
  <c r="S61" i="11" s="1"/>
  <c r="Q61" i="11"/>
  <c r="P61" i="11"/>
  <c r="R60" i="11"/>
  <c r="S60" i="11" s="1"/>
  <c r="Q60" i="11"/>
  <c r="P60" i="11"/>
  <c r="R59" i="11"/>
  <c r="S59" i="11" s="1"/>
  <c r="Q59" i="11"/>
  <c r="P59" i="11"/>
  <c r="R58" i="11"/>
  <c r="S58" i="11" s="1"/>
  <c r="Q58" i="11"/>
  <c r="P58" i="11"/>
  <c r="R57" i="11"/>
  <c r="S57" i="11" s="1"/>
  <c r="Q57" i="11"/>
  <c r="P57" i="11"/>
  <c r="R56" i="11"/>
  <c r="S56" i="11" s="1"/>
  <c r="Q56" i="11"/>
  <c r="P56" i="11"/>
  <c r="R55" i="11"/>
  <c r="S55" i="11" s="1"/>
  <c r="Q55" i="11"/>
  <c r="P55" i="11"/>
  <c r="R54" i="11"/>
  <c r="S54" i="11" s="1"/>
  <c r="Q54" i="11"/>
  <c r="P54" i="11"/>
  <c r="R53" i="11"/>
  <c r="S53" i="11" s="1"/>
  <c r="Q53" i="11"/>
  <c r="P53" i="11"/>
  <c r="R52" i="11"/>
  <c r="S52" i="11" s="1"/>
  <c r="Q52" i="11"/>
  <c r="P52" i="11"/>
  <c r="R51" i="11"/>
  <c r="S51" i="11" s="1"/>
  <c r="Q51" i="11"/>
  <c r="P51" i="11"/>
  <c r="R50" i="11"/>
  <c r="S50" i="11" s="1"/>
  <c r="Q50" i="11"/>
  <c r="P50" i="11"/>
  <c r="R49" i="11"/>
  <c r="S49" i="11" s="1"/>
  <c r="Q49" i="11"/>
  <c r="P49" i="11"/>
  <c r="R48" i="11"/>
  <c r="S48" i="11" s="1"/>
  <c r="Q48" i="11"/>
  <c r="P48" i="11"/>
  <c r="R47" i="11"/>
  <c r="S47" i="11" s="1"/>
  <c r="Q47" i="11"/>
  <c r="P47" i="11"/>
  <c r="R46" i="11"/>
  <c r="S46" i="11" s="1"/>
  <c r="Q46" i="11"/>
  <c r="P46" i="11"/>
  <c r="R45" i="11"/>
  <c r="S45" i="11" s="1"/>
  <c r="Q45" i="11"/>
  <c r="P45" i="11"/>
  <c r="R44" i="11"/>
  <c r="S44" i="11" s="1"/>
  <c r="Q44" i="11"/>
  <c r="P44" i="11"/>
  <c r="R43" i="11"/>
  <c r="S43" i="11" s="1"/>
  <c r="Q43" i="11"/>
  <c r="P43" i="11"/>
  <c r="R42" i="11"/>
  <c r="S42" i="11" s="1"/>
  <c r="Q42" i="11"/>
  <c r="P42" i="11"/>
  <c r="R41" i="11"/>
  <c r="S41" i="11" s="1"/>
  <c r="Q41" i="11"/>
  <c r="P41" i="11"/>
  <c r="R40" i="11"/>
  <c r="S40" i="11" s="1"/>
  <c r="Q40" i="11"/>
  <c r="P40" i="11"/>
  <c r="R39" i="11"/>
  <c r="S39" i="11" s="1"/>
  <c r="Q39" i="11"/>
  <c r="P39" i="11"/>
  <c r="R38" i="11"/>
  <c r="S38" i="11" s="1"/>
  <c r="Q38" i="11"/>
  <c r="P38" i="11"/>
  <c r="R37" i="11"/>
  <c r="S37" i="11" s="1"/>
  <c r="Q37" i="11"/>
  <c r="P37" i="11"/>
  <c r="R36" i="11"/>
  <c r="S36" i="11" s="1"/>
  <c r="Q36" i="11"/>
  <c r="P36" i="11"/>
  <c r="R35" i="11"/>
  <c r="S35" i="11" s="1"/>
  <c r="Q35" i="11"/>
  <c r="P35" i="11"/>
  <c r="R34" i="11"/>
  <c r="S34" i="11" s="1"/>
  <c r="Q34" i="11"/>
  <c r="P34" i="11"/>
  <c r="R33" i="11"/>
  <c r="S33" i="11" s="1"/>
  <c r="Q33" i="11"/>
  <c r="P33" i="11"/>
  <c r="R32" i="11"/>
  <c r="S32" i="11" s="1"/>
  <c r="Q32" i="11"/>
  <c r="P32" i="11"/>
  <c r="R31" i="11"/>
  <c r="S31" i="11" s="1"/>
  <c r="Q31" i="11"/>
  <c r="P31" i="11"/>
  <c r="R30" i="11"/>
  <c r="S30" i="11" s="1"/>
  <c r="Q30" i="11"/>
  <c r="P30" i="11"/>
  <c r="R29" i="11"/>
  <c r="S29" i="11" s="1"/>
  <c r="Q29" i="11"/>
  <c r="P29" i="11"/>
  <c r="R28" i="11"/>
  <c r="S28" i="11" s="1"/>
  <c r="Q28" i="11"/>
  <c r="P28" i="11"/>
  <c r="R27" i="11"/>
  <c r="S27" i="11" s="1"/>
  <c r="Q27" i="11"/>
  <c r="P27" i="11"/>
  <c r="R26" i="11"/>
  <c r="S26" i="11" s="1"/>
  <c r="Q26" i="11"/>
  <c r="P26" i="11"/>
  <c r="R25" i="11"/>
  <c r="S25" i="11" s="1"/>
  <c r="Q25" i="11"/>
  <c r="P25" i="11"/>
  <c r="R24" i="11"/>
  <c r="S24" i="11" s="1"/>
  <c r="Q24" i="11"/>
  <c r="P24" i="11"/>
  <c r="R23" i="11"/>
  <c r="S23" i="11" s="1"/>
  <c r="Q23" i="11"/>
  <c r="P23" i="11"/>
  <c r="R22" i="11"/>
  <c r="S22" i="11" s="1"/>
  <c r="Q22" i="11"/>
  <c r="P22" i="11"/>
  <c r="R21" i="11"/>
  <c r="S21" i="11" s="1"/>
  <c r="Q21" i="11"/>
  <c r="P21" i="11"/>
  <c r="R20" i="11"/>
  <c r="S20" i="11" s="1"/>
  <c r="Q20" i="11"/>
  <c r="P20" i="11"/>
  <c r="R19" i="11"/>
  <c r="S19" i="11" s="1"/>
  <c r="Q19" i="11"/>
  <c r="P19" i="11"/>
  <c r="R18" i="11"/>
  <c r="S18" i="11" s="1"/>
  <c r="Q18" i="11"/>
  <c r="P18" i="11"/>
  <c r="R17" i="11"/>
  <c r="S17" i="11" s="1"/>
  <c r="Q17" i="11"/>
  <c r="P17" i="11"/>
  <c r="R16" i="11"/>
  <c r="S16" i="11" s="1"/>
  <c r="Q16" i="11"/>
  <c r="P16" i="11"/>
  <c r="R15" i="11"/>
  <c r="S15" i="11" s="1"/>
  <c r="Q15" i="11"/>
  <c r="P15" i="11"/>
  <c r="R14" i="11"/>
  <c r="S14" i="11" s="1"/>
  <c r="Q14" i="11"/>
  <c r="P14" i="11"/>
  <c r="R13" i="11"/>
  <c r="S13" i="11" s="1"/>
  <c r="Q13" i="11"/>
  <c r="P13" i="11"/>
  <c r="R12" i="11"/>
  <c r="S12" i="11" s="1"/>
  <c r="Q12" i="11"/>
  <c r="P12" i="11"/>
  <c r="R10" i="11"/>
  <c r="S10" i="11" s="1"/>
  <c r="Q10" i="11"/>
  <c r="P10" i="11"/>
  <c r="R9" i="11"/>
  <c r="S9" i="11" s="1"/>
  <c r="Q9" i="11"/>
  <c r="P9" i="11"/>
  <c r="R8" i="11"/>
  <c r="S8" i="11" s="1"/>
  <c r="Q8" i="11"/>
  <c r="P8" i="11"/>
  <c r="R7" i="11"/>
  <c r="S7" i="11" s="1"/>
  <c r="Q7" i="11"/>
  <c r="P7" i="11"/>
  <c r="R6" i="11"/>
  <c r="S6" i="11" s="1"/>
  <c r="Q6" i="11"/>
  <c r="P6" i="11"/>
  <c r="R5" i="11"/>
  <c r="S5" i="11" s="1"/>
  <c r="Q5" i="11"/>
  <c r="P5" i="11"/>
  <c r="K8" i="8" l="1"/>
  <c r="T9" i="8" s="1"/>
  <c r="K8" i="6"/>
  <c r="U9" i="12"/>
  <c r="S9" i="12"/>
  <c r="T9" i="12"/>
  <c r="N9" i="12"/>
  <c r="R9" i="12"/>
  <c r="W9" i="12"/>
  <c r="V9" i="12"/>
  <c r="L9" i="12"/>
  <c r="O9" i="12"/>
  <c r="P9" i="12"/>
  <c r="Z8" i="12"/>
  <c r="AA8" i="12" s="1"/>
  <c r="M9" i="12"/>
  <c r="N9" i="8"/>
  <c r="O9" i="8"/>
  <c r="Z8" i="8"/>
  <c r="AA8" i="8" s="1"/>
  <c r="Y8" i="9"/>
  <c r="X8" i="8"/>
  <c r="Y8" i="8" s="1"/>
  <c r="P9" i="10"/>
  <c r="Z8" i="10"/>
  <c r="AA8" i="10" s="1"/>
  <c r="U9" i="10"/>
  <c r="S9" i="10"/>
  <c r="T9" i="10"/>
  <c r="R9" i="10"/>
  <c r="M9" i="10"/>
  <c r="Y8" i="10"/>
  <c r="O9" i="10"/>
  <c r="Q9" i="10"/>
  <c r="N9" i="10"/>
  <c r="W9" i="10"/>
  <c r="L9" i="10"/>
  <c r="U9" i="9"/>
  <c r="V9" i="9"/>
  <c r="N9" i="9"/>
  <c r="O9" i="9"/>
  <c r="L9" i="9"/>
  <c r="S9" i="9"/>
  <c r="T9" i="9"/>
  <c r="R9" i="9"/>
  <c r="P9" i="9"/>
  <c r="W9" i="9"/>
  <c r="Q9" i="9"/>
  <c r="M9" i="9"/>
  <c r="O7" i="6"/>
  <c r="P9" i="6"/>
  <c r="X8" i="6"/>
  <c r="X6" i="6"/>
  <c r="X10" i="6"/>
  <c r="Y10" i="6" s="1"/>
  <c r="Z10" i="6"/>
  <c r="AA10" i="6" s="1"/>
  <c r="U9" i="8" l="1"/>
  <c r="L9" i="8"/>
  <c r="Q9" i="8"/>
  <c r="M9" i="8"/>
  <c r="P9" i="8"/>
  <c r="W9" i="8"/>
  <c r="S9" i="8"/>
  <c r="V9" i="8"/>
  <c r="R9" i="8"/>
  <c r="V7" i="6"/>
  <c r="Z6" i="6"/>
  <c r="AA6" i="6" s="1"/>
  <c r="R7" i="6"/>
  <c r="U7" i="6"/>
  <c r="T7" i="6"/>
  <c r="P7" i="6"/>
  <c r="Y6" i="6"/>
  <c r="Q7" i="6"/>
  <c r="S7" i="6"/>
  <c r="N7" i="6"/>
  <c r="L7" i="6"/>
  <c r="M7" i="6"/>
  <c r="W7" i="6"/>
  <c r="Y8" i="6"/>
  <c r="V9" i="6"/>
  <c r="Q9" i="6"/>
  <c r="W9" i="6"/>
  <c r="R9" i="6"/>
  <c r="M9" i="6"/>
  <c r="Z8" i="6"/>
  <c r="AA8" i="6" s="1"/>
  <c r="S9" i="6"/>
  <c r="N9" i="6"/>
  <c r="T9" i="6"/>
  <c r="L9" i="6"/>
  <c r="O9" i="6"/>
  <c r="U9" i="6"/>
  <c r="G30" i="3" l="1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6" i="5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6" i="4"/>
  <c r="U8" i="1" l="1"/>
  <c r="Q8" i="1"/>
  <c r="P8" i="1"/>
  <c r="S8" i="1"/>
  <c r="V8" i="1"/>
  <c r="R8" i="1"/>
  <c r="N8" i="1"/>
  <c r="M8" i="1"/>
  <c r="T8" i="1"/>
  <c r="L8" i="1"/>
  <c r="W8" i="1"/>
  <c r="O8" i="1"/>
  <c r="V8" i="4"/>
  <c r="R8" i="4"/>
  <c r="N8" i="4"/>
  <c r="Q8" i="4"/>
  <c r="T8" i="4"/>
  <c r="W8" i="4"/>
  <c r="S8" i="4"/>
  <c r="O8" i="4"/>
  <c r="U8" i="4"/>
  <c r="M8" i="4"/>
  <c r="P8" i="4"/>
  <c r="L8" i="4"/>
  <c r="U8" i="5"/>
  <c r="Q8" i="5"/>
  <c r="M8" i="5"/>
  <c r="T8" i="5"/>
  <c r="L8" i="5"/>
  <c r="W8" i="5"/>
  <c r="O8" i="5"/>
  <c r="V8" i="5"/>
  <c r="R8" i="5"/>
  <c r="N8" i="5"/>
  <c r="P8" i="5"/>
  <c r="S8" i="5"/>
  <c r="U8" i="3"/>
  <c r="Q8" i="3"/>
  <c r="M8" i="3"/>
  <c r="T8" i="3"/>
  <c r="S8" i="3"/>
  <c r="V8" i="3"/>
  <c r="R8" i="3"/>
  <c r="N8" i="3"/>
  <c r="P8" i="3"/>
  <c r="L8" i="3"/>
  <c r="W8" i="3"/>
  <c r="O8" i="3"/>
  <c r="P29" i="7"/>
  <c r="O29" i="7"/>
  <c r="N29" i="7"/>
  <c r="M29" i="7"/>
  <c r="L29" i="7"/>
  <c r="K29" i="7"/>
  <c r="J29" i="7"/>
  <c r="I29" i="7"/>
  <c r="H29" i="7"/>
  <c r="G29" i="7"/>
  <c r="F29" i="7"/>
  <c r="E29" i="7"/>
  <c r="F27" i="7"/>
  <c r="G27" i="7"/>
  <c r="H27" i="7"/>
  <c r="I27" i="7"/>
  <c r="J27" i="7"/>
  <c r="K27" i="7"/>
  <c r="L27" i="7"/>
  <c r="M27" i="7"/>
  <c r="N27" i="7"/>
  <c r="O27" i="7"/>
  <c r="P27" i="7"/>
  <c r="E27" i="7"/>
  <c r="F25" i="7"/>
  <c r="G25" i="7"/>
  <c r="H25" i="7"/>
  <c r="I25" i="7"/>
  <c r="J25" i="7"/>
  <c r="K25" i="7"/>
  <c r="L25" i="7"/>
  <c r="M25" i="7"/>
  <c r="N25" i="7"/>
  <c r="O25" i="7"/>
  <c r="P25" i="7"/>
  <c r="E25" i="7"/>
  <c r="F23" i="7"/>
  <c r="G23" i="7"/>
  <c r="H23" i="7"/>
  <c r="I23" i="7"/>
  <c r="J23" i="7"/>
  <c r="K23" i="7"/>
  <c r="L23" i="7"/>
  <c r="M23" i="7"/>
  <c r="N23" i="7"/>
  <c r="O23" i="7"/>
  <c r="P23" i="7"/>
  <c r="E23" i="7"/>
  <c r="P21" i="7"/>
  <c r="W14" i="6" s="1"/>
  <c r="O21" i="7"/>
  <c r="V14" i="6" s="1"/>
  <c r="N21" i="7"/>
  <c r="U14" i="6" s="1"/>
  <c r="M21" i="7"/>
  <c r="T14" i="6" s="1"/>
  <c r="L21" i="7"/>
  <c r="S14" i="6" s="1"/>
  <c r="K21" i="7"/>
  <c r="R14" i="6" s="1"/>
  <c r="J21" i="7"/>
  <c r="Q14" i="6" s="1"/>
  <c r="I21" i="7"/>
  <c r="P14" i="6" s="1"/>
  <c r="H21" i="7"/>
  <c r="O14" i="6" s="1"/>
  <c r="G21" i="7"/>
  <c r="N14" i="6" s="1"/>
  <c r="F21" i="7"/>
  <c r="M14" i="6" s="1"/>
  <c r="E21" i="7"/>
  <c r="L14" i="6" s="1"/>
  <c r="F19" i="7"/>
  <c r="G19" i="7"/>
  <c r="H19" i="7"/>
  <c r="I19" i="7"/>
  <c r="J19" i="7"/>
  <c r="K19" i="7"/>
  <c r="L19" i="7"/>
  <c r="M19" i="7"/>
  <c r="N19" i="7"/>
  <c r="O19" i="7"/>
  <c r="P19" i="7"/>
  <c r="E19" i="7"/>
  <c r="P17" i="7"/>
  <c r="O17" i="7"/>
  <c r="N17" i="7"/>
  <c r="M17" i="7"/>
  <c r="L17" i="7"/>
  <c r="K17" i="7"/>
  <c r="J17" i="7"/>
  <c r="Q14" i="1" s="1"/>
  <c r="I17" i="7"/>
  <c r="P14" i="1" s="1"/>
  <c r="H17" i="7"/>
  <c r="G17" i="7"/>
  <c r="F17" i="7"/>
  <c r="E17" i="7"/>
  <c r="P15" i="7"/>
  <c r="O15" i="7"/>
  <c r="N15" i="7"/>
  <c r="M15" i="7"/>
  <c r="L15" i="7"/>
  <c r="K15" i="7"/>
  <c r="J15" i="7"/>
  <c r="I15" i="7"/>
  <c r="H15" i="7"/>
  <c r="G15" i="7"/>
  <c r="F15" i="7"/>
  <c r="E15" i="7"/>
  <c r="P13" i="7"/>
  <c r="O13" i="7"/>
  <c r="N13" i="7"/>
  <c r="M13" i="7"/>
  <c r="L13" i="7"/>
  <c r="K13" i="7"/>
  <c r="J13" i="7"/>
  <c r="I13" i="7"/>
  <c r="H13" i="7"/>
  <c r="G13" i="7"/>
  <c r="F13" i="7"/>
  <c r="E13" i="7"/>
  <c r="F11" i="7"/>
  <c r="G11" i="7"/>
  <c r="H11" i="7"/>
  <c r="I11" i="7"/>
  <c r="J11" i="7"/>
  <c r="K11" i="7"/>
  <c r="L11" i="7"/>
  <c r="M11" i="7"/>
  <c r="N11" i="7"/>
  <c r="O11" i="7"/>
  <c r="P11" i="7"/>
  <c r="E11" i="7"/>
  <c r="M9" i="5" l="1"/>
  <c r="S9" i="4"/>
  <c r="N9" i="5"/>
  <c r="K8" i="1"/>
  <c r="P9" i="1" s="1"/>
  <c r="X8" i="1"/>
  <c r="Y8" i="1" s="1"/>
  <c r="Q9" i="1"/>
  <c r="P9" i="3"/>
  <c r="S9" i="5"/>
  <c r="T9" i="5"/>
  <c r="K8" i="4"/>
  <c r="O9" i="4" s="1"/>
  <c r="X8" i="4"/>
  <c r="Y8" i="4" s="1"/>
  <c r="Q9" i="4"/>
  <c r="S9" i="1"/>
  <c r="W9" i="3"/>
  <c r="O9" i="5"/>
  <c r="P9" i="4"/>
  <c r="N9" i="4"/>
  <c r="X8" i="3"/>
  <c r="K8" i="3"/>
  <c r="N9" i="3" s="1"/>
  <c r="Z8" i="3"/>
  <c r="AA8" i="3" s="1"/>
  <c r="W9" i="5"/>
  <c r="M9" i="4"/>
  <c r="S9" i="3"/>
  <c r="R9" i="5"/>
  <c r="K8" i="5"/>
  <c r="P9" i="5" s="1"/>
  <c r="X8" i="5"/>
  <c r="Y8" i="5" s="1"/>
  <c r="Z8" i="5"/>
  <c r="AA8" i="5" s="1"/>
  <c r="L9" i="5"/>
  <c r="U9" i="5"/>
  <c r="T9" i="4"/>
  <c r="V9" i="4"/>
  <c r="U9" i="1"/>
  <c r="S24" i="7"/>
  <c r="U14" i="7"/>
  <c r="U16" i="7"/>
  <c r="U18" i="7"/>
  <c r="U20" i="7"/>
  <c r="U22" i="7"/>
  <c r="U24" i="7"/>
  <c r="U26" i="7"/>
  <c r="U28" i="7"/>
  <c r="U10" i="7"/>
  <c r="U12" i="7"/>
  <c r="V9" i="3" l="1"/>
  <c r="V9" i="1"/>
  <c r="U9" i="4"/>
  <c r="R9" i="1"/>
  <c r="Y8" i="3"/>
  <c r="M9" i="1"/>
  <c r="Z8" i="4"/>
  <c r="AA8" i="4" s="1"/>
  <c r="O9" i="3"/>
  <c r="W9" i="4"/>
  <c r="T9" i="1"/>
  <c r="R9" i="4"/>
  <c r="L9" i="3"/>
  <c r="N9" i="1"/>
  <c r="M9" i="3"/>
  <c r="O9" i="1"/>
  <c r="L9" i="4"/>
  <c r="V9" i="5"/>
  <c r="U9" i="3"/>
  <c r="Z8" i="1"/>
  <c r="AA8" i="1" s="1"/>
  <c r="Q9" i="5"/>
  <c r="W9" i="1"/>
  <c r="T9" i="3"/>
  <c r="Q9" i="3"/>
  <c r="L9" i="1"/>
  <c r="R9" i="3"/>
  <c r="M5" i="7"/>
  <c r="P5" i="7" s="1"/>
  <c r="S12" i="7"/>
  <c r="T12" i="7" s="1"/>
  <c r="S14" i="7"/>
  <c r="T14" i="7" s="1"/>
  <c r="S16" i="7"/>
  <c r="S18" i="7"/>
  <c r="T18" i="7" s="1"/>
  <c r="S20" i="7"/>
  <c r="S22" i="7"/>
  <c r="T22" i="7" s="1"/>
  <c r="T24" i="7"/>
  <c r="S26" i="7"/>
  <c r="T26" i="7" s="1"/>
  <c r="S28" i="7"/>
  <c r="T28" i="7" s="1"/>
  <c r="S10" i="7"/>
  <c r="T10" i="7" s="1"/>
  <c r="Q28" i="7"/>
  <c r="R28" i="7" s="1"/>
  <c r="Q26" i="7"/>
  <c r="R26" i="7" s="1"/>
  <c r="Q24" i="7"/>
  <c r="R24" i="7" s="1"/>
  <c r="Q22" i="7"/>
  <c r="R22" i="7" s="1"/>
  <c r="Q20" i="7"/>
  <c r="Q18" i="7"/>
  <c r="R18" i="7" s="1"/>
  <c r="Q16" i="7"/>
  <c r="Q14" i="7"/>
  <c r="R14" i="7" s="1"/>
  <c r="Q12" i="7"/>
  <c r="R12" i="7" s="1"/>
  <c r="Q10" i="7"/>
  <c r="R10" i="7" s="1"/>
  <c r="T16" i="7" l="1"/>
  <c r="AA13" i="1" s="1"/>
  <c r="Z13" i="1"/>
  <c r="R5" i="7"/>
  <c r="S5" i="7" s="1"/>
  <c r="R16" i="7"/>
  <c r="Y13" i="1" s="1"/>
  <c r="X13" i="1"/>
  <c r="R20" i="7"/>
  <c r="Y13" i="6" s="1"/>
  <c r="X13" i="6"/>
  <c r="T20" i="7"/>
  <c r="AA13" i="6" s="1"/>
  <c r="Z13" i="6"/>
  <c r="F6" i="2" l="1"/>
  <c r="H6" i="2"/>
  <c r="J6" i="2"/>
  <c r="L6" i="2"/>
  <c r="N6" i="2"/>
  <c r="P6" i="2"/>
  <c r="R6" i="2"/>
  <c r="T6" i="2"/>
  <c r="V6" i="2"/>
  <c r="X6" i="2"/>
  <c r="Z6" i="2"/>
  <c r="AA6" i="2"/>
  <c r="AB6" i="2"/>
  <c r="AC6" i="2"/>
  <c r="F7" i="2"/>
  <c r="H7" i="2"/>
  <c r="J7" i="2"/>
  <c r="L7" i="2"/>
  <c r="N7" i="2"/>
  <c r="P7" i="2"/>
  <c r="R7" i="2"/>
  <c r="T7" i="2"/>
  <c r="V7" i="2"/>
  <c r="X7" i="2"/>
  <c r="Z7" i="2"/>
  <c r="AA7" i="2"/>
  <c r="AB7" i="2"/>
  <c r="AC7" i="2"/>
  <c r="F8" i="2"/>
  <c r="H8" i="2"/>
  <c r="J8" i="2"/>
  <c r="L8" i="2"/>
  <c r="N8" i="2"/>
  <c r="P8" i="2"/>
  <c r="R8" i="2"/>
  <c r="T8" i="2"/>
  <c r="V8" i="2"/>
  <c r="X8" i="2"/>
  <c r="Z8" i="2"/>
  <c r="AA8" i="2"/>
  <c r="AB8" i="2"/>
  <c r="AC8" i="2"/>
  <c r="F9" i="2"/>
  <c r="H9" i="2"/>
  <c r="J9" i="2"/>
  <c r="L9" i="2"/>
  <c r="N9" i="2"/>
  <c r="P9" i="2"/>
  <c r="R9" i="2"/>
  <c r="T9" i="2"/>
  <c r="V9" i="2"/>
  <c r="X9" i="2"/>
  <c r="Z9" i="2"/>
  <c r="AA9" i="2"/>
  <c r="AB9" i="2"/>
  <c r="AC9" i="2"/>
  <c r="F10" i="2"/>
  <c r="H10" i="2"/>
  <c r="J10" i="2"/>
  <c r="L10" i="2"/>
  <c r="N10" i="2"/>
  <c r="P10" i="2"/>
  <c r="R10" i="2"/>
  <c r="T10" i="2"/>
  <c r="V10" i="2"/>
  <c r="X10" i="2"/>
  <c r="Z10" i="2"/>
  <c r="AA10" i="2"/>
  <c r="AB10" i="2"/>
  <c r="AC10" i="2"/>
  <c r="F11" i="2"/>
  <c r="H11" i="2"/>
  <c r="J11" i="2"/>
  <c r="L11" i="2"/>
  <c r="N11" i="2"/>
  <c r="P11" i="2"/>
  <c r="R11" i="2"/>
  <c r="T11" i="2"/>
  <c r="V11" i="2"/>
  <c r="X11" i="2"/>
  <c r="Z11" i="2"/>
  <c r="AA11" i="2"/>
  <c r="AB11" i="2"/>
  <c r="AC11" i="2"/>
  <c r="F12" i="2"/>
  <c r="H12" i="2"/>
  <c r="J12" i="2"/>
  <c r="L12" i="2"/>
  <c r="N12" i="2"/>
  <c r="P12" i="2"/>
  <c r="R12" i="2"/>
  <c r="T12" i="2"/>
  <c r="V12" i="2"/>
  <c r="X12" i="2"/>
  <c r="Z12" i="2"/>
  <c r="AA12" i="2"/>
  <c r="AB12" i="2"/>
  <c r="AC12" i="2"/>
  <c r="D13" i="2"/>
  <c r="T13" i="2"/>
  <c r="E13" i="2"/>
  <c r="G13" i="2"/>
  <c r="I13" i="2"/>
  <c r="I101" i="2"/>
  <c r="K13" i="2"/>
  <c r="M13" i="2"/>
  <c r="O13" i="2"/>
  <c r="P13" i="2"/>
  <c r="Q13" i="2"/>
  <c r="S13" i="2"/>
  <c r="U13" i="2"/>
  <c r="W13" i="2"/>
  <c r="Y13" i="2"/>
  <c r="AC13" i="2"/>
  <c r="C14" i="2"/>
  <c r="D14" i="2"/>
  <c r="K14" i="2"/>
  <c r="M14" i="2"/>
  <c r="C15" i="2"/>
  <c r="D15" i="2"/>
  <c r="K15" i="2"/>
  <c r="K23" i="2"/>
  <c r="L15" i="2"/>
  <c r="R15" i="2"/>
  <c r="Z15" i="2"/>
  <c r="C16" i="2"/>
  <c r="D16" i="2"/>
  <c r="E16" i="2"/>
  <c r="K16" i="2"/>
  <c r="K24" i="2"/>
  <c r="L24" i="2"/>
  <c r="U16" i="2"/>
  <c r="C17" i="2"/>
  <c r="D17" i="2"/>
  <c r="E17" i="2"/>
  <c r="T17" i="2"/>
  <c r="U17" i="2"/>
  <c r="C18" i="2"/>
  <c r="D18" i="2"/>
  <c r="I18" i="2"/>
  <c r="K18" i="2"/>
  <c r="L18" i="2"/>
  <c r="M18" i="2"/>
  <c r="M26" i="2"/>
  <c r="M34" i="2"/>
  <c r="M42" i="2"/>
  <c r="R18" i="2"/>
  <c r="S18" i="2"/>
  <c r="T18" i="2"/>
  <c r="C19" i="2"/>
  <c r="D19" i="2"/>
  <c r="K19" i="2"/>
  <c r="K27" i="2"/>
  <c r="K35" i="2"/>
  <c r="L19" i="2"/>
  <c r="R19" i="2"/>
  <c r="S19" i="2"/>
  <c r="T19" i="2"/>
  <c r="C20" i="2"/>
  <c r="D20" i="2"/>
  <c r="K20" i="2"/>
  <c r="K28" i="2"/>
  <c r="L20" i="2"/>
  <c r="Q20" i="2"/>
  <c r="S20" i="2"/>
  <c r="C22" i="2"/>
  <c r="D22" i="2"/>
  <c r="C23" i="2"/>
  <c r="D23" i="2"/>
  <c r="L23" i="2"/>
  <c r="Q23" i="2"/>
  <c r="C24" i="2"/>
  <c r="D24" i="2"/>
  <c r="E24" i="2"/>
  <c r="J24" i="2"/>
  <c r="U24" i="2"/>
  <c r="V24" i="2"/>
  <c r="C25" i="2"/>
  <c r="D25" i="2"/>
  <c r="E25" i="2"/>
  <c r="S25" i="2"/>
  <c r="T25" i="2"/>
  <c r="U25" i="2"/>
  <c r="V25" i="2"/>
  <c r="C26" i="2"/>
  <c r="D26" i="2"/>
  <c r="S26" i="2"/>
  <c r="C27" i="2"/>
  <c r="D27" i="2"/>
  <c r="I27" i="2"/>
  <c r="I35" i="2"/>
  <c r="I43" i="2"/>
  <c r="J43" i="2"/>
  <c r="S27" i="2"/>
  <c r="S35" i="2"/>
  <c r="T27" i="2"/>
  <c r="Y27" i="2"/>
  <c r="C28" i="2"/>
  <c r="D28" i="2"/>
  <c r="L28" i="2"/>
  <c r="Q28" i="2"/>
  <c r="R28" i="2"/>
  <c r="V28" i="2"/>
  <c r="C30" i="2"/>
  <c r="D30" i="2"/>
  <c r="X30" i="2"/>
  <c r="Z30" i="2"/>
  <c r="C31" i="2"/>
  <c r="D31" i="2"/>
  <c r="C32" i="2"/>
  <c r="D32" i="2"/>
  <c r="C33" i="2"/>
  <c r="D33" i="2"/>
  <c r="C34" i="2"/>
  <c r="D34" i="2"/>
  <c r="S34" i="2"/>
  <c r="S42" i="2"/>
  <c r="T42" i="2"/>
  <c r="X34" i="2"/>
  <c r="C35" i="2"/>
  <c r="D35" i="2"/>
  <c r="X35" i="2"/>
  <c r="J35" i="2"/>
  <c r="Z35" i="2"/>
  <c r="C36" i="2"/>
  <c r="D36" i="2"/>
  <c r="I36" i="2"/>
  <c r="K36" i="2"/>
  <c r="L36" i="2"/>
  <c r="Z36" i="2"/>
  <c r="D37" i="2"/>
  <c r="W37" i="2"/>
  <c r="Y37" i="2"/>
  <c r="C38" i="2"/>
  <c r="D38" i="2"/>
  <c r="X38" i="2"/>
  <c r="Z38" i="2"/>
  <c r="C39" i="2"/>
  <c r="D39" i="2"/>
  <c r="C40" i="2"/>
  <c r="D40" i="2"/>
  <c r="C41" i="2"/>
  <c r="D41" i="2"/>
  <c r="C42" i="2"/>
  <c r="D42" i="2"/>
  <c r="N42" i="2"/>
  <c r="R42" i="2"/>
  <c r="X42" i="2"/>
  <c r="Z42" i="2"/>
  <c r="C43" i="2"/>
  <c r="D43" i="2"/>
  <c r="X43" i="2"/>
  <c r="Z43" i="2"/>
  <c r="C44" i="2"/>
  <c r="D44" i="2"/>
  <c r="I44" i="2"/>
  <c r="K44" i="2"/>
  <c r="L44" i="2"/>
  <c r="Z44" i="2"/>
  <c r="D45" i="2"/>
  <c r="W45" i="2"/>
  <c r="Y45" i="2"/>
  <c r="C46" i="2"/>
  <c r="D46" i="2"/>
  <c r="H46" i="2"/>
  <c r="N46" i="2"/>
  <c r="AA46" i="2"/>
  <c r="C47" i="2"/>
  <c r="D47" i="2"/>
  <c r="C48" i="2"/>
  <c r="D48" i="2"/>
  <c r="C49" i="2"/>
  <c r="D49" i="2"/>
  <c r="C50" i="2"/>
  <c r="D50" i="2"/>
  <c r="F50" i="2"/>
  <c r="H50" i="2"/>
  <c r="J50" i="2"/>
  <c r="L50" i="2"/>
  <c r="N50" i="2"/>
  <c r="P50" i="2"/>
  <c r="R50" i="2"/>
  <c r="T50" i="2"/>
  <c r="X50" i="2"/>
  <c r="Z50" i="2"/>
  <c r="AA50" i="2"/>
  <c r="AB50" i="2"/>
  <c r="C51" i="2"/>
  <c r="D51" i="2"/>
  <c r="H51" i="2"/>
  <c r="N51" i="2"/>
  <c r="AA51" i="2"/>
  <c r="C52" i="2"/>
  <c r="D52" i="2"/>
  <c r="J52" i="2"/>
  <c r="F52" i="2"/>
  <c r="L52" i="2"/>
  <c r="N52" i="2"/>
  <c r="R52" i="2"/>
  <c r="U52" i="2"/>
  <c r="U100" i="2"/>
  <c r="U20" i="2"/>
  <c r="U28" i="2"/>
  <c r="X52" i="2"/>
  <c r="Z52" i="2"/>
  <c r="AA52" i="2"/>
  <c r="AC52" i="2"/>
  <c r="E53" i="2"/>
  <c r="E101" i="2"/>
  <c r="G53" i="2"/>
  <c r="I53" i="2"/>
  <c r="K53" i="2"/>
  <c r="M53" i="2"/>
  <c r="M101" i="2"/>
  <c r="O53" i="2"/>
  <c r="Q53" i="2"/>
  <c r="S53" i="2"/>
  <c r="S101" i="2"/>
  <c r="W53" i="2"/>
  <c r="Y53" i="2"/>
  <c r="F54" i="2"/>
  <c r="H54" i="2"/>
  <c r="J54" i="2"/>
  <c r="L54" i="2"/>
  <c r="N54" i="2"/>
  <c r="P54" i="2"/>
  <c r="R54" i="2"/>
  <c r="T54" i="2"/>
  <c r="V54" i="2"/>
  <c r="X54" i="2"/>
  <c r="Z54" i="2"/>
  <c r="AA54" i="2"/>
  <c r="AB54" i="2"/>
  <c r="AC54" i="2"/>
  <c r="F55" i="2"/>
  <c r="H55" i="2"/>
  <c r="J55" i="2"/>
  <c r="L55" i="2"/>
  <c r="N55" i="2"/>
  <c r="P55" i="2"/>
  <c r="R55" i="2"/>
  <c r="T55" i="2"/>
  <c r="V55" i="2"/>
  <c r="X55" i="2"/>
  <c r="Z55" i="2"/>
  <c r="AA55" i="2"/>
  <c r="AB55" i="2"/>
  <c r="AC55" i="2"/>
  <c r="C94" i="2"/>
  <c r="E94" i="2"/>
  <c r="E14" i="2"/>
  <c r="F14" i="2"/>
  <c r="G94" i="2"/>
  <c r="G14" i="2"/>
  <c r="I94" i="2"/>
  <c r="I14" i="2"/>
  <c r="K94" i="2"/>
  <c r="M94" i="2"/>
  <c r="O94" i="2"/>
  <c r="O14" i="2"/>
  <c r="Q94" i="2"/>
  <c r="Q14" i="2"/>
  <c r="S94" i="2"/>
  <c r="S14" i="2"/>
  <c r="W94" i="2"/>
  <c r="W14" i="2"/>
  <c r="Y94" i="2"/>
  <c r="Y14" i="2"/>
  <c r="C95" i="2"/>
  <c r="E95" i="2"/>
  <c r="E15" i="2"/>
  <c r="E23" i="2"/>
  <c r="G95" i="2"/>
  <c r="G15" i="2"/>
  <c r="G23" i="2"/>
  <c r="H23" i="2"/>
  <c r="I95" i="2"/>
  <c r="I15" i="2"/>
  <c r="K95" i="2"/>
  <c r="M95" i="2"/>
  <c r="M15" i="2"/>
  <c r="M23" i="2"/>
  <c r="O95" i="2"/>
  <c r="O15" i="2"/>
  <c r="Q95" i="2"/>
  <c r="Q15" i="2"/>
  <c r="S95" i="2"/>
  <c r="S15" i="2"/>
  <c r="U95" i="2"/>
  <c r="U15" i="2"/>
  <c r="U23" i="2"/>
  <c r="W95" i="2"/>
  <c r="W15" i="2"/>
  <c r="W23" i="2"/>
  <c r="X23" i="2"/>
  <c r="Y95" i="2"/>
  <c r="Y15" i="2"/>
  <c r="Y23" i="2"/>
  <c r="C96" i="2"/>
  <c r="E96" i="2"/>
  <c r="G96" i="2"/>
  <c r="G16" i="2"/>
  <c r="G24" i="2"/>
  <c r="I96" i="2"/>
  <c r="I16" i="2"/>
  <c r="I24" i="2"/>
  <c r="K96" i="2"/>
  <c r="M96" i="2"/>
  <c r="M16" i="2"/>
  <c r="M24" i="2"/>
  <c r="N24" i="2"/>
  <c r="O96" i="2"/>
  <c r="O16" i="2"/>
  <c r="Q96" i="2"/>
  <c r="Q16" i="2"/>
  <c r="Q24" i="2"/>
  <c r="S96" i="2"/>
  <c r="S16" i="2"/>
  <c r="U96" i="2"/>
  <c r="W96" i="2"/>
  <c r="W16" i="2"/>
  <c r="W24" i="2"/>
  <c r="Y96" i="2"/>
  <c r="Y16" i="2"/>
  <c r="C97" i="2"/>
  <c r="E97" i="2"/>
  <c r="G97" i="2"/>
  <c r="G17" i="2"/>
  <c r="G25" i="2"/>
  <c r="H25" i="2"/>
  <c r="I97" i="2"/>
  <c r="I17" i="2"/>
  <c r="K97" i="2"/>
  <c r="K17" i="2"/>
  <c r="K25" i="2"/>
  <c r="L25" i="2"/>
  <c r="M97" i="2"/>
  <c r="M17" i="2"/>
  <c r="M25" i="2"/>
  <c r="N25" i="2"/>
  <c r="O97" i="2"/>
  <c r="O17" i="2"/>
  <c r="Q97" i="2"/>
  <c r="Q17" i="2"/>
  <c r="Q25" i="2"/>
  <c r="R25" i="2"/>
  <c r="S97" i="2"/>
  <c r="S17" i="2"/>
  <c r="U97" i="2"/>
  <c r="W97" i="2"/>
  <c r="W17" i="2"/>
  <c r="W25" i="2"/>
  <c r="X25" i="2"/>
  <c r="Y97" i="2"/>
  <c r="Y17" i="2"/>
  <c r="C98" i="2"/>
  <c r="E98" i="2"/>
  <c r="E18" i="2"/>
  <c r="G98" i="2"/>
  <c r="G18" i="2"/>
  <c r="I98" i="2"/>
  <c r="K98" i="2"/>
  <c r="M98" i="2"/>
  <c r="O98" i="2"/>
  <c r="O18" i="2"/>
  <c r="P18" i="2"/>
  <c r="Q98" i="2"/>
  <c r="Q18" i="2"/>
  <c r="Q26" i="2"/>
  <c r="Q34" i="2"/>
  <c r="Q42" i="2"/>
  <c r="S98" i="2"/>
  <c r="W98" i="2"/>
  <c r="W18" i="2"/>
  <c r="Y98" i="2"/>
  <c r="Y18" i="2"/>
  <c r="C99" i="2"/>
  <c r="E99" i="2"/>
  <c r="E19" i="2"/>
  <c r="G99" i="2"/>
  <c r="G19" i="2"/>
  <c r="I99" i="2"/>
  <c r="I19" i="2"/>
  <c r="J19" i="2"/>
  <c r="K99" i="2"/>
  <c r="M99" i="2"/>
  <c r="M19" i="2"/>
  <c r="N19" i="2"/>
  <c r="O99" i="2"/>
  <c r="O19" i="2"/>
  <c r="Q99" i="2"/>
  <c r="Q19" i="2"/>
  <c r="Q27" i="2"/>
  <c r="Q35" i="2"/>
  <c r="Q43" i="2"/>
  <c r="R43" i="2"/>
  <c r="S99" i="2"/>
  <c r="W99" i="2"/>
  <c r="W19" i="2"/>
  <c r="Y99" i="2"/>
  <c r="Y19" i="2"/>
  <c r="Z19" i="2"/>
  <c r="C100" i="2"/>
  <c r="E100" i="2"/>
  <c r="E20" i="2"/>
  <c r="G100" i="2"/>
  <c r="G20" i="2"/>
  <c r="I100" i="2"/>
  <c r="I20" i="2"/>
  <c r="I28" i="2"/>
  <c r="J28" i="2"/>
  <c r="K100" i="2"/>
  <c r="M100" i="2"/>
  <c r="M20" i="2"/>
  <c r="M28" i="2"/>
  <c r="O100" i="2"/>
  <c r="O20" i="2"/>
  <c r="Q100" i="2"/>
  <c r="S100" i="2"/>
  <c r="W100" i="2"/>
  <c r="W20" i="2"/>
  <c r="Y100" i="2"/>
  <c r="Y20" i="2"/>
  <c r="G101" i="2"/>
  <c r="K101" i="2"/>
  <c r="O101" i="2"/>
  <c r="Q101" i="2"/>
  <c r="W101" i="2"/>
  <c r="Y101" i="2"/>
  <c r="H18" i="2"/>
  <c r="G26" i="2"/>
  <c r="G34" i="2"/>
  <c r="G42" i="2"/>
  <c r="H42" i="2"/>
  <c r="P17" i="2"/>
  <c r="O25" i="2"/>
  <c r="P25" i="2"/>
  <c r="O23" i="2"/>
  <c r="P23" i="2"/>
  <c r="P15" i="2"/>
  <c r="X14" i="2"/>
  <c r="W22" i="2"/>
  <c r="W21" i="2"/>
  <c r="J37" i="2"/>
  <c r="P19" i="2"/>
  <c r="O27" i="2"/>
  <c r="O35" i="2"/>
  <c r="G27" i="2"/>
  <c r="G35" i="2"/>
  <c r="H19" i="2"/>
  <c r="X18" i="2"/>
  <c r="W26" i="2"/>
  <c r="T14" i="2"/>
  <c r="S22" i="2"/>
  <c r="S21" i="2"/>
  <c r="S29" i="2"/>
  <c r="S37" i="2"/>
  <c r="T37" i="2"/>
  <c r="J51" i="2"/>
  <c r="R51" i="2"/>
  <c r="X51" i="2"/>
  <c r="AC51" i="2"/>
  <c r="F51" i="2"/>
  <c r="P51" i="2"/>
  <c r="Z51" i="2"/>
  <c r="L51" i="2"/>
  <c r="U51" i="2"/>
  <c r="AB51" i="2"/>
  <c r="J46" i="2"/>
  <c r="R46" i="2"/>
  <c r="X46" i="2"/>
  <c r="F46" i="2"/>
  <c r="P46" i="2"/>
  <c r="Z46" i="2"/>
  <c r="D53" i="2"/>
  <c r="L46" i="2"/>
  <c r="U46" i="2"/>
  <c r="AC46" i="2"/>
  <c r="AB46" i="2"/>
  <c r="O26" i="2"/>
  <c r="O34" i="2"/>
  <c r="O42" i="2"/>
  <c r="P42" i="2"/>
  <c r="O28" i="2"/>
  <c r="P20" i="2"/>
  <c r="G28" i="2"/>
  <c r="H20" i="2"/>
  <c r="W27" i="2"/>
  <c r="X27" i="2"/>
  <c r="X19" i="2"/>
  <c r="S24" i="2"/>
  <c r="T24" i="2"/>
  <c r="T16" i="2"/>
  <c r="AA16" i="2"/>
  <c r="AB16" i="2"/>
  <c r="T15" i="2"/>
  <c r="S23" i="2"/>
  <c r="T23" i="2"/>
  <c r="AA15" i="2"/>
  <c r="AB15" i="2"/>
  <c r="Q22" i="2"/>
  <c r="Q21" i="2"/>
  <c r="Q29" i="2"/>
  <c r="Q37" i="2"/>
  <c r="R37" i="2"/>
  <c r="R14" i="2"/>
  <c r="AA53" i="2"/>
  <c r="T51" i="2"/>
  <c r="T46" i="2"/>
  <c r="R26" i="2"/>
  <c r="N26" i="2"/>
  <c r="X26" i="2"/>
  <c r="H26" i="2"/>
  <c r="T26" i="2"/>
  <c r="Y26" i="2"/>
  <c r="Z26" i="2"/>
  <c r="Z18" i="2"/>
  <c r="O24" i="2"/>
  <c r="P24" i="2"/>
  <c r="P16" i="2"/>
  <c r="W28" i="2"/>
  <c r="X28" i="2"/>
  <c r="X20" i="2"/>
  <c r="N28" i="2"/>
  <c r="M36" i="2"/>
  <c r="M44" i="2"/>
  <c r="Y25" i="2"/>
  <c r="Z25" i="2"/>
  <c r="Z17" i="2"/>
  <c r="I25" i="2"/>
  <c r="J25" i="2"/>
  <c r="J17" i="2"/>
  <c r="P14" i="2"/>
  <c r="O21" i="2"/>
  <c r="O22" i="2"/>
  <c r="H14" i="2"/>
  <c r="G22" i="2"/>
  <c r="G21" i="2"/>
  <c r="G29" i="2"/>
  <c r="G37" i="2"/>
  <c r="H37" i="2"/>
  <c r="Z37" i="2"/>
  <c r="U50" i="2"/>
  <c r="R35" i="2"/>
  <c r="M21" i="2"/>
  <c r="M29" i="2"/>
  <c r="M37" i="2"/>
  <c r="N37" i="2"/>
  <c r="H34" i="2"/>
  <c r="J27" i="2"/>
  <c r="R27" i="2"/>
  <c r="P27" i="2"/>
  <c r="L27" i="2"/>
  <c r="F25" i="2"/>
  <c r="AA25" i="2"/>
  <c r="AB25" i="2"/>
  <c r="AC25" i="2"/>
  <c r="AA24" i="2"/>
  <c r="AB24" i="2"/>
  <c r="I26" i="2"/>
  <c r="I34" i="2"/>
  <c r="J18" i="2"/>
  <c r="AA17" i="2"/>
  <c r="Z20" i="2"/>
  <c r="Y28" i="2"/>
  <c r="Z28" i="2"/>
  <c r="Z16" i="2"/>
  <c r="Y24" i="2"/>
  <c r="Z24" i="2"/>
  <c r="I23" i="2"/>
  <c r="J23" i="2"/>
  <c r="J15" i="2"/>
  <c r="Y22" i="2"/>
  <c r="Z14" i="2"/>
  <c r="I22" i="2"/>
  <c r="J14" i="2"/>
  <c r="T52" i="2"/>
  <c r="R34" i="2"/>
  <c r="M27" i="2"/>
  <c r="M35" i="2"/>
  <c r="H24" i="2"/>
  <c r="I21" i="2"/>
  <c r="I29" i="2"/>
  <c r="I37" i="2"/>
  <c r="N18" i="2"/>
  <c r="N17" i="2"/>
  <c r="Z27" i="2"/>
  <c r="F17" i="2"/>
  <c r="L17" i="2"/>
  <c r="V17" i="2"/>
  <c r="AB17" i="2"/>
  <c r="H17" i="2"/>
  <c r="R17" i="2"/>
  <c r="X17" i="2"/>
  <c r="AC17" i="2"/>
  <c r="L16" i="2"/>
  <c r="F15" i="2"/>
  <c r="AA14" i="2"/>
  <c r="AB14" i="2"/>
  <c r="M22" i="2"/>
  <c r="N14" i="2"/>
  <c r="AA20" i="2"/>
  <c r="AB20" i="2"/>
  <c r="E28" i="2"/>
  <c r="E27" i="2"/>
  <c r="F19" i="2"/>
  <c r="AA19" i="2"/>
  <c r="AB19" i="2"/>
  <c r="E26" i="2"/>
  <c r="F18" i="2"/>
  <c r="AA18" i="2"/>
  <c r="AB18" i="2"/>
  <c r="E22" i="2"/>
  <c r="E21" i="2"/>
  <c r="H52" i="2"/>
  <c r="P52" i="2"/>
  <c r="V52" i="2"/>
  <c r="AB52" i="2"/>
  <c r="J44" i="2"/>
  <c r="N44" i="2"/>
  <c r="R44" i="2"/>
  <c r="X44" i="2"/>
  <c r="Q36" i="2"/>
  <c r="Q44" i="2"/>
  <c r="J36" i="2"/>
  <c r="N36" i="2"/>
  <c r="R36" i="2"/>
  <c r="X36" i="2"/>
  <c r="N34" i="2"/>
  <c r="S43" i="2"/>
  <c r="T43" i="2"/>
  <c r="T35" i="2"/>
  <c r="H27" i="2"/>
  <c r="F24" i="2"/>
  <c r="AC23" i="2"/>
  <c r="Y21" i="2"/>
  <c r="AC20" i="2"/>
  <c r="S28" i="2"/>
  <c r="T20" i="2"/>
  <c r="K43" i="2"/>
  <c r="L43" i="2"/>
  <c r="L35" i="2"/>
  <c r="V15" i="2"/>
  <c r="L14" i="2"/>
  <c r="K21" i="2"/>
  <c r="K22" i="2"/>
  <c r="F13" i="2"/>
  <c r="X13" i="2"/>
  <c r="J13" i="2"/>
  <c r="N13" i="2"/>
  <c r="R13" i="2"/>
  <c r="H13" i="2"/>
  <c r="Z13" i="2"/>
  <c r="Z23" i="2"/>
  <c r="L13" i="2"/>
  <c r="V13" i="2"/>
  <c r="AB13" i="2"/>
  <c r="F16" i="2"/>
  <c r="J16" i="2"/>
  <c r="N16" i="2"/>
  <c r="R16" i="2"/>
  <c r="V16" i="2"/>
  <c r="AC15" i="2"/>
  <c r="D21" i="2"/>
  <c r="Z34" i="2"/>
  <c r="T34" i="2"/>
  <c r="P34" i="2"/>
  <c r="D29" i="2"/>
  <c r="K26" i="2"/>
  <c r="K34" i="2"/>
  <c r="K42" i="2"/>
  <c r="L42" i="2"/>
  <c r="AC24" i="2"/>
  <c r="X24" i="2"/>
  <c r="R24" i="2"/>
  <c r="F23" i="2"/>
  <c r="N23" i="2"/>
  <c r="R23" i="2"/>
  <c r="V23" i="2"/>
  <c r="F20" i="2"/>
  <c r="J20" i="2"/>
  <c r="N20" i="2"/>
  <c r="R20" i="2"/>
  <c r="V20" i="2"/>
  <c r="AC16" i="2"/>
  <c r="X16" i="2"/>
  <c r="H16" i="2"/>
  <c r="X15" i="2"/>
  <c r="N15" i="2"/>
  <c r="H15" i="2"/>
  <c r="AA13" i="2"/>
  <c r="AA27" i="2"/>
  <c r="AB27" i="2"/>
  <c r="E35" i="2"/>
  <c r="J22" i="2"/>
  <c r="I30" i="2"/>
  <c r="G30" i="2"/>
  <c r="H22" i="2"/>
  <c r="L26" i="2"/>
  <c r="P28" i="2"/>
  <c r="O36" i="2"/>
  <c r="J29" i="2"/>
  <c r="T29" i="2"/>
  <c r="P29" i="2"/>
  <c r="N29" i="2"/>
  <c r="H29" i="2"/>
  <c r="L29" i="2"/>
  <c r="R29" i="2"/>
  <c r="H21" i="2"/>
  <c r="Z21" i="2"/>
  <c r="L21" i="2"/>
  <c r="P21" i="2"/>
  <c r="T21" i="2"/>
  <c r="J21" i="2"/>
  <c r="F21" i="2"/>
  <c r="X21" i="2"/>
  <c r="N21" i="2"/>
  <c r="R21" i="2"/>
  <c r="T28" i="2"/>
  <c r="S36" i="2"/>
  <c r="F22" i="2"/>
  <c r="AA22" i="2"/>
  <c r="AB22" i="2"/>
  <c r="E30" i="2"/>
  <c r="M43" i="2"/>
  <c r="N43" i="2"/>
  <c r="N35" i="2"/>
  <c r="T22" i="2"/>
  <c r="S30" i="2"/>
  <c r="K29" i="2"/>
  <c r="K30" i="2"/>
  <c r="L22" i="2"/>
  <c r="AA23" i="2"/>
  <c r="AB23" i="2"/>
  <c r="N22" i="2"/>
  <c r="M30" i="2"/>
  <c r="Y29" i="2"/>
  <c r="Z22" i="2"/>
  <c r="O29" i="2"/>
  <c r="O30" i="2"/>
  <c r="P22" i="2"/>
  <c r="J26" i="2"/>
  <c r="P26" i="2"/>
  <c r="G36" i="2"/>
  <c r="H28" i="2"/>
  <c r="F53" i="2"/>
  <c r="X53" i="2"/>
  <c r="J53" i="2"/>
  <c r="N53" i="2"/>
  <c r="R53" i="2"/>
  <c r="T53" i="2"/>
  <c r="L53" i="2"/>
  <c r="AB53" i="2"/>
  <c r="H53" i="2"/>
  <c r="Z53" i="2"/>
  <c r="P53" i="2"/>
  <c r="AC53" i="2"/>
  <c r="G43" i="2"/>
  <c r="H43" i="2"/>
  <c r="H35" i="2"/>
  <c r="L34" i="2"/>
  <c r="E29" i="2"/>
  <c r="F29" i="2"/>
  <c r="X29" i="2"/>
  <c r="AA21" i="2"/>
  <c r="AB21" i="2"/>
  <c r="R22" i="2"/>
  <c r="Q30" i="2"/>
  <c r="U94" i="2"/>
  <c r="U14" i="2"/>
  <c r="U53" i="2"/>
  <c r="U101" i="2"/>
  <c r="V46" i="2"/>
  <c r="AA26" i="2"/>
  <c r="AB26" i="2"/>
  <c r="E34" i="2"/>
  <c r="AA28" i="2"/>
  <c r="AB28" i="2"/>
  <c r="AC28" i="2"/>
  <c r="F28" i="2"/>
  <c r="E36" i="2"/>
  <c r="N27" i="2"/>
  <c r="V50" i="2"/>
  <c r="U98" i="2"/>
  <c r="U18" i="2"/>
  <c r="AC50" i="2"/>
  <c r="I42" i="2"/>
  <c r="J42" i="2"/>
  <c r="J34" i="2"/>
  <c r="F27" i="2"/>
  <c r="F26" i="2"/>
  <c r="U99" i="2"/>
  <c r="U19" i="2"/>
  <c r="V51" i="2"/>
  <c r="O43" i="2"/>
  <c r="P43" i="2"/>
  <c r="P35" i="2"/>
  <c r="X22" i="2"/>
  <c r="W29" i="2"/>
  <c r="AA36" i="2"/>
  <c r="E44" i="2"/>
  <c r="F36" i="2"/>
  <c r="Q38" i="2"/>
  <c r="R30" i="2"/>
  <c r="G44" i="2"/>
  <c r="H44" i="2"/>
  <c r="H36" i="2"/>
  <c r="O38" i="2"/>
  <c r="P30" i="2"/>
  <c r="O37" i="2"/>
  <c r="P37" i="2"/>
  <c r="K38" i="2"/>
  <c r="K37" i="2"/>
  <c r="L37" i="2"/>
  <c r="L30" i="2"/>
  <c r="AA30" i="2"/>
  <c r="E38" i="2"/>
  <c r="F30" i="2"/>
  <c r="S44" i="2"/>
  <c r="T44" i="2"/>
  <c r="T36" i="2"/>
  <c r="Z29" i="2"/>
  <c r="U27" i="2"/>
  <c r="V19" i="2"/>
  <c r="AC19" i="2"/>
  <c r="I38" i="2"/>
  <c r="J30" i="2"/>
  <c r="AA34" i="2"/>
  <c r="E42" i="2"/>
  <c r="F34" i="2"/>
  <c r="U22" i="2"/>
  <c r="U21" i="2"/>
  <c r="V14" i="2"/>
  <c r="AC14" i="2"/>
  <c r="E43" i="2"/>
  <c r="F35" i="2"/>
  <c r="AA35" i="2"/>
  <c r="AA29" i="2"/>
  <c r="AB29" i="2"/>
  <c r="E37" i="2"/>
  <c r="U26" i="2"/>
  <c r="V18" i="2"/>
  <c r="AC18" i="2"/>
  <c r="V53" i="2"/>
  <c r="M38" i="2"/>
  <c r="N30" i="2"/>
  <c r="T30" i="2"/>
  <c r="S38" i="2"/>
  <c r="O44" i="2"/>
  <c r="P44" i="2"/>
  <c r="P36" i="2"/>
  <c r="G38" i="2"/>
  <c r="H30" i="2"/>
  <c r="L38" i="2"/>
  <c r="K45" i="2"/>
  <c r="L45" i="2"/>
  <c r="U35" i="2"/>
  <c r="AB35" i="2"/>
  <c r="U30" i="2"/>
  <c r="AB30" i="2"/>
  <c r="P38" i="2"/>
  <c r="O45" i="2"/>
  <c r="P45" i="2"/>
  <c r="AA37" i="2"/>
  <c r="AB37" i="2"/>
  <c r="F37" i="2"/>
  <c r="X37" i="2"/>
  <c r="AC21" i="2"/>
  <c r="V21" i="2"/>
  <c r="AA42" i="2"/>
  <c r="F42" i="2"/>
  <c r="V27" i="2"/>
  <c r="AC27" i="2"/>
  <c r="AA44" i="2"/>
  <c r="F44" i="2"/>
  <c r="T38" i="2"/>
  <c r="S45" i="2"/>
  <c r="T45" i="2"/>
  <c r="V26" i="2"/>
  <c r="AC26" i="2"/>
  <c r="I45" i="2"/>
  <c r="J45" i="2"/>
  <c r="J38" i="2"/>
  <c r="H38" i="2"/>
  <c r="G45" i="2"/>
  <c r="H45" i="2"/>
  <c r="Z45" i="2"/>
  <c r="M45" i="2"/>
  <c r="N45" i="2"/>
  <c r="N38" i="2"/>
  <c r="F43" i="2"/>
  <c r="AA43" i="2"/>
  <c r="U29" i="2"/>
  <c r="V22" i="2"/>
  <c r="AC22" i="2"/>
  <c r="U34" i="2"/>
  <c r="AB34" i="2"/>
  <c r="E45" i="2"/>
  <c r="F38" i="2"/>
  <c r="AA38" i="2"/>
  <c r="Q45" i="2"/>
  <c r="R45" i="2"/>
  <c r="R38" i="2"/>
  <c r="AB36" i="2"/>
  <c r="U36" i="2"/>
  <c r="AA45" i="2"/>
  <c r="AB45" i="2"/>
  <c r="F45" i="2"/>
  <c r="X45" i="2"/>
  <c r="V36" i="2"/>
  <c r="AC36" i="2"/>
  <c r="V29" i="2"/>
  <c r="AC29" i="2"/>
  <c r="AB44" i="2"/>
  <c r="U44" i="2"/>
  <c r="V35" i="2"/>
  <c r="AC35" i="2"/>
  <c r="U38" i="2"/>
  <c r="AB38" i="2"/>
  <c r="V34" i="2"/>
  <c r="AC34" i="2"/>
  <c r="U42" i="2"/>
  <c r="AB42" i="2"/>
  <c r="U43" i="2"/>
  <c r="AB43" i="2"/>
  <c r="U37" i="2"/>
  <c r="V30" i="2"/>
  <c r="AC30" i="2"/>
  <c r="V42" i="2"/>
  <c r="AC42" i="2"/>
  <c r="V43" i="2"/>
  <c r="AC43" i="2"/>
  <c r="V37" i="2"/>
  <c r="AC37" i="2"/>
  <c r="V38" i="2"/>
  <c r="U45" i="2"/>
  <c r="AC38" i="2"/>
  <c r="V44" i="2"/>
  <c r="AC44" i="2"/>
  <c r="V45" i="2"/>
  <c r="AC45" i="2"/>
</calcChain>
</file>

<file path=xl/sharedStrings.xml><?xml version="1.0" encoding="utf-8"?>
<sst xmlns="http://schemas.openxmlformats.org/spreadsheetml/2006/main" count="3541" uniqueCount="242">
  <si>
    <t>BIL</t>
  </si>
  <si>
    <t xml:space="preserve">NAMA </t>
  </si>
  <si>
    <t>TOV</t>
  </si>
  <si>
    <t>M</t>
  </si>
  <si>
    <t>G</t>
  </si>
  <si>
    <t>OTI 1</t>
  </si>
  <si>
    <t>OTI 2</t>
  </si>
  <si>
    <t>OTI 3</t>
  </si>
  <si>
    <t>OTI 4</t>
  </si>
  <si>
    <t>A-</t>
  </si>
  <si>
    <t>B+</t>
  </si>
  <si>
    <t>B-</t>
  </si>
  <si>
    <t>C+</t>
  </si>
  <si>
    <t>C</t>
  </si>
  <si>
    <t>C-</t>
  </si>
  <si>
    <t>D+</t>
  </si>
  <si>
    <t>D</t>
  </si>
  <si>
    <t>B</t>
  </si>
  <si>
    <t>F</t>
  </si>
  <si>
    <t>A</t>
  </si>
  <si>
    <t>SEKOLAH MENENGAH KEBANGSAAN DATO SRI AMAR DIRAJA, MUAR</t>
  </si>
  <si>
    <t>MATA PELAJARAN :</t>
  </si>
  <si>
    <t>Matematik</t>
  </si>
  <si>
    <t>GRED MATA PELAJARAN</t>
  </si>
  <si>
    <t>TING</t>
  </si>
  <si>
    <t>BIL
MURID</t>
  </si>
  <si>
    <t>BIL
LULUS</t>
  </si>
  <si>
    <t>%
LULUS</t>
  </si>
  <si>
    <t>GP</t>
  </si>
  <si>
    <t>%</t>
  </si>
  <si>
    <t>Jumlah</t>
  </si>
  <si>
    <t>UJIAN PENGESANAN 1</t>
  </si>
  <si>
    <t>PEP. PERTENGAHAN TAHUN</t>
  </si>
  <si>
    <t>UJIAN PENGESANAN 2</t>
  </si>
  <si>
    <t>PEPERIKSAAN PERCUBAAN</t>
  </si>
  <si>
    <t>Sasaran 2009 / % - ETR</t>
  </si>
  <si>
    <t>ETR</t>
  </si>
  <si>
    <t>Peningkatan</t>
  </si>
  <si>
    <t>Jum</t>
  </si>
  <si>
    <t>HEAD COUNT PENCAPAIAN STPM 2009</t>
  </si>
  <si>
    <t>Peperiksaan STPM (Terbaik)</t>
  </si>
  <si>
    <t>6AB</t>
  </si>
  <si>
    <t>6AE</t>
  </si>
  <si>
    <t>6AS</t>
  </si>
  <si>
    <t>6AT</t>
  </si>
  <si>
    <t>Peperiksaan Akhir Tahun Tg. 6 Bawah</t>
  </si>
  <si>
    <t>A–</t>
  </si>
  <si>
    <t>B–</t>
  </si>
  <si>
    <t>C–</t>
  </si>
  <si>
    <t>6AA</t>
  </si>
  <si>
    <t>6AR</t>
  </si>
  <si>
    <t>6AI</t>
  </si>
  <si>
    <t>SMK DATO SRI AMAR DI RAJA MUAR</t>
  </si>
  <si>
    <t>Pencapaian Kelulusan</t>
  </si>
  <si>
    <t>Bil. Daftar</t>
  </si>
  <si>
    <t>Bil. Ambil</t>
  </si>
  <si>
    <t>4P</t>
  </si>
  <si>
    <t>3P</t>
  </si>
  <si>
    <t>2P</t>
  </si>
  <si>
    <t>1P</t>
  </si>
  <si>
    <t>Tidak Hadir</t>
  </si>
  <si>
    <t>Peratus Lulus</t>
  </si>
  <si>
    <t>PNGK</t>
  </si>
  <si>
    <t>% PNGK</t>
  </si>
  <si>
    <t>Bil.</t>
  </si>
  <si>
    <t>Mata Pelajaran</t>
  </si>
  <si>
    <t>Gred-Gred Mata Pelajaran</t>
  </si>
  <si>
    <t>Jumlah Lulus</t>
  </si>
  <si>
    <t>PNG</t>
  </si>
  <si>
    <t>% PNG</t>
  </si>
  <si>
    <t>TH</t>
  </si>
  <si>
    <t>Pengajian Am</t>
  </si>
  <si>
    <t>Matematik T</t>
  </si>
  <si>
    <t>Fizik</t>
  </si>
  <si>
    <t>Kimia</t>
  </si>
  <si>
    <t>Biologi</t>
  </si>
  <si>
    <t>B.Melayu</t>
  </si>
  <si>
    <t>Sejarah</t>
  </si>
  <si>
    <t>Geografi</t>
  </si>
  <si>
    <t>Ekonomi</t>
  </si>
  <si>
    <t>P. Perniagaan</t>
  </si>
  <si>
    <t xml:space="preserve"> </t>
  </si>
  <si>
    <t>GAN JIN SHENG</t>
  </si>
  <si>
    <t>HONG JING QUAN</t>
  </si>
  <si>
    <t>LEE SENG AIK</t>
  </si>
  <si>
    <t>LIAW SI FOONG</t>
  </si>
  <si>
    <t>LIM CHOON SENG</t>
  </si>
  <si>
    <t>YEO HONG CHEN</t>
  </si>
  <si>
    <t>CECILIA LAU BINTI JEFRI LAU</t>
  </si>
  <si>
    <t>GAN PEI YI</t>
  </si>
  <si>
    <t>HOE SHIN MIN</t>
  </si>
  <si>
    <t>KHOR CHENG MANG</t>
  </si>
  <si>
    <t>LIM CHER SHING</t>
  </si>
  <si>
    <t>LIM MEOW YING</t>
  </si>
  <si>
    <t>LIM SHIH HUEY</t>
  </si>
  <si>
    <t>OLIVIA YEO</t>
  </si>
  <si>
    <t>SUZANNE LAU CHIN CHIN</t>
  </si>
  <si>
    <t>TAN PEI YI</t>
  </si>
  <si>
    <t>TAN XIAO WEI</t>
  </si>
  <si>
    <t>YAP XIN NI</t>
  </si>
  <si>
    <t>HEADCOUNT  PENCAPAIAN MURID 2014</t>
  </si>
  <si>
    <t>Pep. Percubaan</t>
  </si>
  <si>
    <t>Tiada P</t>
  </si>
  <si>
    <t>Sekurang-kurang 1P</t>
  </si>
  <si>
    <t>STPM P2 2014</t>
  </si>
  <si>
    <t>Bil Ambil</t>
  </si>
  <si>
    <t>P1 2014</t>
  </si>
  <si>
    <t>P1 2013</t>
  </si>
  <si>
    <t>HEADCOUNT STPM PENGGAL 2 2014</t>
  </si>
  <si>
    <t>EDMUND SIM YONG DE</t>
  </si>
  <si>
    <t>ISAAC CH'NG CHI HIAN</t>
  </si>
  <si>
    <t>GAN HUI YEE</t>
  </si>
  <si>
    <t>KEONG MEI HUI</t>
  </si>
  <si>
    <t>LER LIEN JIA</t>
  </si>
  <si>
    <t>LIM SHIN NEE</t>
  </si>
  <si>
    <t>NG WEN XIN</t>
  </si>
  <si>
    <t>SOH YIN HAN</t>
  </si>
  <si>
    <t>TEO YEONG SHIN</t>
  </si>
  <si>
    <t>TEH KAI WEI</t>
  </si>
  <si>
    <t>TOO MEI XIAN</t>
  </si>
  <si>
    <t>ALLEN LEE WEI KIAT</t>
  </si>
  <si>
    <t>ANGIE ONG POH KIAN</t>
  </si>
  <si>
    <t>HO LI YING</t>
  </si>
  <si>
    <t>LEE SHU HUA</t>
  </si>
  <si>
    <t>LER BEE LING</t>
  </si>
  <si>
    <t>SEE THU LING XIN</t>
  </si>
  <si>
    <t>TAN LI YING</t>
  </si>
  <si>
    <t>TEE SAN SUN</t>
  </si>
  <si>
    <t>TEH LEY TING</t>
  </si>
  <si>
    <t>YEO JIA HUI</t>
  </si>
  <si>
    <t>KELAS</t>
  </si>
  <si>
    <t>MATEMATIK T</t>
  </si>
  <si>
    <t>GRED</t>
  </si>
  <si>
    <t>PT</t>
  </si>
  <si>
    <t>TA</t>
  </si>
  <si>
    <t>CHUA WEI KIONG</t>
  </si>
  <si>
    <t>LIM JIN MIN</t>
  </si>
  <si>
    <t>MUHAMMAD SYAFIQ BIN MOHD SABRI</t>
  </si>
  <si>
    <t>CHOW YIN SUN</t>
  </si>
  <si>
    <t>GOH JIE XIN</t>
  </si>
  <si>
    <t>LER JING WEN</t>
  </si>
  <si>
    <t>NG EE ER</t>
  </si>
  <si>
    <t>NG XING XING</t>
  </si>
  <si>
    <t>NUR FADHILAH HUDA BINTI PORDIN</t>
  </si>
  <si>
    <t>NUR SYAZANA BINTI ISMAIL</t>
  </si>
  <si>
    <t>NURUL SYAFIKA BINTI SAMSOL</t>
  </si>
  <si>
    <t>SEE NIAN ZHAO</t>
  </si>
  <si>
    <t>SI BEE SIA</t>
  </si>
  <si>
    <t>SITI FATIMAH BINTI AB AZIZ</t>
  </si>
  <si>
    <t>TAN CHUN CHEN</t>
  </si>
  <si>
    <t>TAN YAN XIN</t>
  </si>
  <si>
    <t>TANG KAI LING</t>
  </si>
  <si>
    <t>TOH JIE QI</t>
  </si>
  <si>
    <t>YAP YEE LING</t>
  </si>
  <si>
    <t>ONG WEI JIE</t>
  </si>
  <si>
    <t>TAY YONG LUN</t>
  </si>
  <si>
    <t>TEY BENG HOCK</t>
  </si>
  <si>
    <t>GAN WAN JING</t>
  </si>
  <si>
    <t>HENG KHAI JEEN EDLYN</t>
  </si>
  <si>
    <t>HENG LUO SIN</t>
  </si>
  <si>
    <t>KONG WEE CHEE</t>
  </si>
  <si>
    <t>LAU SHI LING</t>
  </si>
  <si>
    <t>LIM CHEW LENG</t>
  </si>
  <si>
    <t>LIM YONG WEI</t>
  </si>
  <si>
    <t>NGIEW WAN CHIN</t>
  </si>
  <si>
    <t>NUR AMALINA BINTI ISMAIL</t>
  </si>
  <si>
    <t>NUR SYAFIQQAH BINTI SULAIMAN</t>
  </si>
  <si>
    <t>ONG SU YI</t>
  </si>
  <si>
    <t>SEK JOE NING</t>
  </si>
  <si>
    <t>TAN SIN YIN</t>
  </si>
  <si>
    <t>TZU MEI YEN</t>
  </si>
  <si>
    <t>WONG LI SIAN</t>
  </si>
  <si>
    <t>YAP SEE GHI</t>
  </si>
  <si>
    <t>EDMUND FOO SZE KAI</t>
  </si>
  <si>
    <t>MUHAMAD WAN KU FAZERIN BIN ISHAK</t>
  </si>
  <si>
    <t>MUHAMMAD AFIQ BIN MOHD NIZAM</t>
  </si>
  <si>
    <t>MUHAMMAD AIMAN BIN NAZARUDIN</t>
  </si>
  <si>
    <t>SATISH A/L RAJAH</t>
  </si>
  <si>
    <t>YUSRI BIN SHUBIR ULWI</t>
  </si>
  <si>
    <t>LAU JIA HUI</t>
  </si>
  <si>
    <t>NUR AISYAH FADZILAH BINTI JAMIL</t>
  </si>
  <si>
    <t>NUR NAZIHA BINTI UZAHARIN</t>
  </si>
  <si>
    <t>NUR SA'DIAH BINTI ABDUL AZIZ</t>
  </si>
  <si>
    <t>SYAHIRA AINA BINTI SUPAAT</t>
  </si>
  <si>
    <t>WAHIDAH BINTI ABDUL RAHMAN</t>
  </si>
  <si>
    <t>MUHAMMAD HALIM BIN HASSAN</t>
  </si>
  <si>
    <t>NUR ASYIQIN BINTI ITHNIN</t>
  </si>
  <si>
    <t>NURIN SYAMIMI BINTI HASBOLAH</t>
  </si>
  <si>
    <t>NURUL NAJIHAH BINTI HANAFI</t>
  </si>
  <si>
    <t>SUHAIKA BINTI AZHAR</t>
  </si>
  <si>
    <t>6AG</t>
  </si>
  <si>
    <t>PENGAJIAN AM</t>
  </si>
  <si>
    <t>FIZIK</t>
  </si>
  <si>
    <t>KIMIA</t>
  </si>
  <si>
    <t>SIJIL TINGGI PERSEKOLAHAN MALAYSIA(STPM)</t>
  </si>
  <si>
    <t>Keputusan Peperiksaan Penggal 1 STPM 2014</t>
  </si>
  <si>
    <t>PA</t>
  </si>
  <si>
    <t>MT</t>
  </si>
  <si>
    <t>FZ</t>
  </si>
  <si>
    <t>KM</t>
  </si>
  <si>
    <t>BIO</t>
  </si>
  <si>
    <t>BM</t>
  </si>
  <si>
    <t>AK</t>
  </si>
  <si>
    <t>SJ</t>
  </si>
  <si>
    <t>GE</t>
  </si>
  <si>
    <t>EK</t>
  </si>
  <si>
    <t>PP</t>
  </si>
  <si>
    <t>PRINC</t>
  </si>
  <si>
    <t>SUBS</t>
  </si>
  <si>
    <t>B.Sub</t>
  </si>
  <si>
    <t>CHENG EURENE</t>
  </si>
  <si>
    <t>EYELYN LEE XIN YI</t>
  </si>
  <si>
    <t>X</t>
  </si>
  <si>
    <t>PHANG JIA QI</t>
  </si>
  <si>
    <t>REVATHY A/P NAGARAJAN</t>
  </si>
  <si>
    <t>SUHAILLY ISHAK</t>
  </si>
  <si>
    <t>TAN SHUJIE</t>
  </si>
  <si>
    <t>NOR HAZWANI BINTI ABDUL RAHMAN</t>
  </si>
  <si>
    <t>NUR FATIN NAJWA BINTI A. AZIZ</t>
  </si>
  <si>
    <t>TOH WEI SHAN</t>
  </si>
  <si>
    <t>KANG CHEE YING</t>
  </si>
  <si>
    <t>MUHAMMAD FAHMI BIN MOHAMAD YA'AKUB</t>
  </si>
  <si>
    <t>MUHAMMAD SAYYID BIN SAHEDDIN</t>
  </si>
  <si>
    <t>TAN KAI JO</t>
  </si>
  <si>
    <t>MUHAMAD NUR HAKIM BIN MOHAMMED BAHARUDIN</t>
  </si>
  <si>
    <t>NUR AIN SYAFI'UNA BINTI AZMAN</t>
  </si>
  <si>
    <t>MUHAMMAD FARIZ IZWAN BIN KAMIS</t>
  </si>
  <si>
    <t>THEEBAN RAJ A/L BALAMUTHU</t>
  </si>
  <si>
    <t>PENGGAL</t>
  </si>
  <si>
    <t>P1</t>
  </si>
  <si>
    <t>PERCUBAAN</t>
  </si>
  <si>
    <t>TOV P1</t>
  </si>
  <si>
    <t>TOV
P1</t>
  </si>
  <si>
    <t>ETR
P2</t>
  </si>
  <si>
    <t>BAHASA MELAYU</t>
  </si>
  <si>
    <t>BIOLOGI</t>
  </si>
  <si>
    <t>SEJARAH</t>
  </si>
  <si>
    <t>GEOGRAFI</t>
  </si>
  <si>
    <t>ETR RUJUKAN</t>
  </si>
  <si>
    <t>ETR
RUJUKAN</t>
  </si>
  <si>
    <t>EKONOMI</t>
  </si>
  <si>
    <t>PENGAJIAN PERNIAGAAN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</si>
</sst>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1"/>
      <name val="Arial"/>
      <family val="2"/>
    </font>
    <font>
      <b/>
      <sz val="11"/>
      <name val="Times New Roman"/>
      <family val="1"/>
    </font>
    <font>
      <sz val="11"/>
      <name val="Arial"/>
      <family val="2"/>
    </font>
    <font>
      <sz val="11"/>
      <name val="Times New Roman"/>
      <family val="1"/>
    </font>
    <font>
      <b/>
      <sz val="11"/>
      <name val="Arial Narrow"/>
      <family val="2"/>
    </font>
    <font>
      <b/>
      <sz val="10"/>
      <name val="Arial Narrow"/>
      <family val="2"/>
    </font>
    <font>
      <sz val="11"/>
      <name val="Arial Narrow"/>
      <family val="2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1"/>
      <name val="Cambria"/>
      <family val="1"/>
    </font>
    <font>
      <b/>
      <sz val="22"/>
      <name val="Cambria"/>
      <family val="1"/>
    </font>
    <font>
      <sz val="11"/>
      <color theme="0"/>
      <name val="Cambria"/>
      <family val="1"/>
    </font>
    <font>
      <sz val="10"/>
      <color indexed="10"/>
      <name val="Arial"/>
      <family val="2"/>
    </font>
    <font>
      <sz val="1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/>
    <xf numFmtId="0" fontId="5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protection locked="0"/>
    </xf>
    <xf numFmtId="0" fontId="6" fillId="0" borderId="0" xfId="0" applyNumberFormat="1" applyFont="1" applyAlignment="1" applyProtection="1">
      <protection locked="0"/>
    </xf>
    <xf numFmtId="0" fontId="8" fillId="0" borderId="0" xfId="0" applyNumberFormat="1" applyFont="1" applyProtection="1">
      <protection hidden="1"/>
    </xf>
    <xf numFmtId="0" fontId="9" fillId="2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NumberFormat="1" applyFont="1" applyBorder="1" applyAlignment="1" applyProtection="1">
      <alignment horizontal="center" vertical="center"/>
      <protection hidden="1"/>
    </xf>
    <xf numFmtId="0" fontId="8" fillId="0" borderId="3" xfId="0" applyNumberFormat="1" applyFont="1" applyBorder="1" applyAlignment="1" applyProtection="1">
      <alignment horizontal="center" vertical="center"/>
      <protection hidden="1"/>
    </xf>
    <xf numFmtId="0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center" vertical="center"/>
      <protection hidden="1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  <xf numFmtId="0" fontId="8" fillId="3" borderId="1" xfId="0" applyNumberFormat="1" applyFont="1" applyFill="1" applyBorder="1" applyAlignment="1" applyProtection="1">
      <alignment horizontal="center" vertical="center"/>
      <protection locked="0"/>
    </xf>
    <xf numFmtId="0" fontId="8" fillId="3" borderId="1" xfId="0" applyNumberFormat="1" applyFont="1" applyFill="1" applyBorder="1" applyAlignment="1" applyProtection="1">
      <alignment horizontal="center" vertical="center"/>
      <protection hidden="1"/>
    </xf>
    <xf numFmtId="0" fontId="8" fillId="3" borderId="3" xfId="0" applyNumberFormat="1" applyFont="1" applyFill="1" applyBorder="1" applyAlignment="1" applyProtection="1">
      <alignment horizontal="center" vertical="center"/>
      <protection hidden="1"/>
    </xf>
    <xf numFmtId="2" fontId="5" fillId="0" borderId="0" xfId="0" applyNumberFormat="1" applyFont="1" applyBorder="1" applyAlignment="1">
      <alignment horizontal="center" vertical="center"/>
    </xf>
    <xf numFmtId="0" fontId="11" fillId="4" borderId="1" xfId="0" applyFont="1" applyFill="1" applyBorder="1" applyAlignment="1" applyProtection="1">
      <alignment vertical="center" wrapText="1"/>
      <protection hidden="1"/>
    </xf>
    <xf numFmtId="0" fontId="8" fillId="0" borderId="1" xfId="0" applyFont="1" applyBorder="1" applyAlignment="1">
      <alignment horizontal="center" vertical="center"/>
    </xf>
    <xf numFmtId="0" fontId="7" fillId="0" borderId="0" xfId="0" applyNumberFormat="1" applyFont="1"/>
    <xf numFmtId="0" fontId="7" fillId="0" borderId="0" xfId="0" applyNumberFormat="1" applyFont="1" applyAlignment="1">
      <alignment horizontal="center" vertical="center"/>
    </xf>
    <xf numFmtId="0" fontId="7" fillId="0" borderId="1" xfId="0" applyFont="1" applyBorder="1"/>
    <xf numFmtId="0" fontId="8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 shrinkToFit="1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2" fontId="1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4" fillId="6" borderId="1" xfId="0" applyNumberFormat="1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 wrapText="1"/>
    </xf>
    <xf numFmtId="0" fontId="14" fillId="12" borderId="5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vertical="center"/>
    </xf>
    <xf numFmtId="0" fontId="14" fillId="12" borderId="1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13" borderId="5" xfId="0" applyFont="1" applyFill="1" applyBorder="1" applyAlignment="1">
      <alignment horizontal="center" vertical="center"/>
    </xf>
    <xf numFmtId="0" fontId="14" fillId="13" borderId="3" xfId="0" applyFont="1" applyFill="1" applyBorder="1" applyAlignment="1">
      <alignment horizontal="center" vertical="center"/>
    </xf>
    <xf numFmtId="0" fontId="14" fillId="9" borderId="5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0" fontId="14" fillId="10" borderId="5" xfId="0" applyFont="1" applyFill="1" applyBorder="1" applyAlignment="1">
      <alignment horizontal="center" vertical="center"/>
    </xf>
    <xf numFmtId="164" fontId="14" fillId="10" borderId="3" xfId="0" applyNumberFormat="1" applyFont="1" applyFill="1" applyBorder="1" applyAlignment="1">
      <alignment horizontal="center" vertical="center"/>
    </xf>
    <xf numFmtId="164" fontId="14" fillId="0" borderId="3" xfId="0" applyNumberFormat="1" applyFont="1" applyBorder="1" applyAlignment="1">
      <alignment horizontal="center" vertical="center"/>
    </xf>
    <xf numFmtId="0" fontId="16" fillId="11" borderId="5" xfId="0" applyFont="1" applyFill="1" applyBorder="1" applyAlignment="1">
      <alignment horizontal="center" vertical="center"/>
    </xf>
    <xf numFmtId="164" fontId="16" fillId="11" borderId="3" xfId="0" applyNumberFormat="1" applyFont="1" applyFill="1" applyBorder="1" applyAlignment="1">
      <alignment horizontal="center" vertical="center"/>
    </xf>
    <xf numFmtId="0" fontId="0" fillId="0" borderId="1" xfId="0" applyBorder="1"/>
    <xf numFmtId="0" fontId="17" fillId="0" borderId="1" xfId="0" applyFont="1" applyFill="1" applyBorder="1" applyAlignment="1" applyProtection="1">
      <alignment horizontal="center" vertical="center" shrinkToFit="1"/>
      <protection hidden="1"/>
    </xf>
    <xf numFmtId="0" fontId="0" fillId="0" borderId="1" xfId="0" quotePrefix="1" applyFill="1" applyBorder="1" applyAlignment="1">
      <alignment horizontal="center"/>
    </xf>
    <xf numFmtId="0" fontId="0" fillId="0" borderId="1" xfId="0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14" borderId="0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2" fontId="0" fillId="14" borderId="1" xfId="0" applyNumberFormat="1" applyFill="1" applyBorder="1" applyAlignment="1">
      <alignment horizontal="center" vertical="center"/>
    </xf>
    <xf numFmtId="0" fontId="17" fillId="5" borderId="1" xfId="0" applyFont="1" applyFill="1" applyBorder="1" applyAlignment="1" applyProtection="1">
      <alignment horizontal="center" vertical="center" shrinkToFit="1"/>
      <protection hidden="1"/>
    </xf>
    <xf numFmtId="0" fontId="0" fillId="0" borderId="1" xfId="0" quotePrefix="1" applyBorder="1" applyAlignment="1">
      <alignment horizontal="center"/>
    </xf>
    <xf numFmtId="0" fontId="0" fillId="5" borderId="1" xfId="0" applyFill="1" applyBorder="1" applyAlignment="1">
      <alignment horizontal="center" vertical="center" shrinkToFit="1"/>
    </xf>
    <xf numFmtId="0" fontId="3" fillId="5" borderId="1" xfId="0" applyFont="1" applyFill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1" fontId="3" fillId="0" borderId="4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 shrinkToFit="1"/>
    </xf>
    <xf numFmtId="10" fontId="16" fillId="0" borderId="0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0" fillId="0" borderId="21" xfId="0" applyBorder="1"/>
    <xf numFmtId="0" fontId="0" fillId="0" borderId="4" xfId="0" applyBorder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9" fillId="2" borderId="2" xfId="0" applyNumberFormat="1" applyFont="1" applyFill="1" applyBorder="1" applyAlignment="1" applyProtection="1">
      <alignment horizontal="center"/>
      <protection hidden="1"/>
    </xf>
    <xf numFmtId="0" fontId="9" fillId="2" borderId="4" xfId="0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center" vertical="center"/>
    </xf>
    <xf numFmtId="0" fontId="8" fillId="4" borderId="5" xfId="0" applyFont="1" applyFill="1" applyBorder="1" applyAlignment="1" applyProtection="1">
      <alignment horizontal="center" vertical="center" wrapText="1"/>
      <protection hidden="1"/>
    </xf>
    <xf numFmtId="0" fontId="8" fillId="4" borderId="6" xfId="0" applyFont="1" applyFill="1" applyBorder="1" applyAlignment="1" applyProtection="1">
      <alignment horizontal="center" vertical="center" wrapText="1"/>
      <protection hidden="1"/>
    </xf>
    <xf numFmtId="0" fontId="8" fillId="4" borderId="3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 applyProtection="1">
      <alignment horizontal="center" vertical="center" wrapText="1"/>
      <protection hidden="1"/>
    </xf>
    <xf numFmtId="0" fontId="8" fillId="0" borderId="6" xfId="0" applyFont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 applyProtection="1">
      <alignment horizontal="center" vertical="center" wrapText="1"/>
      <protection hidden="1"/>
    </xf>
    <xf numFmtId="0" fontId="8" fillId="3" borderId="4" xfId="0" applyFont="1" applyFill="1" applyBorder="1" applyAlignment="1" applyProtection="1">
      <alignment horizontal="center" vertical="center" wrapText="1"/>
      <protection hidden="1"/>
    </xf>
    <xf numFmtId="0" fontId="9" fillId="2" borderId="1" xfId="0" applyNumberFormat="1" applyFont="1" applyFill="1" applyBorder="1" applyAlignment="1" applyProtection="1">
      <alignment horizontal="center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0" fontId="8" fillId="0" borderId="8" xfId="0" applyFont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horizontal="center" vertical="center"/>
      <protection hidden="1"/>
    </xf>
    <xf numFmtId="0" fontId="8" fillId="0" borderId="5" xfId="0" applyFont="1" applyBorder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3" borderId="1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/>
    </xf>
    <xf numFmtId="0" fontId="9" fillId="2" borderId="7" xfId="0" applyFont="1" applyFill="1" applyBorder="1" applyAlignment="1" applyProtection="1">
      <alignment horizontal="center" vertical="center"/>
      <protection hidden="1"/>
    </xf>
    <xf numFmtId="0" fontId="9" fillId="2" borderId="9" xfId="0" applyFont="1" applyFill="1" applyBorder="1" applyAlignment="1" applyProtection="1">
      <alignment horizontal="center" vertical="center"/>
      <protection hidden="1"/>
    </xf>
    <xf numFmtId="0" fontId="9" fillId="2" borderId="10" xfId="0" applyFont="1" applyFill="1" applyBorder="1" applyAlignment="1" applyProtection="1">
      <alignment horizontal="center" vertical="center"/>
      <protection hidden="1"/>
    </xf>
    <xf numFmtId="0" fontId="9" fillId="2" borderId="11" xfId="0" applyFont="1" applyFill="1" applyBorder="1" applyAlignment="1" applyProtection="1">
      <alignment horizontal="center" vertical="center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9" fillId="2" borderId="3" xfId="0" applyFont="1" applyFill="1" applyBorder="1" applyAlignment="1" applyProtection="1">
      <alignment horizontal="center" wrapText="1"/>
      <protection hidden="1"/>
    </xf>
    <xf numFmtId="0" fontId="9" fillId="2" borderId="1" xfId="0" applyFont="1" applyFill="1" applyBorder="1" applyAlignment="1" applyProtection="1">
      <alignment horizontal="center" wrapText="1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9" fillId="2" borderId="1" xfId="0" applyNumberFormat="1" applyFont="1" applyFill="1" applyBorder="1" applyAlignment="1" applyProtection="1">
      <alignment horizontal="center" vertical="center"/>
      <protection hidden="1"/>
    </xf>
    <xf numFmtId="0" fontId="10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4" fillId="12" borderId="5" xfId="0" applyFont="1" applyFill="1" applyBorder="1" applyAlignment="1">
      <alignment horizontal="center" vertical="center" wrapText="1"/>
    </xf>
    <xf numFmtId="0" fontId="14" fillId="1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2" fontId="14" fillId="0" borderId="5" xfId="0" applyNumberFormat="1" applyFont="1" applyBorder="1" applyAlignment="1">
      <alignment horizontal="center" vertical="center"/>
    </xf>
    <xf numFmtId="2" fontId="14" fillId="0" borderId="3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" fontId="0" fillId="0" borderId="5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16" fillId="11" borderId="5" xfId="0" applyNumberFormat="1" applyFont="1" applyFill="1" applyBorder="1" applyAlignment="1">
      <alignment horizontal="center" vertical="center" wrapText="1"/>
    </xf>
    <xf numFmtId="2" fontId="16" fillId="11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6" fillId="11" borderId="5" xfId="0" applyFont="1" applyFill="1" applyBorder="1" applyAlignment="1">
      <alignment horizontal="center" vertical="center"/>
    </xf>
    <xf numFmtId="0" fontId="16" fillId="11" borderId="3" xfId="0" applyFont="1" applyFill="1" applyBorder="1" applyAlignment="1">
      <alignment horizontal="center" vertical="center"/>
    </xf>
    <xf numFmtId="0" fontId="16" fillId="11" borderId="5" xfId="0" applyFont="1" applyFill="1" applyBorder="1" applyAlignment="1">
      <alignment horizontal="left" vertical="center"/>
    </xf>
    <xf numFmtId="0" fontId="16" fillId="11" borderId="3" xfId="0" applyFont="1" applyFill="1" applyBorder="1" applyAlignment="1">
      <alignment horizontal="left" vertical="center"/>
    </xf>
    <xf numFmtId="0" fontId="16" fillId="11" borderId="5" xfId="0" applyFont="1" applyFill="1" applyBorder="1" applyAlignment="1">
      <alignment horizontal="center" vertical="center" wrapText="1"/>
    </xf>
    <xf numFmtId="0" fontId="16" fillId="11" borderId="3" xfId="0" applyFont="1" applyFill="1" applyBorder="1" applyAlignment="1">
      <alignment horizontal="center" vertical="center" wrapText="1"/>
    </xf>
    <xf numFmtId="0" fontId="14" fillId="10" borderId="5" xfId="0" applyFont="1" applyFill="1" applyBorder="1" applyAlignment="1">
      <alignment horizontal="center" vertical="center"/>
    </xf>
    <xf numFmtId="0" fontId="14" fillId="10" borderId="3" xfId="0" applyFont="1" applyFill="1" applyBorder="1" applyAlignment="1">
      <alignment horizontal="center" vertical="center"/>
    </xf>
    <xf numFmtId="2" fontId="14" fillId="10" borderId="5" xfId="0" applyNumberFormat="1" applyFont="1" applyFill="1" applyBorder="1" applyAlignment="1">
      <alignment horizontal="center" vertical="center"/>
    </xf>
    <xf numFmtId="2" fontId="14" fillId="10" borderId="3" xfId="0" applyNumberFormat="1" applyFont="1" applyFill="1" applyBorder="1" applyAlignment="1">
      <alignment horizontal="center" vertical="center"/>
    </xf>
    <xf numFmtId="2" fontId="14" fillId="0" borderId="5" xfId="0" applyNumberFormat="1" applyFont="1" applyBorder="1" applyAlignment="1">
      <alignment horizontal="center" vertical="center" wrapText="1"/>
    </xf>
    <xf numFmtId="2" fontId="14" fillId="0" borderId="3" xfId="0" applyNumberFormat="1" applyFont="1" applyBorder="1" applyAlignment="1">
      <alignment horizontal="center" vertical="center" wrapText="1"/>
    </xf>
    <xf numFmtId="0" fontId="14" fillId="10" borderId="5" xfId="0" applyFont="1" applyFill="1" applyBorder="1" applyAlignment="1">
      <alignment horizontal="left" vertical="center"/>
    </xf>
    <xf numFmtId="0" fontId="14" fillId="10" borderId="3" xfId="0" applyFont="1" applyFill="1" applyBorder="1" applyAlignment="1">
      <alignment horizontal="left" vertical="center"/>
    </xf>
    <xf numFmtId="0" fontId="14" fillId="10" borderId="5" xfId="0" applyFont="1" applyFill="1" applyBorder="1" applyAlignment="1">
      <alignment horizontal="center" vertical="center" wrapText="1"/>
    </xf>
    <xf numFmtId="0" fontId="14" fillId="10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2" fontId="14" fillId="9" borderId="5" xfId="0" applyNumberFormat="1" applyFont="1" applyFill="1" applyBorder="1" applyAlignment="1">
      <alignment horizontal="center" vertical="center"/>
    </xf>
    <xf numFmtId="2" fontId="14" fillId="9" borderId="3" xfId="0" applyNumberFormat="1" applyFont="1" applyFill="1" applyBorder="1" applyAlignment="1">
      <alignment horizontal="center" vertical="center"/>
    </xf>
    <xf numFmtId="0" fontId="14" fillId="9" borderId="5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4" fillId="9" borderId="5" xfId="0" applyFont="1" applyFill="1" applyBorder="1" applyAlignment="1">
      <alignment horizontal="left" vertical="center"/>
    </xf>
    <xf numFmtId="0" fontId="14" fillId="9" borderId="3" xfId="0" applyFont="1" applyFill="1" applyBorder="1" applyAlignment="1">
      <alignment horizontal="left" vertical="center"/>
    </xf>
    <xf numFmtId="2" fontId="14" fillId="8" borderId="5" xfId="0" applyNumberFormat="1" applyFont="1" applyFill="1" applyBorder="1" applyAlignment="1">
      <alignment horizontal="center" vertical="center" wrapText="1"/>
    </xf>
    <xf numFmtId="2" fontId="14" fillId="8" borderId="3" xfId="0" applyNumberFormat="1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14" fillId="8" borderId="5" xfId="0" applyFont="1" applyFill="1" applyBorder="1" applyAlignment="1">
      <alignment horizontal="left" vertical="center"/>
    </xf>
    <xf numFmtId="0" fontId="14" fillId="8" borderId="3" xfId="0" applyFont="1" applyFill="1" applyBorder="1" applyAlignment="1">
      <alignment horizontal="left" vertical="center"/>
    </xf>
    <xf numFmtId="0" fontId="14" fillId="7" borderId="5" xfId="0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/>
    </xf>
    <xf numFmtId="2" fontId="14" fillId="7" borderId="5" xfId="0" applyNumberFormat="1" applyFont="1" applyFill="1" applyBorder="1" applyAlignment="1">
      <alignment horizontal="center" vertical="center" wrapText="1"/>
    </xf>
    <xf numFmtId="2" fontId="14" fillId="7" borderId="3" xfId="0" applyNumberFormat="1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left" vertical="center"/>
    </xf>
    <xf numFmtId="0" fontId="14" fillId="7" borderId="3" xfId="0" applyFont="1" applyFill="1" applyBorder="1" applyAlignment="1">
      <alignment horizontal="left" vertical="center"/>
    </xf>
    <xf numFmtId="0" fontId="14" fillId="7" borderId="5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10" fontId="14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12" borderId="7" xfId="0" applyFont="1" applyFill="1" applyBorder="1" applyAlignment="1">
      <alignment horizontal="center" vertical="center" wrapText="1"/>
    </xf>
    <xf numFmtId="0" fontId="14" fillId="12" borderId="9" xfId="0" applyFont="1" applyFill="1" applyBorder="1" applyAlignment="1">
      <alignment horizontal="center" vertical="center" wrapText="1"/>
    </xf>
    <xf numFmtId="0" fontId="14" fillId="12" borderId="2" xfId="0" applyFont="1" applyFill="1" applyBorder="1" applyAlignment="1">
      <alignment horizontal="center" vertical="center" wrapText="1"/>
    </xf>
    <xf numFmtId="0" fontId="14" fillId="12" borderId="12" xfId="0" applyFont="1" applyFill="1" applyBorder="1" applyAlignment="1">
      <alignment horizontal="center" vertical="center" wrapText="1"/>
    </xf>
    <xf numFmtId="10" fontId="16" fillId="15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1"/>
  <sheetViews>
    <sheetView workbookViewId="0">
      <selection sqref="A1:AC1"/>
    </sheetView>
  </sheetViews>
  <sheetFormatPr defaultRowHeight="14.25" x14ac:dyDescent="0.2"/>
  <cols>
    <col min="1" max="1" width="19.7109375" style="11" customWidth="1"/>
    <col min="2" max="2" width="6.42578125" style="11" customWidth="1"/>
    <col min="3" max="3" width="5.42578125" style="11" customWidth="1"/>
    <col min="4" max="4" width="7.140625" style="11" customWidth="1"/>
    <col min="5" max="5" width="5.7109375" style="32" customWidth="1"/>
    <col min="6" max="6" width="6.7109375" style="32" customWidth="1"/>
    <col min="7" max="7" width="5.7109375" style="32" customWidth="1"/>
    <col min="8" max="8" width="6.85546875" style="32" customWidth="1"/>
    <col min="9" max="9" width="5.7109375" style="32" customWidth="1"/>
    <col min="10" max="10" width="6.85546875" style="32" customWidth="1"/>
    <col min="11" max="11" width="5.7109375" style="32" customWidth="1"/>
    <col min="12" max="12" width="6.85546875" style="32" customWidth="1"/>
    <col min="13" max="13" width="5.7109375" style="32" customWidth="1"/>
    <col min="14" max="14" width="6.85546875" style="32" customWidth="1"/>
    <col min="15" max="15" width="5.7109375" style="32" customWidth="1"/>
    <col min="16" max="16" width="8.5703125" style="32" customWidth="1"/>
    <col min="17" max="17" width="5.7109375" style="32" customWidth="1"/>
    <col min="18" max="18" width="8.5703125" style="32" customWidth="1"/>
    <col min="19" max="19" width="5.7109375" style="32" customWidth="1"/>
    <col min="20" max="20" width="8.5703125" style="32" customWidth="1"/>
    <col min="21" max="21" width="5.7109375" style="32" customWidth="1"/>
    <col min="22" max="22" width="8.5703125" style="32" customWidth="1"/>
    <col min="23" max="23" width="5.7109375" style="32" customWidth="1"/>
    <col min="24" max="24" width="8.5703125" style="32" customWidth="1"/>
    <col min="25" max="25" width="5.7109375" style="32" customWidth="1"/>
    <col min="26" max="28" width="8.5703125" style="32" customWidth="1"/>
    <col min="29" max="29" width="6.28515625" style="32" customWidth="1"/>
    <col min="30" max="16384" width="9.140625" style="11"/>
  </cols>
  <sheetData>
    <row r="1" spans="1:37" ht="21" customHeight="1" x14ac:dyDescent="0.25">
      <c r="A1" s="164" t="s">
        <v>20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9"/>
      <c r="AE1" s="9"/>
      <c r="AF1" s="9"/>
      <c r="AG1" s="9"/>
      <c r="AH1" s="9"/>
      <c r="AI1" s="9"/>
      <c r="AJ1" s="9"/>
      <c r="AK1" s="9"/>
    </row>
    <row r="2" spans="1:37" ht="21" customHeight="1" x14ac:dyDescent="0.25">
      <c r="A2" s="164" t="s">
        <v>39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9"/>
      <c r="AE2" s="9"/>
      <c r="AF2" s="9"/>
      <c r="AG2" s="9"/>
      <c r="AH2" s="9"/>
      <c r="AI2" s="9"/>
      <c r="AJ2" s="9"/>
      <c r="AK2" s="9"/>
    </row>
    <row r="3" spans="1:37" ht="21" customHeight="1" x14ac:dyDescent="0.25">
      <c r="A3" s="12" t="s">
        <v>21</v>
      </c>
      <c r="B3" s="13" t="s">
        <v>22</v>
      </c>
      <c r="C3" s="13"/>
      <c r="D3" s="13"/>
      <c r="E3" s="14"/>
      <c r="F3" s="14"/>
      <c r="G3" s="14"/>
      <c r="H3" s="14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37" ht="21" customHeight="1" x14ac:dyDescent="0.3">
      <c r="A4" s="165" t="s">
        <v>23</v>
      </c>
      <c r="B4" s="166"/>
      <c r="C4" s="169" t="s">
        <v>24</v>
      </c>
      <c r="D4" s="171" t="s">
        <v>25</v>
      </c>
      <c r="E4" s="156" t="s">
        <v>19</v>
      </c>
      <c r="F4" s="156"/>
      <c r="G4" s="156" t="s">
        <v>9</v>
      </c>
      <c r="H4" s="156"/>
      <c r="I4" s="156" t="s">
        <v>10</v>
      </c>
      <c r="J4" s="156"/>
      <c r="K4" s="156" t="s">
        <v>17</v>
      </c>
      <c r="L4" s="156"/>
      <c r="M4" s="156" t="s">
        <v>11</v>
      </c>
      <c r="N4" s="156"/>
      <c r="O4" s="156" t="s">
        <v>12</v>
      </c>
      <c r="P4" s="156"/>
      <c r="Q4" s="156" t="s">
        <v>13</v>
      </c>
      <c r="R4" s="156"/>
      <c r="S4" s="156" t="s">
        <v>14</v>
      </c>
      <c r="T4" s="156"/>
      <c r="U4" s="156" t="s">
        <v>15</v>
      </c>
      <c r="V4" s="156"/>
      <c r="W4" s="146" t="s">
        <v>16</v>
      </c>
      <c r="X4" s="147"/>
      <c r="Y4" s="146" t="s">
        <v>18</v>
      </c>
      <c r="Z4" s="147"/>
      <c r="AA4" s="174" t="s">
        <v>26</v>
      </c>
      <c r="AB4" s="174" t="s">
        <v>27</v>
      </c>
      <c r="AC4" s="173" t="s">
        <v>28</v>
      </c>
    </row>
    <row r="5" spans="1:37" ht="21" customHeight="1" x14ac:dyDescent="0.2">
      <c r="A5" s="167"/>
      <c r="B5" s="168"/>
      <c r="C5" s="170"/>
      <c r="D5" s="172"/>
      <c r="E5" s="16" t="s">
        <v>0</v>
      </c>
      <c r="F5" s="16" t="s">
        <v>29</v>
      </c>
      <c r="G5" s="16" t="s">
        <v>0</v>
      </c>
      <c r="H5" s="16" t="s">
        <v>29</v>
      </c>
      <c r="I5" s="16" t="s">
        <v>0</v>
      </c>
      <c r="J5" s="16" t="s">
        <v>29</v>
      </c>
      <c r="K5" s="16" t="s">
        <v>0</v>
      </c>
      <c r="L5" s="16" t="s">
        <v>29</v>
      </c>
      <c r="M5" s="16" t="s">
        <v>0</v>
      </c>
      <c r="N5" s="16" t="s">
        <v>29</v>
      </c>
      <c r="O5" s="16" t="s">
        <v>0</v>
      </c>
      <c r="P5" s="16" t="s">
        <v>29</v>
      </c>
      <c r="Q5" s="16" t="s">
        <v>0</v>
      </c>
      <c r="R5" s="16" t="s">
        <v>29</v>
      </c>
      <c r="S5" s="16" t="s">
        <v>0</v>
      </c>
      <c r="T5" s="16" t="s">
        <v>29</v>
      </c>
      <c r="U5" s="16" t="s">
        <v>0</v>
      </c>
      <c r="V5" s="16" t="s">
        <v>29</v>
      </c>
      <c r="W5" s="16" t="s">
        <v>0</v>
      </c>
      <c r="X5" s="16" t="s">
        <v>29</v>
      </c>
      <c r="Y5" s="16" t="s">
        <v>0</v>
      </c>
      <c r="Z5" s="16" t="s">
        <v>29</v>
      </c>
      <c r="AA5" s="174"/>
      <c r="AB5" s="174"/>
      <c r="AC5" s="173"/>
    </row>
    <row r="6" spans="1:37" ht="23.25" customHeight="1" x14ac:dyDescent="0.2">
      <c r="A6" s="149" t="s">
        <v>45</v>
      </c>
      <c r="B6" s="161" t="s">
        <v>2</v>
      </c>
      <c r="C6" s="17" t="s">
        <v>41</v>
      </c>
      <c r="D6" s="18">
        <v>12</v>
      </c>
      <c r="E6" s="19">
        <v>2</v>
      </c>
      <c r="F6" s="20">
        <f t="shared" ref="F6:F53" si="0">IF(D6="","",100*E6/D6)</f>
        <v>16.666666666666668</v>
      </c>
      <c r="G6" s="19">
        <v>1</v>
      </c>
      <c r="H6" s="20">
        <f t="shared" ref="H6:H14" si="1">IF(D6="","",100*G6/D6)</f>
        <v>8.3333333333333339</v>
      </c>
      <c r="I6" s="19">
        <v>1</v>
      </c>
      <c r="J6" s="20">
        <f t="shared" ref="J6:J14" si="2">IF(D6="","",100*I6/D6)</f>
        <v>8.3333333333333339</v>
      </c>
      <c r="K6" s="19">
        <v>5</v>
      </c>
      <c r="L6" s="20">
        <f t="shared" ref="L6:L14" si="3">IF(D6="","",100*K6/D6)</f>
        <v>41.666666666666664</v>
      </c>
      <c r="M6" s="19">
        <v>1</v>
      </c>
      <c r="N6" s="20">
        <f t="shared" ref="N6:N14" si="4">IF(D6="","",100*M6/D6)</f>
        <v>8.3333333333333339</v>
      </c>
      <c r="O6" s="19">
        <v>2</v>
      </c>
      <c r="P6" s="20">
        <f t="shared" ref="P6:P14" si="5">IF(D6="","",100*O6/D6)</f>
        <v>16.666666666666668</v>
      </c>
      <c r="Q6" s="19"/>
      <c r="R6" s="20">
        <f t="shared" ref="R6:R14" si="6">IF(D6="","",100*Q6/D6)</f>
        <v>0</v>
      </c>
      <c r="S6" s="19"/>
      <c r="T6" s="20">
        <f t="shared" ref="T6:T14" si="7">IF(D6="","",100*S6/D6)</f>
        <v>0</v>
      </c>
      <c r="U6" s="19"/>
      <c r="V6" s="20">
        <f>IF(D$6="","",100*U6/D$6)</f>
        <v>0</v>
      </c>
      <c r="W6" s="21"/>
      <c r="X6" s="20">
        <f t="shared" ref="X6:X12" si="8">IF(D6="","",100*W6/D6)</f>
        <v>0</v>
      </c>
      <c r="Y6" s="21"/>
      <c r="Z6" s="20">
        <f t="shared" ref="Z6:Z12" si="9">IF(D6="","",100*Y6/D6)</f>
        <v>0</v>
      </c>
      <c r="AA6" s="21">
        <f t="shared" ref="AA6:AA12" si="10">E6+G6+I6+K6+M6+O6+Q6</f>
        <v>12</v>
      </c>
      <c r="AB6" s="20">
        <f t="shared" ref="AB6:AB14" si="11">IF(D6="","",100*(AA6/D6))</f>
        <v>100</v>
      </c>
      <c r="AC6" s="37">
        <f t="shared" ref="AC6:AC14" si="12">IF(D6="","",(E6*4+G6*3.67+I6*3.33+K6*3+M6*2.67+O6*2.33+Q6*2+S6*1.67+U6*1.33+W6*1)/D6)</f>
        <v>3.1108333333333333</v>
      </c>
    </row>
    <row r="7" spans="1:37" ht="23.25" customHeight="1" x14ac:dyDescent="0.2">
      <c r="A7" s="150"/>
      <c r="B7" s="162"/>
      <c r="C7" s="17" t="s">
        <v>42</v>
      </c>
      <c r="D7" s="18">
        <v>14</v>
      </c>
      <c r="E7" s="19">
        <v>1</v>
      </c>
      <c r="F7" s="20">
        <f t="shared" si="0"/>
        <v>7.1428571428571432</v>
      </c>
      <c r="G7" s="19">
        <v>2</v>
      </c>
      <c r="H7" s="20">
        <f t="shared" si="1"/>
        <v>14.285714285714286</v>
      </c>
      <c r="I7" s="19">
        <v>5</v>
      </c>
      <c r="J7" s="20">
        <f t="shared" si="2"/>
        <v>35.714285714285715</v>
      </c>
      <c r="K7" s="19">
        <v>3</v>
      </c>
      <c r="L7" s="20">
        <f t="shared" si="3"/>
        <v>21.428571428571427</v>
      </c>
      <c r="M7" s="19">
        <v>1</v>
      </c>
      <c r="N7" s="20">
        <f t="shared" si="4"/>
        <v>7.1428571428571432</v>
      </c>
      <c r="O7" s="20">
        <v>1</v>
      </c>
      <c r="P7" s="20">
        <f t="shared" si="5"/>
        <v>7.1428571428571432</v>
      </c>
      <c r="Q7" s="20">
        <v>1</v>
      </c>
      <c r="R7" s="20">
        <f t="shared" si="6"/>
        <v>7.1428571428571432</v>
      </c>
      <c r="S7" s="19"/>
      <c r="T7" s="20">
        <f t="shared" si="7"/>
        <v>0</v>
      </c>
      <c r="U7" s="19"/>
      <c r="V7" s="20">
        <f t="shared" ref="V7:V14" si="13">IF(D7="","",100*U7/D7)</f>
        <v>0</v>
      </c>
      <c r="W7" s="21"/>
      <c r="X7" s="20">
        <f t="shared" si="8"/>
        <v>0</v>
      </c>
      <c r="Y7" s="21"/>
      <c r="Z7" s="20">
        <f t="shared" si="9"/>
        <v>0</v>
      </c>
      <c r="AA7" s="21">
        <f t="shared" si="10"/>
        <v>14</v>
      </c>
      <c r="AB7" s="20">
        <f t="shared" si="11"/>
        <v>100</v>
      </c>
      <c r="AC7" s="37">
        <f t="shared" si="12"/>
        <v>3.1421428571428569</v>
      </c>
    </row>
    <row r="8" spans="1:37" ht="23.25" customHeight="1" x14ac:dyDescent="0.2">
      <c r="A8" s="150"/>
      <c r="B8" s="162"/>
      <c r="C8" s="17" t="s">
        <v>43</v>
      </c>
      <c r="D8" s="18">
        <v>9</v>
      </c>
      <c r="E8" s="19">
        <v>2</v>
      </c>
      <c r="F8" s="20">
        <f t="shared" si="0"/>
        <v>22.222222222222221</v>
      </c>
      <c r="G8" s="19">
        <v>1</v>
      </c>
      <c r="H8" s="20">
        <f t="shared" si="1"/>
        <v>11.111111111111111</v>
      </c>
      <c r="I8" s="19">
        <v>0</v>
      </c>
      <c r="J8" s="20">
        <f t="shared" si="2"/>
        <v>0</v>
      </c>
      <c r="K8" s="19">
        <v>1</v>
      </c>
      <c r="L8" s="20">
        <f t="shared" si="3"/>
        <v>11.111111111111111</v>
      </c>
      <c r="M8" s="19">
        <v>2</v>
      </c>
      <c r="N8" s="20">
        <f t="shared" si="4"/>
        <v>22.222222222222221</v>
      </c>
      <c r="O8" s="20">
        <v>0</v>
      </c>
      <c r="P8" s="20">
        <f t="shared" si="5"/>
        <v>0</v>
      </c>
      <c r="Q8" s="20">
        <v>0</v>
      </c>
      <c r="R8" s="20">
        <f t="shared" si="6"/>
        <v>0</v>
      </c>
      <c r="S8" s="19">
        <v>2</v>
      </c>
      <c r="T8" s="20">
        <f t="shared" si="7"/>
        <v>22.222222222222221</v>
      </c>
      <c r="U8" s="19">
        <v>1</v>
      </c>
      <c r="V8" s="20">
        <f t="shared" si="13"/>
        <v>11.111111111111111</v>
      </c>
      <c r="W8" s="21">
        <v>0</v>
      </c>
      <c r="X8" s="20">
        <f t="shared" si="8"/>
        <v>0</v>
      </c>
      <c r="Y8" s="21">
        <v>2</v>
      </c>
      <c r="Z8" s="20">
        <f t="shared" si="9"/>
        <v>22.222222222222221</v>
      </c>
      <c r="AA8" s="21">
        <f t="shared" si="10"/>
        <v>6</v>
      </c>
      <c r="AB8" s="20">
        <f t="shared" si="11"/>
        <v>66.666666666666657</v>
      </c>
      <c r="AC8" s="37">
        <f t="shared" si="12"/>
        <v>2.7422222222222223</v>
      </c>
    </row>
    <row r="9" spans="1:37" ht="23.25" customHeight="1" x14ac:dyDescent="0.2">
      <c r="A9" s="150"/>
      <c r="B9" s="162"/>
      <c r="C9" s="17" t="s">
        <v>44</v>
      </c>
      <c r="D9" s="18">
        <v>3</v>
      </c>
      <c r="E9" s="19">
        <v>1</v>
      </c>
      <c r="F9" s="20">
        <f>IF(D9="","",100*E9/D9)</f>
        <v>33.333333333333336</v>
      </c>
      <c r="G9" s="19"/>
      <c r="H9" s="20">
        <f t="shared" si="1"/>
        <v>0</v>
      </c>
      <c r="I9" s="19"/>
      <c r="J9" s="20">
        <f t="shared" si="2"/>
        <v>0</v>
      </c>
      <c r="K9" s="19"/>
      <c r="L9" s="20">
        <f t="shared" si="3"/>
        <v>0</v>
      </c>
      <c r="M9" s="19"/>
      <c r="N9" s="20">
        <f t="shared" si="4"/>
        <v>0</v>
      </c>
      <c r="O9" s="20"/>
      <c r="P9" s="20">
        <f t="shared" si="5"/>
        <v>0</v>
      </c>
      <c r="Q9" s="20"/>
      <c r="R9" s="20">
        <f t="shared" si="6"/>
        <v>0</v>
      </c>
      <c r="S9" s="19"/>
      <c r="T9" s="20">
        <f t="shared" si="7"/>
        <v>0</v>
      </c>
      <c r="U9" s="19"/>
      <c r="V9" s="20">
        <f t="shared" si="13"/>
        <v>0</v>
      </c>
      <c r="W9" s="21"/>
      <c r="X9" s="20">
        <f t="shared" si="8"/>
        <v>0</v>
      </c>
      <c r="Y9" s="21"/>
      <c r="Z9" s="20">
        <f t="shared" si="9"/>
        <v>0</v>
      </c>
      <c r="AA9" s="21">
        <f t="shared" si="10"/>
        <v>1</v>
      </c>
      <c r="AB9" s="20">
        <f t="shared" si="11"/>
        <v>33.333333333333329</v>
      </c>
      <c r="AC9" s="37">
        <f t="shared" si="12"/>
        <v>1.3333333333333333</v>
      </c>
    </row>
    <row r="10" spans="1:37" ht="23.25" customHeight="1" x14ac:dyDescent="0.2">
      <c r="A10" s="150"/>
      <c r="B10" s="162"/>
      <c r="C10" s="17" t="s">
        <v>49</v>
      </c>
      <c r="D10" s="18">
        <v>4</v>
      </c>
      <c r="E10" s="19">
        <v>0</v>
      </c>
      <c r="F10" s="20">
        <f>IF(D10="","",100*E10/D10)</f>
        <v>0</v>
      </c>
      <c r="G10" s="19">
        <v>1</v>
      </c>
      <c r="H10" s="20">
        <f t="shared" si="1"/>
        <v>25</v>
      </c>
      <c r="I10" s="19">
        <v>1</v>
      </c>
      <c r="J10" s="20">
        <f t="shared" si="2"/>
        <v>25</v>
      </c>
      <c r="K10" s="19"/>
      <c r="L10" s="20">
        <f t="shared" si="3"/>
        <v>0</v>
      </c>
      <c r="M10" s="19"/>
      <c r="N10" s="20">
        <f t="shared" si="4"/>
        <v>0</v>
      </c>
      <c r="O10" s="20"/>
      <c r="P10" s="20">
        <f t="shared" si="5"/>
        <v>0</v>
      </c>
      <c r="Q10" s="20"/>
      <c r="R10" s="20">
        <f t="shared" si="6"/>
        <v>0</v>
      </c>
      <c r="S10" s="19"/>
      <c r="T10" s="20">
        <f t="shared" si="7"/>
        <v>0</v>
      </c>
      <c r="U10" s="19"/>
      <c r="V10" s="20">
        <f t="shared" si="13"/>
        <v>0</v>
      </c>
      <c r="W10" s="21"/>
      <c r="X10" s="20">
        <f t="shared" si="8"/>
        <v>0</v>
      </c>
      <c r="Y10" s="21"/>
      <c r="Z10" s="20">
        <f t="shared" si="9"/>
        <v>0</v>
      </c>
      <c r="AA10" s="21">
        <f t="shared" si="10"/>
        <v>2</v>
      </c>
      <c r="AB10" s="20">
        <f t="shared" si="11"/>
        <v>50</v>
      </c>
      <c r="AC10" s="37">
        <f t="shared" si="12"/>
        <v>1.75</v>
      </c>
    </row>
    <row r="11" spans="1:37" ht="23.25" customHeight="1" x14ac:dyDescent="0.2">
      <c r="A11" s="150"/>
      <c r="B11" s="162"/>
      <c r="C11" s="17" t="s">
        <v>50</v>
      </c>
      <c r="D11" s="18">
        <v>6</v>
      </c>
      <c r="E11" s="19">
        <v>0</v>
      </c>
      <c r="F11" s="20">
        <f>IF(D11="","",100*E11/D11)</f>
        <v>0</v>
      </c>
      <c r="G11" s="19"/>
      <c r="H11" s="20">
        <f t="shared" si="1"/>
        <v>0</v>
      </c>
      <c r="I11" s="19">
        <v>2</v>
      </c>
      <c r="J11" s="20">
        <f t="shared" si="2"/>
        <v>33.333333333333336</v>
      </c>
      <c r="K11" s="19">
        <v>1</v>
      </c>
      <c r="L11" s="20">
        <f t="shared" si="3"/>
        <v>16.666666666666668</v>
      </c>
      <c r="M11" s="19">
        <v>1</v>
      </c>
      <c r="N11" s="20">
        <f t="shared" si="4"/>
        <v>16.666666666666668</v>
      </c>
      <c r="O11" s="20">
        <v>2</v>
      </c>
      <c r="P11" s="20">
        <f t="shared" si="5"/>
        <v>33.333333333333336</v>
      </c>
      <c r="Q11" s="20"/>
      <c r="R11" s="20">
        <f t="shared" si="6"/>
        <v>0</v>
      </c>
      <c r="S11" s="19"/>
      <c r="T11" s="20">
        <f t="shared" si="7"/>
        <v>0</v>
      </c>
      <c r="U11" s="19"/>
      <c r="V11" s="20">
        <f t="shared" si="13"/>
        <v>0</v>
      </c>
      <c r="W11" s="21"/>
      <c r="X11" s="20">
        <f t="shared" si="8"/>
        <v>0</v>
      </c>
      <c r="Y11" s="21"/>
      <c r="Z11" s="20">
        <f t="shared" si="9"/>
        <v>0</v>
      </c>
      <c r="AA11" s="21">
        <f t="shared" si="10"/>
        <v>6</v>
      </c>
      <c r="AB11" s="20">
        <f t="shared" si="11"/>
        <v>100</v>
      </c>
      <c r="AC11" s="37">
        <f t="shared" si="12"/>
        <v>2.831666666666667</v>
      </c>
    </row>
    <row r="12" spans="1:37" ht="23.25" customHeight="1" x14ac:dyDescent="0.2">
      <c r="A12" s="150"/>
      <c r="B12" s="162"/>
      <c r="C12" s="17" t="s">
        <v>51</v>
      </c>
      <c r="D12" s="18">
        <v>3</v>
      </c>
      <c r="E12" s="19">
        <v>0</v>
      </c>
      <c r="F12" s="20">
        <f>IF(D12="","",100*E12/D12)</f>
        <v>0</v>
      </c>
      <c r="G12" s="19"/>
      <c r="H12" s="20">
        <f t="shared" si="1"/>
        <v>0</v>
      </c>
      <c r="I12" s="19"/>
      <c r="J12" s="20">
        <f t="shared" si="2"/>
        <v>0</v>
      </c>
      <c r="K12" s="19"/>
      <c r="L12" s="20">
        <f t="shared" si="3"/>
        <v>0</v>
      </c>
      <c r="M12" s="19"/>
      <c r="N12" s="20">
        <f t="shared" si="4"/>
        <v>0</v>
      </c>
      <c r="O12" s="20"/>
      <c r="P12" s="20">
        <f t="shared" si="5"/>
        <v>0</v>
      </c>
      <c r="Q12" s="20"/>
      <c r="R12" s="20">
        <f t="shared" si="6"/>
        <v>0</v>
      </c>
      <c r="S12" s="19"/>
      <c r="T12" s="20">
        <f t="shared" si="7"/>
        <v>0</v>
      </c>
      <c r="U12" s="19">
        <v>1</v>
      </c>
      <c r="V12" s="20">
        <f t="shared" si="13"/>
        <v>33.333333333333336</v>
      </c>
      <c r="W12" s="21">
        <v>1</v>
      </c>
      <c r="X12" s="20">
        <f t="shared" si="8"/>
        <v>33.333333333333336</v>
      </c>
      <c r="Y12" s="21">
        <v>1</v>
      </c>
      <c r="Z12" s="20">
        <f t="shared" si="9"/>
        <v>33.333333333333336</v>
      </c>
      <c r="AA12" s="21">
        <f t="shared" si="10"/>
        <v>0</v>
      </c>
      <c r="AB12" s="20">
        <f t="shared" si="11"/>
        <v>0</v>
      </c>
      <c r="AC12" s="37">
        <f t="shared" si="12"/>
        <v>0.77666666666666673</v>
      </c>
    </row>
    <row r="13" spans="1:37" ht="30" customHeight="1" x14ac:dyDescent="0.2">
      <c r="A13" s="151"/>
      <c r="B13" s="163" t="s">
        <v>30</v>
      </c>
      <c r="C13" s="163"/>
      <c r="D13" s="24">
        <f>SUM(D6:D12)</f>
        <v>51</v>
      </c>
      <c r="E13" s="26">
        <f>SUM(E6:E12)</f>
        <v>6</v>
      </c>
      <c r="F13" s="27">
        <f t="shared" si="0"/>
        <v>11.764705882352942</v>
      </c>
      <c r="G13" s="26">
        <f>SUM(G6:G12)</f>
        <v>5</v>
      </c>
      <c r="H13" s="27">
        <f t="shared" si="1"/>
        <v>9.8039215686274517</v>
      </c>
      <c r="I13" s="26">
        <f>SUM(I6:I12)</f>
        <v>9</v>
      </c>
      <c r="J13" s="27">
        <f t="shared" si="2"/>
        <v>17.647058823529413</v>
      </c>
      <c r="K13" s="26">
        <f>SUM(K6:K12)</f>
        <v>10</v>
      </c>
      <c r="L13" s="27">
        <f t="shared" si="3"/>
        <v>19.607843137254903</v>
      </c>
      <c r="M13" s="26">
        <f>SUM(M6:M12)</f>
        <v>5</v>
      </c>
      <c r="N13" s="27">
        <f t="shared" si="4"/>
        <v>9.8039215686274517</v>
      </c>
      <c r="O13" s="26">
        <f>SUM(O6:O12)</f>
        <v>5</v>
      </c>
      <c r="P13" s="27">
        <f t="shared" si="5"/>
        <v>9.8039215686274517</v>
      </c>
      <c r="Q13" s="26">
        <f>SUM(Q6:Q12)</f>
        <v>1</v>
      </c>
      <c r="R13" s="27">
        <f t="shared" si="6"/>
        <v>1.9607843137254901</v>
      </c>
      <c r="S13" s="26">
        <f>SUM(S6:S12)</f>
        <v>2</v>
      </c>
      <c r="T13" s="27">
        <f t="shared" si="7"/>
        <v>3.9215686274509802</v>
      </c>
      <c r="U13" s="26">
        <f>SUM(U6:U12)</f>
        <v>2</v>
      </c>
      <c r="V13" s="27">
        <f t="shared" si="13"/>
        <v>3.9215686274509802</v>
      </c>
      <c r="W13" s="26">
        <f>SUM(W6:W12)</f>
        <v>1</v>
      </c>
      <c r="X13" s="27">
        <f>IF(F13="","",100*W13/F13)</f>
        <v>8.5</v>
      </c>
      <c r="Y13" s="26">
        <f>SUM(Y6:Y12)</f>
        <v>3</v>
      </c>
      <c r="Z13" s="27">
        <f>IF(H13="","",100*Y13/H13)</f>
        <v>30.599999999999998</v>
      </c>
      <c r="AA13" s="28">
        <f>E13+S13+I13+G13+K13+M13+O13+Q13</f>
        <v>43</v>
      </c>
      <c r="AB13" s="27">
        <f t="shared" si="11"/>
        <v>84.313725490196077</v>
      </c>
      <c r="AC13" s="38">
        <f t="shared" si="12"/>
        <v>2.6729411764705882</v>
      </c>
    </row>
    <row r="14" spans="1:37" ht="23.25" customHeight="1" x14ac:dyDescent="0.2">
      <c r="A14" s="149" t="s">
        <v>31</v>
      </c>
      <c r="B14" s="152" t="s">
        <v>5</v>
      </c>
      <c r="C14" s="17" t="str">
        <f t="shared" ref="C14:D20" si="14">C6</f>
        <v>6AB</v>
      </c>
      <c r="D14" s="18">
        <f t="shared" si="14"/>
        <v>12</v>
      </c>
      <c r="E14" s="20">
        <f>E6+E$94</f>
        <v>2.5</v>
      </c>
      <c r="F14" s="20">
        <f t="shared" si="0"/>
        <v>20.833333333333332</v>
      </c>
      <c r="G14" s="20">
        <f>G6+G$94</f>
        <v>1.25</v>
      </c>
      <c r="H14" s="20">
        <f t="shared" si="1"/>
        <v>10.416666666666666</v>
      </c>
      <c r="I14" s="20">
        <f>I6+I$94</f>
        <v>0.75</v>
      </c>
      <c r="J14" s="20">
        <f t="shared" si="2"/>
        <v>6.25</v>
      </c>
      <c r="K14" s="20">
        <f>K6+K$94</f>
        <v>3.75</v>
      </c>
      <c r="L14" s="20">
        <f t="shared" si="3"/>
        <v>31.25</v>
      </c>
      <c r="M14" s="20">
        <f>M6+M$94</f>
        <v>0.75</v>
      </c>
      <c r="N14" s="20">
        <f t="shared" si="4"/>
        <v>6.25</v>
      </c>
      <c r="O14" s="20">
        <f>O6+O$94</f>
        <v>1.5</v>
      </c>
      <c r="P14" s="20">
        <f t="shared" si="5"/>
        <v>12.5</v>
      </c>
      <c r="Q14" s="20">
        <f>Q6+Q$94</f>
        <v>0</v>
      </c>
      <c r="R14" s="20">
        <f t="shared" si="6"/>
        <v>0</v>
      </c>
      <c r="S14" s="20">
        <f>S6+S$94</f>
        <v>0</v>
      </c>
      <c r="T14" s="20">
        <f t="shared" si="7"/>
        <v>0</v>
      </c>
      <c r="U14" s="20">
        <f>U6+U$94</f>
        <v>1.5</v>
      </c>
      <c r="V14" s="20">
        <f t="shared" si="13"/>
        <v>12.5</v>
      </c>
      <c r="W14" s="20">
        <f>W6+W$94</f>
        <v>0</v>
      </c>
      <c r="X14" s="20">
        <f>IF(D14="","",100*W14/D14)</f>
        <v>0</v>
      </c>
      <c r="Y14" s="20">
        <f>Y6+Y$94</f>
        <v>0</v>
      </c>
      <c r="Z14" s="20">
        <f>IF(D4="","",100*Y14/D14)</f>
        <v>0</v>
      </c>
      <c r="AA14" s="21">
        <f>E14+S14+I14+G14+K14+M14+O14+Q14</f>
        <v>10.5</v>
      </c>
      <c r="AB14" s="20">
        <f t="shared" si="11"/>
        <v>87.5</v>
      </c>
      <c r="AC14" s="37">
        <f t="shared" si="12"/>
        <v>2.9856250000000002</v>
      </c>
      <c r="AD14" s="29"/>
    </row>
    <row r="15" spans="1:37" ht="23.25" customHeight="1" x14ac:dyDescent="0.2">
      <c r="A15" s="150"/>
      <c r="B15" s="153"/>
      <c r="C15" s="17" t="str">
        <f t="shared" si="14"/>
        <v>6AE</v>
      </c>
      <c r="D15" s="18">
        <f t="shared" si="14"/>
        <v>14</v>
      </c>
      <c r="E15" s="20">
        <f t="shared" ref="E15:E20" si="15">E7+E95</f>
        <v>0.75</v>
      </c>
      <c r="F15" s="20">
        <f t="shared" si="0"/>
        <v>5.3571428571428568</v>
      </c>
      <c r="G15" s="20">
        <f t="shared" ref="G15:G20" si="16">G7+G95</f>
        <v>1.5</v>
      </c>
      <c r="H15" s="20">
        <f t="shared" ref="H15:H20" si="17">IF(D15="","",100*G15/D15)</f>
        <v>10.714285714285714</v>
      </c>
      <c r="I15" s="20">
        <f t="shared" ref="I15:I20" si="18">I7+I95</f>
        <v>3.75</v>
      </c>
      <c r="J15" s="20">
        <f t="shared" ref="J15:J20" si="19">IF(D15="","",100*I15/D15)</f>
        <v>26.785714285714285</v>
      </c>
      <c r="K15" s="20">
        <f t="shared" ref="K15:K20" si="20">K7+K95</f>
        <v>2.25</v>
      </c>
      <c r="L15" s="20">
        <f t="shared" ref="L15:L20" si="21">IF(D15="","",100*K15/D15)</f>
        <v>16.071428571428573</v>
      </c>
      <c r="M15" s="20">
        <f t="shared" ref="M15:M20" si="22">M7+M95</f>
        <v>0.75</v>
      </c>
      <c r="N15" s="20">
        <f t="shared" ref="N15:N20" si="23">IF(D15="","",100*M15/D15)</f>
        <v>5.3571428571428568</v>
      </c>
      <c r="O15" s="20">
        <f t="shared" ref="O15:O20" si="24">O7+O95</f>
        <v>0.75</v>
      </c>
      <c r="P15" s="20">
        <f t="shared" ref="P15:P20" si="25">IF(D15="","",100*O15/D15)</f>
        <v>5.3571428571428568</v>
      </c>
      <c r="Q15" s="20">
        <f t="shared" ref="Q15:Q20" si="26">Q7+Q95</f>
        <v>0.75</v>
      </c>
      <c r="R15" s="20">
        <f t="shared" ref="R15:R20" si="27">IF(D15="","",100*Q15/D15)</f>
        <v>5.3571428571428568</v>
      </c>
      <c r="S15" s="20">
        <f t="shared" ref="S15:S20" si="28">S7+S95</f>
        <v>0</v>
      </c>
      <c r="T15" s="20">
        <f t="shared" ref="T15:T20" si="29">IF(D15="","",100*S15/D15)</f>
        <v>0</v>
      </c>
      <c r="U15" s="20">
        <f t="shared" ref="U15:U20" si="30">U7+U95</f>
        <v>0</v>
      </c>
      <c r="V15" s="20">
        <f t="shared" ref="V15:V20" si="31">IF(D15="","",100*U15/D15)</f>
        <v>0</v>
      </c>
      <c r="W15" s="20">
        <f t="shared" ref="W15:W20" si="32">W7+W95</f>
        <v>0</v>
      </c>
      <c r="X15" s="20">
        <f t="shared" ref="X15:X20" si="33">IF(D15="","",100*W15/D15)</f>
        <v>0</v>
      </c>
      <c r="Y15" s="20">
        <f t="shared" ref="Y15:Y20" si="34">Y7+Y95</f>
        <v>0</v>
      </c>
      <c r="Z15" s="20" t="str">
        <f t="shared" ref="Z15:Z20" si="35">IF(D5="","",100*Y15/D15)</f>
        <v/>
      </c>
      <c r="AA15" s="21">
        <f t="shared" ref="AA15:AA20" si="36">E15+S15+I15+G15+K15+M15+O15+Q15</f>
        <v>10.5</v>
      </c>
      <c r="AB15" s="20">
        <f t="shared" ref="AB15:AB20" si="37">IF(D15="","",100*(AA15/D15))</f>
        <v>75</v>
      </c>
      <c r="AC15" s="37">
        <f t="shared" ref="AC15:AC20" si="38">IF(D15="","",(E15*4+G15*3.67+I15*3.33+K15*3+M15*2.67+O15*2.33+Q15*2+S15*1.67+U15*1.33+W15*1)/D15)</f>
        <v>2.3566071428571429</v>
      </c>
      <c r="AD15" s="29"/>
    </row>
    <row r="16" spans="1:37" ht="23.25" customHeight="1" x14ac:dyDescent="0.2">
      <c r="A16" s="150"/>
      <c r="B16" s="153"/>
      <c r="C16" s="17" t="str">
        <f t="shared" si="14"/>
        <v>6AS</v>
      </c>
      <c r="D16" s="18">
        <f t="shared" si="14"/>
        <v>9</v>
      </c>
      <c r="E16" s="20">
        <f t="shared" si="15"/>
        <v>1.5</v>
      </c>
      <c r="F16" s="20">
        <f t="shared" si="0"/>
        <v>16.666666666666668</v>
      </c>
      <c r="G16" s="20">
        <f t="shared" si="16"/>
        <v>0.75</v>
      </c>
      <c r="H16" s="20">
        <f t="shared" si="17"/>
        <v>8.3333333333333339</v>
      </c>
      <c r="I16" s="20">
        <f t="shared" si="18"/>
        <v>0</v>
      </c>
      <c r="J16" s="20">
        <f t="shared" si="19"/>
        <v>0</v>
      </c>
      <c r="K16" s="20">
        <f t="shared" si="20"/>
        <v>0.75</v>
      </c>
      <c r="L16" s="20">
        <f t="shared" si="21"/>
        <v>8.3333333333333339</v>
      </c>
      <c r="M16" s="20">
        <f t="shared" si="22"/>
        <v>1.5</v>
      </c>
      <c r="N16" s="20">
        <f t="shared" si="23"/>
        <v>16.666666666666668</v>
      </c>
      <c r="O16" s="20">
        <f t="shared" si="24"/>
        <v>0</v>
      </c>
      <c r="P16" s="20">
        <f t="shared" si="25"/>
        <v>0</v>
      </c>
      <c r="Q16" s="20">
        <f t="shared" si="26"/>
        <v>0</v>
      </c>
      <c r="R16" s="20">
        <f t="shared" si="27"/>
        <v>0</v>
      </c>
      <c r="S16" s="20">
        <f t="shared" si="28"/>
        <v>1.5</v>
      </c>
      <c r="T16" s="20">
        <f t="shared" si="29"/>
        <v>16.666666666666668</v>
      </c>
      <c r="U16" s="20">
        <f t="shared" si="30"/>
        <v>0.75</v>
      </c>
      <c r="V16" s="20">
        <f t="shared" si="31"/>
        <v>8.3333333333333339</v>
      </c>
      <c r="W16" s="20">
        <f t="shared" si="32"/>
        <v>0</v>
      </c>
      <c r="X16" s="20">
        <f t="shared" si="33"/>
        <v>0</v>
      </c>
      <c r="Y16" s="20">
        <f t="shared" si="34"/>
        <v>1.5</v>
      </c>
      <c r="Z16" s="20">
        <f t="shared" si="35"/>
        <v>16.666666666666668</v>
      </c>
      <c r="AA16" s="21">
        <f t="shared" si="36"/>
        <v>6</v>
      </c>
      <c r="AB16" s="20">
        <f t="shared" si="37"/>
        <v>66.666666666666657</v>
      </c>
      <c r="AC16" s="37">
        <f t="shared" si="38"/>
        <v>2.0566666666666666</v>
      </c>
      <c r="AD16" s="29"/>
    </row>
    <row r="17" spans="1:30" ht="23.25" customHeight="1" x14ac:dyDescent="0.2">
      <c r="A17" s="150"/>
      <c r="B17" s="153"/>
      <c r="C17" s="17" t="str">
        <f t="shared" si="14"/>
        <v>6AT</v>
      </c>
      <c r="D17" s="18">
        <f t="shared" si="14"/>
        <v>3</v>
      </c>
      <c r="E17" s="20">
        <f t="shared" si="15"/>
        <v>0.75</v>
      </c>
      <c r="F17" s="20">
        <f t="shared" si="0"/>
        <v>25</v>
      </c>
      <c r="G17" s="20">
        <f t="shared" si="16"/>
        <v>0</v>
      </c>
      <c r="H17" s="20">
        <f t="shared" si="17"/>
        <v>0</v>
      </c>
      <c r="I17" s="20">
        <f t="shared" si="18"/>
        <v>0</v>
      </c>
      <c r="J17" s="20">
        <f t="shared" si="19"/>
        <v>0</v>
      </c>
      <c r="K17" s="20">
        <f t="shared" si="20"/>
        <v>0</v>
      </c>
      <c r="L17" s="20">
        <f t="shared" si="21"/>
        <v>0</v>
      </c>
      <c r="M17" s="20">
        <f t="shared" si="22"/>
        <v>0</v>
      </c>
      <c r="N17" s="20">
        <f t="shared" si="23"/>
        <v>0</v>
      </c>
      <c r="O17" s="20">
        <f t="shared" si="24"/>
        <v>0</v>
      </c>
      <c r="P17" s="20">
        <f t="shared" si="25"/>
        <v>0</v>
      </c>
      <c r="Q17" s="20">
        <f t="shared" si="26"/>
        <v>0</v>
      </c>
      <c r="R17" s="20">
        <f t="shared" si="27"/>
        <v>0</v>
      </c>
      <c r="S17" s="20">
        <f t="shared" si="28"/>
        <v>0</v>
      </c>
      <c r="T17" s="20">
        <f t="shared" si="29"/>
        <v>0</v>
      </c>
      <c r="U17" s="20">
        <f t="shared" si="30"/>
        <v>0</v>
      </c>
      <c r="V17" s="20">
        <f t="shared" si="31"/>
        <v>0</v>
      </c>
      <c r="W17" s="20">
        <f t="shared" si="32"/>
        <v>0</v>
      </c>
      <c r="X17" s="20">
        <f t="shared" si="33"/>
        <v>0</v>
      </c>
      <c r="Y17" s="20">
        <f t="shared" si="34"/>
        <v>0</v>
      </c>
      <c r="Z17" s="20">
        <f t="shared" si="35"/>
        <v>0</v>
      </c>
      <c r="AA17" s="21">
        <f t="shared" si="36"/>
        <v>0.75</v>
      </c>
      <c r="AB17" s="20">
        <f t="shared" si="37"/>
        <v>25</v>
      </c>
      <c r="AC17" s="37">
        <f t="shared" si="38"/>
        <v>1</v>
      </c>
      <c r="AD17" s="29"/>
    </row>
    <row r="18" spans="1:30" ht="23.25" customHeight="1" x14ac:dyDescent="0.2">
      <c r="A18" s="150"/>
      <c r="B18" s="153"/>
      <c r="C18" s="17" t="str">
        <f t="shared" si="14"/>
        <v>6AA</v>
      </c>
      <c r="D18" s="18">
        <f t="shared" si="14"/>
        <v>4</v>
      </c>
      <c r="E18" s="20">
        <f t="shared" si="15"/>
        <v>1.25</v>
      </c>
      <c r="F18" s="20">
        <f t="shared" si="0"/>
        <v>31.25</v>
      </c>
      <c r="G18" s="20">
        <f t="shared" si="16"/>
        <v>1</v>
      </c>
      <c r="H18" s="20">
        <f t="shared" si="17"/>
        <v>25</v>
      </c>
      <c r="I18" s="20">
        <f t="shared" si="18"/>
        <v>0.75</v>
      </c>
      <c r="J18" s="20">
        <f t="shared" si="19"/>
        <v>18.75</v>
      </c>
      <c r="K18" s="20">
        <f t="shared" si="20"/>
        <v>0</v>
      </c>
      <c r="L18" s="20">
        <f t="shared" si="21"/>
        <v>0</v>
      </c>
      <c r="M18" s="20">
        <f t="shared" si="22"/>
        <v>0</v>
      </c>
      <c r="N18" s="20">
        <f t="shared" si="23"/>
        <v>0</v>
      </c>
      <c r="O18" s="20">
        <f t="shared" si="24"/>
        <v>0</v>
      </c>
      <c r="P18" s="20">
        <f t="shared" si="25"/>
        <v>0</v>
      </c>
      <c r="Q18" s="20">
        <f t="shared" si="26"/>
        <v>0</v>
      </c>
      <c r="R18" s="20">
        <f t="shared" si="27"/>
        <v>0</v>
      </c>
      <c r="S18" s="20">
        <f t="shared" si="28"/>
        <v>0</v>
      </c>
      <c r="T18" s="20">
        <f t="shared" si="29"/>
        <v>0</v>
      </c>
      <c r="U18" s="20">
        <f t="shared" si="30"/>
        <v>-0.5</v>
      </c>
      <c r="V18" s="20">
        <f t="shared" si="31"/>
        <v>-12.5</v>
      </c>
      <c r="W18" s="20">
        <f t="shared" si="32"/>
        <v>0</v>
      </c>
      <c r="X18" s="20">
        <f t="shared" si="33"/>
        <v>0</v>
      </c>
      <c r="Y18" s="20">
        <f t="shared" si="34"/>
        <v>0</v>
      </c>
      <c r="Z18" s="20">
        <f t="shared" si="35"/>
        <v>0</v>
      </c>
      <c r="AA18" s="21">
        <f t="shared" si="36"/>
        <v>3</v>
      </c>
      <c r="AB18" s="20">
        <f t="shared" si="37"/>
        <v>75</v>
      </c>
      <c r="AC18" s="37">
        <f t="shared" si="38"/>
        <v>2.6256250000000003</v>
      </c>
      <c r="AD18" s="29"/>
    </row>
    <row r="19" spans="1:30" ht="23.25" customHeight="1" x14ac:dyDescent="0.2">
      <c r="A19" s="150"/>
      <c r="B19" s="153"/>
      <c r="C19" s="17" t="str">
        <f t="shared" si="14"/>
        <v>6AR</v>
      </c>
      <c r="D19" s="18">
        <f t="shared" si="14"/>
        <v>6</v>
      </c>
      <c r="E19" s="20">
        <f t="shared" si="15"/>
        <v>0.25</v>
      </c>
      <c r="F19" s="20">
        <f t="shared" si="0"/>
        <v>4.166666666666667</v>
      </c>
      <c r="G19" s="20">
        <f t="shared" si="16"/>
        <v>0.25</v>
      </c>
      <c r="H19" s="20">
        <f t="shared" si="17"/>
        <v>4.166666666666667</v>
      </c>
      <c r="I19" s="20">
        <f t="shared" si="18"/>
        <v>1.5</v>
      </c>
      <c r="J19" s="20">
        <f t="shared" si="19"/>
        <v>25</v>
      </c>
      <c r="K19" s="20">
        <f t="shared" si="20"/>
        <v>0.75</v>
      </c>
      <c r="L19" s="20">
        <f t="shared" si="21"/>
        <v>12.5</v>
      </c>
      <c r="M19" s="20">
        <f t="shared" si="22"/>
        <v>0.75</v>
      </c>
      <c r="N19" s="20">
        <f t="shared" si="23"/>
        <v>12.5</v>
      </c>
      <c r="O19" s="20">
        <f t="shared" si="24"/>
        <v>1.5</v>
      </c>
      <c r="P19" s="20">
        <f t="shared" si="25"/>
        <v>25</v>
      </c>
      <c r="Q19" s="20">
        <f t="shared" si="26"/>
        <v>0</v>
      </c>
      <c r="R19" s="20">
        <f t="shared" si="27"/>
        <v>0</v>
      </c>
      <c r="S19" s="20">
        <f t="shared" si="28"/>
        <v>0</v>
      </c>
      <c r="T19" s="20">
        <f t="shared" si="29"/>
        <v>0</v>
      </c>
      <c r="U19" s="20">
        <f t="shared" si="30"/>
        <v>1</v>
      </c>
      <c r="V19" s="20">
        <f t="shared" si="31"/>
        <v>16.666666666666668</v>
      </c>
      <c r="W19" s="20">
        <f t="shared" si="32"/>
        <v>0</v>
      </c>
      <c r="X19" s="20">
        <f t="shared" si="33"/>
        <v>0</v>
      </c>
      <c r="Y19" s="20">
        <f t="shared" si="34"/>
        <v>0</v>
      </c>
      <c r="Z19" s="20">
        <f t="shared" si="35"/>
        <v>0</v>
      </c>
      <c r="AA19" s="21">
        <f t="shared" si="36"/>
        <v>5</v>
      </c>
      <c r="AB19" s="20">
        <f t="shared" si="37"/>
        <v>83.333333333333343</v>
      </c>
      <c r="AC19" s="37">
        <f t="shared" si="38"/>
        <v>2.665</v>
      </c>
      <c r="AD19" s="29"/>
    </row>
    <row r="20" spans="1:30" ht="23.25" customHeight="1" x14ac:dyDescent="0.2">
      <c r="A20" s="150"/>
      <c r="B20" s="153"/>
      <c r="C20" s="17" t="str">
        <f t="shared" si="14"/>
        <v>6AI</v>
      </c>
      <c r="D20" s="18">
        <f t="shared" si="14"/>
        <v>3</v>
      </c>
      <c r="E20" s="20">
        <f t="shared" si="15"/>
        <v>0</v>
      </c>
      <c r="F20" s="20">
        <f t="shared" si="0"/>
        <v>0</v>
      </c>
      <c r="G20" s="20">
        <f t="shared" si="16"/>
        <v>0</v>
      </c>
      <c r="H20" s="20">
        <f t="shared" si="17"/>
        <v>0</v>
      </c>
      <c r="I20" s="20">
        <f t="shared" si="18"/>
        <v>0</v>
      </c>
      <c r="J20" s="20">
        <f t="shared" si="19"/>
        <v>0</v>
      </c>
      <c r="K20" s="20">
        <f t="shared" si="20"/>
        <v>0</v>
      </c>
      <c r="L20" s="20">
        <f t="shared" si="21"/>
        <v>0</v>
      </c>
      <c r="M20" s="20">
        <f t="shared" si="22"/>
        <v>0</v>
      </c>
      <c r="N20" s="20">
        <f t="shared" si="23"/>
        <v>0</v>
      </c>
      <c r="O20" s="20">
        <f t="shared" si="24"/>
        <v>0</v>
      </c>
      <c r="P20" s="20">
        <f t="shared" si="25"/>
        <v>0</v>
      </c>
      <c r="Q20" s="20">
        <f t="shared" si="26"/>
        <v>0</v>
      </c>
      <c r="R20" s="20">
        <f t="shared" si="27"/>
        <v>0</v>
      </c>
      <c r="S20" s="20">
        <f t="shared" si="28"/>
        <v>0</v>
      </c>
      <c r="T20" s="20">
        <f t="shared" si="29"/>
        <v>0</v>
      </c>
      <c r="U20" s="20">
        <f t="shared" si="30"/>
        <v>1.5</v>
      </c>
      <c r="V20" s="20">
        <f t="shared" si="31"/>
        <v>50</v>
      </c>
      <c r="W20" s="20">
        <f t="shared" si="32"/>
        <v>0.75</v>
      </c>
      <c r="X20" s="20">
        <f t="shared" si="33"/>
        <v>25</v>
      </c>
      <c r="Y20" s="20">
        <f t="shared" si="34"/>
        <v>0.75</v>
      </c>
      <c r="Z20" s="20">
        <f t="shared" si="35"/>
        <v>25</v>
      </c>
      <c r="AA20" s="21">
        <f t="shared" si="36"/>
        <v>0</v>
      </c>
      <c r="AB20" s="20">
        <f t="shared" si="37"/>
        <v>0</v>
      </c>
      <c r="AC20" s="37">
        <f t="shared" si="38"/>
        <v>0.91500000000000004</v>
      </c>
      <c r="AD20" s="29"/>
    </row>
    <row r="21" spans="1:30" ht="30" customHeight="1" x14ac:dyDescent="0.2">
      <c r="A21" s="151"/>
      <c r="B21" s="154" t="s">
        <v>30</v>
      </c>
      <c r="C21" s="155"/>
      <c r="D21" s="23">
        <f>SUM(D14:D20)</f>
        <v>51</v>
      </c>
      <c r="E21" s="27">
        <f>SUM(E14:E20)</f>
        <v>7</v>
      </c>
      <c r="F21" s="27">
        <f t="shared" si="0"/>
        <v>13.725490196078431</v>
      </c>
      <c r="G21" s="27">
        <f>SUM(G14:G20)</f>
        <v>4.75</v>
      </c>
      <c r="H21" s="27">
        <f>IF(D21="","",100*G21/D21)</f>
        <v>9.3137254901960791</v>
      </c>
      <c r="I21" s="27">
        <f>SUM(I14:I20)</f>
        <v>6.75</v>
      </c>
      <c r="J21" s="27">
        <f>IF(D21="","",100*I21/D21)</f>
        <v>13.235294117647058</v>
      </c>
      <c r="K21" s="27">
        <f>SUM(K14:K20)</f>
        <v>7.5</v>
      </c>
      <c r="L21" s="27">
        <f>IF(D21="","",100*K21/D21)</f>
        <v>14.705882352941176</v>
      </c>
      <c r="M21" s="27">
        <f>SUM(M14:M20)</f>
        <v>3.75</v>
      </c>
      <c r="N21" s="27">
        <f>IF(D21="","",100*M21/D21)</f>
        <v>7.3529411764705879</v>
      </c>
      <c r="O21" s="27">
        <f>SUM(O14:O20)</f>
        <v>3.75</v>
      </c>
      <c r="P21" s="27">
        <f>IF(D21="","",100*O21/D21)</f>
        <v>7.3529411764705879</v>
      </c>
      <c r="Q21" s="27">
        <f>SUM(Q14:Q20)</f>
        <v>0.75</v>
      </c>
      <c r="R21" s="27">
        <f>IF(D21="","",100*Q21/D21)</f>
        <v>1.4705882352941178</v>
      </c>
      <c r="S21" s="27">
        <f>SUM(S14:S20)</f>
        <v>1.5</v>
      </c>
      <c r="T21" s="27">
        <f>IF(D21="","",100*S21/D21)</f>
        <v>2.9411764705882355</v>
      </c>
      <c r="U21" s="27">
        <f>SUM(U14:U20)</f>
        <v>4.25</v>
      </c>
      <c r="V21" s="27">
        <f>IF(D21="","",100*U21/D21)</f>
        <v>8.3333333333333339</v>
      </c>
      <c r="W21" s="27">
        <f>SUM(W14:W20)</f>
        <v>0.75</v>
      </c>
      <c r="X21" s="27">
        <f>IF(F21="","",100*W21/F21)</f>
        <v>5.4642857142857144</v>
      </c>
      <c r="Y21" s="27">
        <f>SUM(Y14:Y20)</f>
        <v>2.25</v>
      </c>
      <c r="Z21" s="27">
        <f>IF(H21="","",100*Y21/H21)</f>
        <v>24.157894736842103</v>
      </c>
      <c r="AA21" s="28">
        <f>E21+S21+I21+G21+K21+M21+O21+Q21</f>
        <v>35.75</v>
      </c>
      <c r="AB21" s="27">
        <f>IF(D21="","",100*(AA21/D21))</f>
        <v>70.098039215686271</v>
      </c>
      <c r="AC21" s="38">
        <f>IF(D21="","",(E21*4+G21*3.67+I21*3.33+K21*3+M21*2.67+O21*2.33+Q21*2+S21*1.67+U21*1.33+W21*1)/D21)</f>
        <v>2.3444607843137253</v>
      </c>
      <c r="AD21" s="29"/>
    </row>
    <row r="22" spans="1:30" ht="23.25" customHeight="1" x14ac:dyDescent="0.2">
      <c r="A22" s="149" t="s">
        <v>32</v>
      </c>
      <c r="B22" s="152" t="s">
        <v>6</v>
      </c>
      <c r="C22" s="17" t="str">
        <f t="shared" ref="C22:D28" si="39">C6</f>
        <v>6AB</v>
      </c>
      <c r="D22" s="17">
        <f t="shared" si="39"/>
        <v>12</v>
      </c>
      <c r="E22" s="20">
        <f>E14+E94</f>
        <v>3</v>
      </c>
      <c r="F22" s="20">
        <f>IF(D22="","",100*E22/D22)</f>
        <v>25</v>
      </c>
      <c r="G22" s="20">
        <f>G14+G94</f>
        <v>1.5</v>
      </c>
      <c r="H22" s="20">
        <f>IF(D22="","",100*G22/D22)</f>
        <v>12.5</v>
      </c>
      <c r="I22" s="20">
        <f>I14+I94</f>
        <v>0.5</v>
      </c>
      <c r="J22" s="20">
        <f>IF(D22="","",100*I22/D22)</f>
        <v>4.166666666666667</v>
      </c>
      <c r="K22" s="20">
        <f>K14+K94</f>
        <v>2.5</v>
      </c>
      <c r="L22" s="20">
        <f>IF(D22="","",100*K22/D22)</f>
        <v>20.833333333333332</v>
      </c>
      <c r="M22" s="20">
        <f>M14+M94</f>
        <v>0.5</v>
      </c>
      <c r="N22" s="20">
        <f>IF(D22="","",100*M22/D22)</f>
        <v>4.166666666666667</v>
      </c>
      <c r="O22" s="20">
        <f>O14+O94</f>
        <v>1</v>
      </c>
      <c r="P22" s="20">
        <f>IF(D22="","",100*O22/D22)</f>
        <v>8.3333333333333339</v>
      </c>
      <c r="Q22" s="20">
        <f>Q14+Q94</f>
        <v>0</v>
      </c>
      <c r="R22" s="20">
        <f>IF(D22="","",100*Q22/D22)</f>
        <v>0</v>
      </c>
      <c r="S22" s="20">
        <f>S14+S94</f>
        <v>0</v>
      </c>
      <c r="T22" s="20">
        <f>IF(D22="","",100*S22/D22)</f>
        <v>0</v>
      </c>
      <c r="U22" s="20">
        <f>U14+U94</f>
        <v>3</v>
      </c>
      <c r="V22" s="20">
        <f>IF(D22="","",100*U22/D22)</f>
        <v>25</v>
      </c>
      <c r="W22" s="20">
        <f>W14+W$94</f>
        <v>0</v>
      </c>
      <c r="X22" s="20">
        <f>IF(D22="","",100*W22/D22)</f>
        <v>0</v>
      </c>
      <c r="Y22" s="20">
        <f>Y14+Y$94</f>
        <v>0</v>
      </c>
      <c r="Z22" s="20">
        <f>IF(D12="","",100*Y22/D22)</f>
        <v>0</v>
      </c>
      <c r="AA22" s="21">
        <f>E22+S22+I22+G22+K22+M22+O22+Q22</f>
        <v>9</v>
      </c>
      <c r="AB22" s="20">
        <f>IF(D22="","",100*(AA22/D22))</f>
        <v>75</v>
      </c>
      <c r="AC22" s="37">
        <f>IF(D22="","",(E22*4+G22*3.67+I22*3.33+K22*3+M22*2.67+O22*2.33+Q22*2+S22*1.67+U22*1.33+W22*1)/D22)</f>
        <v>2.8604166666666671</v>
      </c>
      <c r="AD22" s="29"/>
    </row>
    <row r="23" spans="1:30" ht="23.25" customHeight="1" x14ac:dyDescent="0.2">
      <c r="A23" s="150"/>
      <c r="B23" s="153"/>
      <c r="C23" s="17" t="str">
        <f t="shared" si="39"/>
        <v>6AE</v>
      </c>
      <c r="D23" s="17">
        <f t="shared" si="39"/>
        <v>14</v>
      </c>
      <c r="E23" s="20">
        <f t="shared" ref="E23:E28" si="40">E15+E95</f>
        <v>0.5</v>
      </c>
      <c r="F23" s="20">
        <f t="shared" ref="F23:F28" si="41">IF(D23="","",100*E23/D23)</f>
        <v>3.5714285714285716</v>
      </c>
      <c r="G23" s="20">
        <f t="shared" ref="G23:G28" si="42">G15+G95</f>
        <v>1</v>
      </c>
      <c r="H23" s="20">
        <f t="shared" ref="H23:H28" si="43">IF(D23="","",100*G23/D23)</f>
        <v>7.1428571428571432</v>
      </c>
      <c r="I23" s="20">
        <f t="shared" ref="I23:I28" si="44">I15+I95</f>
        <v>2.5</v>
      </c>
      <c r="J23" s="20">
        <f t="shared" ref="J23:J28" si="45">IF(D23="","",100*I23/D23)</f>
        <v>17.857142857142858</v>
      </c>
      <c r="K23" s="20">
        <f t="shared" ref="K23:K28" si="46">K15+K95</f>
        <v>1.5</v>
      </c>
      <c r="L23" s="20">
        <f t="shared" ref="L23:L28" si="47">IF(D23="","",100*K23/D23)</f>
        <v>10.714285714285714</v>
      </c>
      <c r="M23" s="20">
        <f t="shared" ref="M23:M28" si="48">M15+M95</f>
        <v>0.5</v>
      </c>
      <c r="N23" s="20">
        <f t="shared" ref="N23:N28" si="49">IF(D23="","",100*M23/D23)</f>
        <v>3.5714285714285716</v>
      </c>
      <c r="O23" s="20">
        <f t="shared" ref="O23:O28" si="50">O15+O95</f>
        <v>0.5</v>
      </c>
      <c r="P23" s="20">
        <f t="shared" ref="P23:P28" si="51">IF(D23="","",100*O23/D23)</f>
        <v>3.5714285714285716</v>
      </c>
      <c r="Q23" s="20">
        <f t="shared" ref="Q23:Q28" si="52">Q15+Q95</f>
        <v>0.5</v>
      </c>
      <c r="R23" s="20">
        <f t="shared" ref="R23:R28" si="53">IF(D23="","",100*Q23/D23)</f>
        <v>3.5714285714285716</v>
      </c>
      <c r="S23" s="20">
        <f t="shared" ref="S23:S28" si="54">S15+S95</f>
        <v>0</v>
      </c>
      <c r="T23" s="20">
        <f t="shared" ref="T23:T28" si="55">IF(D23="","",100*S23/D23)</f>
        <v>0</v>
      </c>
      <c r="U23" s="20">
        <f t="shared" ref="U23:U28" si="56">U15+U95</f>
        <v>0</v>
      </c>
      <c r="V23" s="20">
        <f t="shared" ref="V23:V28" si="57">IF(D23="","",100*U23/D23)</f>
        <v>0</v>
      </c>
      <c r="W23" s="20">
        <f t="shared" ref="W23:W28" si="58">W15+W$94</f>
        <v>0</v>
      </c>
      <c r="X23" s="20">
        <f t="shared" ref="X23:X28" si="59">IF(D23="","",100*W23/D23)</f>
        <v>0</v>
      </c>
      <c r="Y23" s="20">
        <f t="shared" ref="Y23:Y28" si="60">Y15+Y$94</f>
        <v>0</v>
      </c>
      <c r="Z23" s="20">
        <f t="shared" ref="Z23:Z28" si="61">IF(D13="","",100*Y23/D23)</f>
        <v>0</v>
      </c>
      <c r="AA23" s="21">
        <f t="shared" ref="AA23:AA28" si="62">E23+S23+I23+G23+K23+M23+O23+Q23</f>
        <v>7</v>
      </c>
      <c r="AB23" s="20">
        <f t="shared" ref="AB23:AB28" si="63">IF(D23="","",100*(AA23/D23))</f>
        <v>50</v>
      </c>
      <c r="AC23" s="37">
        <f t="shared" ref="AC23:AC28" si="64">IF(D23="","",(E23*4+G23*3.67+I23*3.33+K23*3+M23*2.67+O23*2.33+Q23*2+S23*1.67+U23*1.33+W23*1)/D23)</f>
        <v>1.5710714285714285</v>
      </c>
      <c r="AD23" s="29"/>
    </row>
    <row r="24" spans="1:30" ht="23.25" customHeight="1" x14ac:dyDescent="0.2">
      <c r="A24" s="150"/>
      <c r="B24" s="153"/>
      <c r="C24" s="17" t="str">
        <f t="shared" si="39"/>
        <v>6AS</v>
      </c>
      <c r="D24" s="17">
        <f t="shared" si="39"/>
        <v>9</v>
      </c>
      <c r="E24" s="20">
        <f t="shared" si="40"/>
        <v>1</v>
      </c>
      <c r="F24" s="20">
        <f t="shared" si="41"/>
        <v>11.111111111111111</v>
      </c>
      <c r="G24" s="20">
        <f t="shared" si="42"/>
        <v>0.5</v>
      </c>
      <c r="H24" s="20">
        <f t="shared" si="43"/>
        <v>5.5555555555555554</v>
      </c>
      <c r="I24" s="20">
        <f t="shared" si="44"/>
        <v>0</v>
      </c>
      <c r="J24" s="20">
        <f t="shared" si="45"/>
        <v>0</v>
      </c>
      <c r="K24" s="20">
        <f t="shared" si="46"/>
        <v>0.5</v>
      </c>
      <c r="L24" s="20">
        <f t="shared" si="47"/>
        <v>5.5555555555555554</v>
      </c>
      <c r="M24" s="20">
        <f t="shared" si="48"/>
        <v>1</v>
      </c>
      <c r="N24" s="20">
        <f t="shared" si="49"/>
        <v>11.111111111111111</v>
      </c>
      <c r="O24" s="20">
        <f t="shared" si="50"/>
        <v>0</v>
      </c>
      <c r="P24" s="20">
        <f t="shared" si="51"/>
        <v>0</v>
      </c>
      <c r="Q24" s="20">
        <f t="shared" si="52"/>
        <v>0</v>
      </c>
      <c r="R24" s="20">
        <f t="shared" si="53"/>
        <v>0</v>
      </c>
      <c r="S24" s="20">
        <f t="shared" si="54"/>
        <v>1</v>
      </c>
      <c r="T24" s="20">
        <f t="shared" si="55"/>
        <v>11.111111111111111</v>
      </c>
      <c r="U24" s="20">
        <f t="shared" si="56"/>
        <v>0.5</v>
      </c>
      <c r="V24" s="20">
        <f t="shared" si="57"/>
        <v>5.5555555555555554</v>
      </c>
      <c r="W24" s="20">
        <f t="shared" si="58"/>
        <v>0</v>
      </c>
      <c r="X24" s="20">
        <f t="shared" si="59"/>
        <v>0</v>
      </c>
      <c r="Y24" s="20">
        <f t="shared" si="60"/>
        <v>1.5</v>
      </c>
      <c r="Z24" s="20">
        <f t="shared" si="61"/>
        <v>16.666666666666668</v>
      </c>
      <c r="AA24" s="21">
        <f t="shared" si="62"/>
        <v>4</v>
      </c>
      <c r="AB24" s="20">
        <f t="shared" si="63"/>
        <v>44.444444444444443</v>
      </c>
      <c r="AC24" s="37">
        <f t="shared" si="64"/>
        <v>1.3711111111111112</v>
      </c>
      <c r="AD24" s="29"/>
    </row>
    <row r="25" spans="1:30" ht="23.25" customHeight="1" x14ac:dyDescent="0.2">
      <c r="A25" s="150"/>
      <c r="B25" s="153"/>
      <c r="C25" s="17" t="str">
        <f t="shared" si="39"/>
        <v>6AT</v>
      </c>
      <c r="D25" s="17">
        <f t="shared" si="39"/>
        <v>3</v>
      </c>
      <c r="E25" s="20">
        <f t="shared" si="40"/>
        <v>0.5</v>
      </c>
      <c r="F25" s="20">
        <f t="shared" si="41"/>
        <v>16.666666666666668</v>
      </c>
      <c r="G25" s="20">
        <f t="shared" si="42"/>
        <v>0</v>
      </c>
      <c r="H25" s="20">
        <f t="shared" si="43"/>
        <v>0</v>
      </c>
      <c r="I25" s="20">
        <f t="shared" si="44"/>
        <v>0</v>
      </c>
      <c r="J25" s="20">
        <f t="shared" si="45"/>
        <v>0</v>
      </c>
      <c r="K25" s="20">
        <f t="shared" si="46"/>
        <v>0</v>
      </c>
      <c r="L25" s="20">
        <f t="shared" si="47"/>
        <v>0</v>
      </c>
      <c r="M25" s="20">
        <f t="shared" si="48"/>
        <v>0</v>
      </c>
      <c r="N25" s="20">
        <f t="shared" si="49"/>
        <v>0</v>
      </c>
      <c r="O25" s="20">
        <f t="shared" si="50"/>
        <v>0</v>
      </c>
      <c r="P25" s="20">
        <f t="shared" si="51"/>
        <v>0</v>
      </c>
      <c r="Q25" s="20">
        <f t="shared" si="52"/>
        <v>0</v>
      </c>
      <c r="R25" s="20">
        <f t="shared" si="53"/>
        <v>0</v>
      </c>
      <c r="S25" s="20">
        <f t="shared" si="54"/>
        <v>0</v>
      </c>
      <c r="T25" s="20">
        <f t="shared" si="55"/>
        <v>0</v>
      </c>
      <c r="U25" s="20">
        <f t="shared" si="56"/>
        <v>0</v>
      </c>
      <c r="V25" s="20">
        <f t="shared" si="57"/>
        <v>0</v>
      </c>
      <c r="W25" s="20">
        <f t="shared" si="58"/>
        <v>0</v>
      </c>
      <c r="X25" s="20">
        <f t="shared" si="59"/>
        <v>0</v>
      </c>
      <c r="Y25" s="20">
        <f t="shared" si="60"/>
        <v>0</v>
      </c>
      <c r="Z25" s="20">
        <f t="shared" si="61"/>
        <v>0</v>
      </c>
      <c r="AA25" s="21">
        <f t="shared" si="62"/>
        <v>0.5</v>
      </c>
      <c r="AB25" s="20">
        <f t="shared" si="63"/>
        <v>16.666666666666664</v>
      </c>
      <c r="AC25" s="37">
        <f t="shared" si="64"/>
        <v>0.66666666666666663</v>
      </c>
      <c r="AD25" s="29"/>
    </row>
    <row r="26" spans="1:30" ht="23.25" customHeight="1" x14ac:dyDescent="0.2">
      <c r="A26" s="150"/>
      <c r="B26" s="153"/>
      <c r="C26" s="17" t="str">
        <f t="shared" si="39"/>
        <v>6AA</v>
      </c>
      <c r="D26" s="17">
        <f t="shared" si="39"/>
        <v>4</v>
      </c>
      <c r="E26" s="20">
        <f t="shared" si="40"/>
        <v>2.5</v>
      </c>
      <c r="F26" s="20">
        <f t="shared" si="41"/>
        <v>62.5</v>
      </c>
      <c r="G26" s="20">
        <f t="shared" si="42"/>
        <v>1</v>
      </c>
      <c r="H26" s="20">
        <f t="shared" si="43"/>
        <v>25</v>
      </c>
      <c r="I26" s="20">
        <f t="shared" si="44"/>
        <v>0.5</v>
      </c>
      <c r="J26" s="20">
        <f t="shared" si="45"/>
        <v>12.5</v>
      </c>
      <c r="K26" s="20">
        <f t="shared" si="46"/>
        <v>0</v>
      </c>
      <c r="L26" s="20">
        <f t="shared" si="47"/>
        <v>0</v>
      </c>
      <c r="M26" s="20">
        <f t="shared" si="48"/>
        <v>0</v>
      </c>
      <c r="N26" s="20">
        <f t="shared" si="49"/>
        <v>0</v>
      </c>
      <c r="O26" s="20">
        <f t="shared" si="50"/>
        <v>0</v>
      </c>
      <c r="P26" s="20">
        <f t="shared" si="51"/>
        <v>0</v>
      </c>
      <c r="Q26" s="20">
        <f t="shared" si="52"/>
        <v>0</v>
      </c>
      <c r="R26" s="20">
        <f t="shared" si="53"/>
        <v>0</v>
      </c>
      <c r="S26" s="20">
        <f t="shared" si="54"/>
        <v>0</v>
      </c>
      <c r="T26" s="20">
        <f t="shared" si="55"/>
        <v>0</v>
      </c>
      <c r="U26" s="20">
        <f t="shared" si="56"/>
        <v>-1</v>
      </c>
      <c r="V26" s="20">
        <f t="shared" si="57"/>
        <v>-25</v>
      </c>
      <c r="W26" s="20">
        <f t="shared" si="58"/>
        <v>0</v>
      </c>
      <c r="X26" s="20">
        <f t="shared" si="59"/>
        <v>0</v>
      </c>
      <c r="Y26" s="20">
        <f t="shared" si="60"/>
        <v>0</v>
      </c>
      <c r="Z26" s="20">
        <f t="shared" si="61"/>
        <v>0</v>
      </c>
      <c r="AA26" s="21">
        <f t="shared" si="62"/>
        <v>4</v>
      </c>
      <c r="AB26" s="20">
        <f t="shared" si="63"/>
        <v>100</v>
      </c>
      <c r="AC26" s="37">
        <f t="shared" si="64"/>
        <v>3.5012500000000002</v>
      </c>
      <c r="AD26" s="29"/>
    </row>
    <row r="27" spans="1:30" ht="23.25" customHeight="1" x14ac:dyDescent="0.2">
      <c r="A27" s="150"/>
      <c r="B27" s="153"/>
      <c r="C27" s="17" t="str">
        <f t="shared" si="39"/>
        <v>6AR</v>
      </c>
      <c r="D27" s="17">
        <f t="shared" si="39"/>
        <v>6</v>
      </c>
      <c r="E27" s="20">
        <f t="shared" si="40"/>
        <v>0.5</v>
      </c>
      <c r="F27" s="20">
        <f t="shared" si="41"/>
        <v>8.3333333333333339</v>
      </c>
      <c r="G27" s="20">
        <f t="shared" si="42"/>
        <v>0.5</v>
      </c>
      <c r="H27" s="20">
        <f t="shared" si="43"/>
        <v>8.3333333333333339</v>
      </c>
      <c r="I27" s="20">
        <f t="shared" si="44"/>
        <v>1</v>
      </c>
      <c r="J27" s="20">
        <f t="shared" si="45"/>
        <v>16.666666666666668</v>
      </c>
      <c r="K27" s="20">
        <f t="shared" si="46"/>
        <v>0.5</v>
      </c>
      <c r="L27" s="20">
        <f t="shared" si="47"/>
        <v>8.3333333333333339</v>
      </c>
      <c r="M27" s="20">
        <f t="shared" si="48"/>
        <v>0.5</v>
      </c>
      <c r="N27" s="20">
        <f t="shared" si="49"/>
        <v>8.3333333333333339</v>
      </c>
      <c r="O27" s="20">
        <f t="shared" si="50"/>
        <v>1</v>
      </c>
      <c r="P27" s="20">
        <f t="shared" si="51"/>
        <v>16.666666666666668</v>
      </c>
      <c r="Q27" s="20">
        <f t="shared" si="52"/>
        <v>0</v>
      </c>
      <c r="R27" s="20">
        <f t="shared" si="53"/>
        <v>0</v>
      </c>
      <c r="S27" s="20">
        <f t="shared" si="54"/>
        <v>0</v>
      </c>
      <c r="T27" s="20">
        <f t="shared" si="55"/>
        <v>0</v>
      </c>
      <c r="U27" s="20">
        <f t="shared" si="56"/>
        <v>2</v>
      </c>
      <c r="V27" s="20">
        <f t="shared" si="57"/>
        <v>33.333333333333336</v>
      </c>
      <c r="W27" s="20">
        <f t="shared" si="58"/>
        <v>0</v>
      </c>
      <c r="X27" s="20">
        <f t="shared" si="59"/>
        <v>0</v>
      </c>
      <c r="Y27" s="20">
        <f t="shared" si="60"/>
        <v>0</v>
      </c>
      <c r="Z27" s="20">
        <f t="shared" si="61"/>
        <v>0</v>
      </c>
      <c r="AA27" s="21">
        <f t="shared" si="62"/>
        <v>4</v>
      </c>
      <c r="AB27" s="20">
        <f t="shared" si="63"/>
        <v>66.666666666666657</v>
      </c>
      <c r="AC27" s="37">
        <f t="shared" si="64"/>
        <v>2.4983333333333335</v>
      </c>
      <c r="AD27" s="29"/>
    </row>
    <row r="28" spans="1:30" ht="23.25" customHeight="1" x14ac:dyDescent="0.2">
      <c r="A28" s="150"/>
      <c r="B28" s="153"/>
      <c r="C28" s="17" t="str">
        <f t="shared" si="39"/>
        <v>6AI</v>
      </c>
      <c r="D28" s="17">
        <f t="shared" si="39"/>
        <v>3</v>
      </c>
      <c r="E28" s="20">
        <f t="shared" si="40"/>
        <v>0</v>
      </c>
      <c r="F28" s="20">
        <f t="shared" si="41"/>
        <v>0</v>
      </c>
      <c r="G28" s="20">
        <f t="shared" si="42"/>
        <v>0</v>
      </c>
      <c r="H28" s="20">
        <f t="shared" si="43"/>
        <v>0</v>
      </c>
      <c r="I28" s="20">
        <f t="shared" si="44"/>
        <v>0</v>
      </c>
      <c r="J28" s="20">
        <f t="shared" si="45"/>
        <v>0</v>
      </c>
      <c r="K28" s="20">
        <f t="shared" si="46"/>
        <v>0</v>
      </c>
      <c r="L28" s="20">
        <f t="shared" si="47"/>
        <v>0</v>
      </c>
      <c r="M28" s="20">
        <f t="shared" si="48"/>
        <v>0</v>
      </c>
      <c r="N28" s="20">
        <f t="shared" si="49"/>
        <v>0</v>
      </c>
      <c r="O28" s="20">
        <f t="shared" si="50"/>
        <v>0</v>
      </c>
      <c r="P28" s="20">
        <f t="shared" si="51"/>
        <v>0</v>
      </c>
      <c r="Q28" s="20">
        <f t="shared" si="52"/>
        <v>0</v>
      </c>
      <c r="R28" s="20">
        <f t="shared" si="53"/>
        <v>0</v>
      </c>
      <c r="S28" s="20">
        <f t="shared" si="54"/>
        <v>0</v>
      </c>
      <c r="T28" s="20">
        <f t="shared" si="55"/>
        <v>0</v>
      </c>
      <c r="U28" s="20">
        <f t="shared" si="56"/>
        <v>2</v>
      </c>
      <c r="V28" s="20">
        <f t="shared" si="57"/>
        <v>66.666666666666671</v>
      </c>
      <c r="W28" s="20">
        <f t="shared" si="58"/>
        <v>0.75</v>
      </c>
      <c r="X28" s="20">
        <f t="shared" si="59"/>
        <v>25</v>
      </c>
      <c r="Y28" s="20">
        <f t="shared" si="60"/>
        <v>0.75</v>
      </c>
      <c r="Z28" s="20">
        <f t="shared" si="61"/>
        <v>25</v>
      </c>
      <c r="AA28" s="21">
        <f t="shared" si="62"/>
        <v>0</v>
      </c>
      <c r="AB28" s="20">
        <f t="shared" si="63"/>
        <v>0</v>
      </c>
      <c r="AC28" s="37">
        <f t="shared" si="64"/>
        <v>1.1366666666666667</v>
      </c>
      <c r="AD28" s="29"/>
    </row>
    <row r="29" spans="1:30" ht="30" customHeight="1" x14ac:dyDescent="0.2">
      <c r="A29" s="151"/>
      <c r="B29" s="154" t="s">
        <v>30</v>
      </c>
      <c r="C29" s="155"/>
      <c r="D29" s="23">
        <f>SUM(D22:D28)</f>
        <v>51</v>
      </c>
      <c r="E29" s="27">
        <f>IF(E21=0,0,IF(E21+E$94&gt;E$46,E$46,E21+E$94))</f>
        <v>4</v>
      </c>
      <c r="F29" s="27">
        <f t="shared" si="0"/>
        <v>7.8431372549019605</v>
      </c>
      <c r="G29" s="27">
        <f>IF(G21=0,0,IF(G21+G$94&gt;G$46,G$46,G21+G$94))</f>
        <v>2</v>
      </c>
      <c r="H29" s="27">
        <f>IF(D29="","",100*G29/D29)</f>
        <v>3.9215686274509802</v>
      </c>
      <c r="I29" s="27">
        <f>IF(I21=0,0,IF(I21+I$94&gt;I$46,I$46,I21+I$94))</f>
        <v>0</v>
      </c>
      <c r="J29" s="27">
        <f>IF(D29="","",100*I29/D29)</f>
        <v>0</v>
      </c>
      <c r="K29" s="27">
        <f>SUM(K22:K28)</f>
        <v>5</v>
      </c>
      <c r="L29" s="27">
        <f>IF(D29="","",100*K29/D29)</f>
        <v>9.8039215686274517</v>
      </c>
      <c r="M29" s="27">
        <f>IF(M21=0,0,IF(M21+M$94&gt;M$46,M$46,M21+M$94))</f>
        <v>0</v>
      </c>
      <c r="N29" s="27">
        <f>IF(D29="","",100*M29/D29)</f>
        <v>0</v>
      </c>
      <c r="O29" s="27">
        <f>SUM(O22:O28)</f>
        <v>2.5</v>
      </c>
      <c r="P29" s="27">
        <f>IF(D29="","",100*O29/D29)</f>
        <v>4.9019607843137258</v>
      </c>
      <c r="Q29" s="27">
        <f>IF(Q21=0,0,IF(Q21+Q$94&gt;Q$46,Q$46,Q21+Q$94))</f>
        <v>0</v>
      </c>
      <c r="R29" s="27">
        <f>IF(D29="","",100*Q29/D29)</f>
        <v>0</v>
      </c>
      <c r="S29" s="27">
        <f>IF(S21=0,0,IF(S21+S$94&gt;S$46,S$46,S21+S$94))</f>
        <v>0</v>
      </c>
      <c r="T29" s="27">
        <f>IF(D29="","",100*S29/D29)</f>
        <v>0</v>
      </c>
      <c r="U29" s="27">
        <f>SUM(U22:U28)</f>
        <v>6.5</v>
      </c>
      <c r="V29" s="27">
        <f>IF(D29="","",100*U29/D29)</f>
        <v>12.745098039215685</v>
      </c>
      <c r="W29" s="27">
        <f>SUM(W22:W28)</f>
        <v>0.75</v>
      </c>
      <c r="X29" s="27">
        <f>IF(F29="","",100*W29/F29)</f>
        <v>9.5625</v>
      </c>
      <c r="Y29" s="27">
        <f>SUM(Y22:Y28)</f>
        <v>2.25</v>
      </c>
      <c r="Z29" s="27">
        <f>IF(H29="","",100*Y29/H29)</f>
        <v>57.375</v>
      </c>
      <c r="AA29" s="28">
        <f>E29+S29+I29+G29+K29+M29+O29+Q29</f>
        <v>13.5</v>
      </c>
      <c r="AB29" s="27">
        <f>IF(D29="","",100*(AA29/D29))</f>
        <v>26.47058823529412</v>
      </c>
      <c r="AC29" s="38">
        <f>IF(D29="","",(E29*4+G29*3.67+I29*3.33+K29*3+M29*2.67+O29*2.33+Q29*2+S29*1.67+U29*1.33+W29*1)/D29)</f>
        <v>1.0501960784313726</v>
      </c>
      <c r="AD29" s="29"/>
    </row>
    <row r="30" spans="1:30" ht="23.25" customHeight="1" x14ac:dyDescent="0.2">
      <c r="A30" s="149" t="s">
        <v>33</v>
      </c>
      <c r="B30" s="152" t="s">
        <v>7</v>
      </c>
      <c r="C30" s="17" t="str">
        <f t="shared" ref="C30:D36" si="65">C6</f>
        <v>6AB</v>
      </c>
      <c r="D30" s="17">
        <f t="shared" si="65"/>
        <v>12</v>
      </c>
      <c r="E30" s="20">
        <f>IF(E22=0,0,IF(E22+E$94&gt;E$46,E$46,E22+E$94))</f>
        <v>3.5</v>
      </c>
      <c r="F30" s="20">
        <f t="shared" si="0"/>
        <v>29.166666666666668</v>
      </c>
      <c r="G30" s="20">
        <f>IF(G22=0,0,IF(G22+G$94&gt;G$46,G$46,G22+G$94))</f>
        <v>1.75</v>
      </c>
      <c r="H30" s="20">
        <f>IF(D30="","",100*G30/D30)</f>
        <v>14.583333333333334</v>
      </c>
      <c r="I30" s="20">
        <f>IF(I22=0,0,IF(I22+I$94&gt;I$46,I$46,I22+I$94))</f>
        <v>0</v>
      </c>
      <c r="J30" s="20">
        <f>IF(D30="","",100*I30/D30)</f>
        <v>0</v>
      </c>
      <c r="K30" s="20">
        <f>K22+K110</f>
        <v>2.5</v>
      </c>
      <c r="L30" s="20">
        <f>IF(D30="","",100*K30/D30)</f>
        <v>20.833333333333332</v>
      </c>
      <c r="M30" s="20">
        <f>IF(M22=0,0,IF(M22+M$94&gt;M$46,M$46,M22+M$94))</f>
        <v>0</v>
      </c>
      <c r="N30" s="20">
        <f>IF(D30="","",100*M30/D30)</f>
        <v>0</v>
      </c>
      <c r="O30" s="20">
        <f>O22+O110</f>
        <v>1</v>
      </c>
      <c r="P30" s="20">
        <f>IF(D30="","",100*O30/D30)</f>
        <v>8.3333333333333339</v>
      </c>
      <c r="Q30" s="20">
        <f>IF(Q22=0,0,IF(Q22+Q$94&gt;Q$46,Q$46,Q22+Q$94))</f>
        <v>0</v>
      </c>
      <c r="R30" s="20">
        <f>IF(D30="","",100*Q30/D30)</f>
        <v>0</v>
      </c>
      <c r="S30" s="20">
        <f>IF(S22=0,0,IF(S22+S$94&gt;S$46,S$46,S22+S$94))</f>
        <v>0</v>
      </c>
      <c r="T30" s="20">
        <f>IF(D30="","",100*S30/D30)</f>
        <v>0</v>
      </c>
      <c r="U30" s="19">
        <f>D30-AA30</f>
        <v>3.25</v>
      </c>
      <c r="V30" s="20">
        <f>IF(D30="","",100*U30/D30)</f>
        <v>27.083333333333332</v>
      </c>
      <c r="W30" s="21"/>
      <c r="X30" s="20">
        <f>IF(D30="","",100*W30/D30)</f>
        <v>0</v>
      </c>
      <c r="Y30" s="21"/>
      <c r="Z30" s="20">
        <f>IF(D30="","",100*Y30/D30)</f>
        <v>0</v>
      </c>
      <c r="AA30" s="21">
        <f>E30+S30+I30+G30+K30+M30+O30+Q30</f>
        <v>8.75</v>
      </c>
      <c r="AB30" s="20">
        <f>IF(D30="","",100*(AA30/D30))</f>
        <v>72.916666666666657</v>
      </c>
      <c r="AC30" s="37">
        <f>IF(D30="","",(E30*4+G30*3.67+I30*3.33+K30*3+M30*2.67+O30*2.33+Q30*2+S30*1.67+U30*1.33+W30*1)/D30)</f>
        <v>2.8812499999999996</v>
      </c>
      <c r="AD30" s="29"/>
    </row>
    <row r="31" spans="1:30" ht="23.25" customHeight="1" x14ac:dyDescent="0.2">
      <c r="A31" s="150"/>
      <c r="B31" s="153"/>
      <c r="C31" s="17" t="str">
        <f t="shared" si="65"/>
        <v>6AE</v>
      </c>
      <c r="D31" s="17">
        <f t="shared" si="65"/>
        <v>14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19"/>
      <c r="V31" s="20"/>
      <c r="W31" s="21"/>
      <c r="X31" s="20"/>
      <c r="Y31" s="21"/>
      <c r="Z31" s="20"/>
      <c r="AA31" s="21"/>
      <c r="AB31" s="20"/>
      <c r="AC31" s="37"/>
      <c r="AD31" s="29"/>
    </row>
    <row r="32" spans="1:30" ht="23.25" customHeight="1" x14ac:dyDescent="0.2">
      <c r="A32" s="150"/>
      <c r="B32" s="153"/>
      <c r="C32" s="17" t="str">
        <f t="shared" si="65"/>
        <v>6AS</v>
      </c>
      <c r="D32" s="17">
        <f t="shared" si="65"/>
        <v>9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19"/>
      <c r="V32" s="20"/>
      <c r="W32" s="21"/>
      <c r="X32" s="20"/>
      <c r="Y32" s="21"/>
      <c r="Z32" s="20"/>
      <c r="AA32" s="21"/>
      <c r="AB32" s="20"/>
      <c r="AC32" s="37"/>
      <c r="AD32" s="29"/>
    </row>
    <row r="33" spans="1:30" ht="23.25" customHeight="1" x14ac:dyDescent="0.2">
      <c r="A33" s="150"/>
      <c r="B33" s="153"/>
      <c r="C33" s="17" t="str">
        <f t="shared" si="65"/>
        <v>6AT</v>
      </c>
      <c r="D33" s="17">
        <f t="shared" si="65"/>
        <v>3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19"/>
      <c r="V33" s="20"/>
      <c r="W33" s="21"/>
      <c r="X33" s="20"/>
      <c r="Y33" s="21"/>
      <c r="Z33" s="20"/>
      <c r="AA33" s="21"/>
      <c r="AB33" s="20"/>
      <c r="AC33" s="37"/>
      <c r="AD33" s="29"/>
    </row>
    <row r="34" spans="1:30" ht="23.25" customHeight="1" x14ac:dyDescent="0.2">
      <c r="A34" s="150"/>
      <c r="B34" s="153"/>
      <c r="C34" s="17" t="str">
        <f t="shared" si="65"/>
        <v>6AA</v>
      </c>
      <c r="D34" s="17">
        <f t="shared" si="65"/>
        <v>4</v>
      </c>
      <c r="E34" s="20">
        <f>IF(E26=0,0,IF(E26+E$94&gt;E$46,E$46,E26+E$94))</f>
        <v>3</v>
      </c>
      <c r="F34" s="20">
        <f t="shared" si="0"/>
        <v>75</v>
      </c>
      <c r="G34" s="20">
        <f>IF(G26=0,0,IF(G26+G$94&gt;G$46,G$46,G26+G$94))</f>
        <v>1.25</v>
      </c>
      <c r="H34" s="20">
        <f>IF(D34="","",100*G34/D34)</f>
        <v>31.25</v>
      </c>
      <c r="I34" s="20">
        <f>IF(I26=0,0,IF(I26+I$94&gt;I$46,I$46,I26+I$94))</f>
        <v>0</v>
      </c>
      <c r="J34" s="20">
        <f>IF(D34="","",100*I34/D34)</f>
        <v>0</v>
      </c>
      <c r="K34" s="20">
        <f>K26+K111</f>
        <v>0</v>
      </c>
      <c r="L34" s="20">
        <f>IF(D34="","",100*K34/D34)</f>
        <v>0</v>
      </c>
      <c r="M34" s="20">
        <f>IF(M26=0,0,IF(M26+M$94&gt;M$46,M$46,M26+M$94))</f>
        <v>0</v>
      </c>
      <c r="N34" s="20">
        <f>IF(D34="","",100*M34/D34)</f>
        <v>0</v>
      </c>
      <c r="O34" s="20">
        <f>O26+O111</f>
        <v>0</v>
      </c>
      <c r="P34" s="20">
        <f>IF(D34="","",100*O34/D34)</f>
        <v>0</v>
      </c>
      <c r="Q34" s="20">
        <f>IF(Q26=0,0,IF(Q26+Q$94&gt;Q$46,Q$46,Q26+Q$94))</f>
        <v>0</v>
      </c>
      <c r="R34" s="20">
        <f>IF(D34="","",100*Q34/D34)</f>
        <v>0</v>
      </c>
      <c r="S34" s="20">
        <f>IF(S26=0,0,IF(S26+S$94&gt;S$46,S$46,S26+S$94))</f>
        <v>0</v>
      </c>
      <c r="T34" s="20">
        <f>IF(D34="","",100*S34/D34)</f>
        <v>0</v>
      </c>
      <c r="U34" s="19">
        <f>D34-AA34</f>
        <v>-0.25</v>
      </c>
      <c r="V34" s="20">
        <f>IF(D34="","",100*U34/D34)</f>
        <v>-6.25</v>
      </c>
      <c r="W34" s="21"/>
      <c r="X34" s="20">
        <f>IF(D34="","",100*W34/D34)</f>
        <v>0</v>
      </c>
      <c r="Y34" s="21"/>
      <c r="Z34" s="20">
        <f>IF(D34="","",100*Y34/D34)</f>
        <v>0</v>
      </c>
      <c r="AA34" s="21">
        <f>E34+S34+I34+G34+K34+M34+O34+Q34</f>
        <v>4.25</v>
      </c>
      <c r="AB34" s="20">
        <f>IF(D34="","",100*(AA34/D34))</f>
        <v>106.25</v>
      </c>
      <c r="AC34" s="37">
        <f>IF(D34="","",(E34*4+G34*3.67+I34*3.33+K34*3+M34*2.67+O34*2.33+Q34*2+S34*1.67+U34*1.33+W34*1)/D34)</f>
        <v>4.0637499999999998</v>
      </c>
      <c r="AD34" s="29"/>
    </row>
    <row r="35" spans="1:30" ht="23.25" customHeight="1" x14ac:dyDescent="0.2">
      <c r="A35" s="150"/>
      <c r="B35" s="153"/>
      <c r="C35" s="17" t="str">
        <f t="shared" si="65"/>
        <v>6AR</v>
      </c>
      <c r="D35" s="17">
        <f t="shared" si="65"/>
        <v>6</v>
      </c>
      <c r="E35" s="20">
        <f>IF(E27=0,0,IF(E27+E$94&gt;E$46,E$46,E27+E$94))</f>
        <v>1</v>
      </c>
      <c r="F35" s="20">
        <f>IF(D35="","",100*E35/D35)</f>
        <v>16.666666666666668</v>
      </c>
      <c r="G35" s="20">
        <f>IF(G27=0,0,IF(G27+G$94&gt;G$46,G$46,G27+G$94))</f>
        <v>0.75</v>
      </c>
      <c r="H35" s="20">
        <f>IF(D35="","",100*G35/D35)</f>
        <v>12.5</v>
      </c>
      <c r="I35" s="20">
        <f>IF(I27=0,0,IF(I27+I$94&gt;I$46,I$46,I27+I$94))</f>
        <v>0</v>
      </c>
      <c r="J35" s="20">
        <f>IF(D35="","",100*I35/D35)</f>
        <v>0</v>
      </c>
      <c r="K35" s="20">
        <f>K27+K112</f>
        <v>0.5</v>
      </c>
      <c r="L35" s="20">
        <f>IF(D35="","",100*K35/D35)</f>
        <v>8.3333333333333339</v>
      </c>
      <c r="M35" s="20">
        <f>IF(M27=0,0,IF(M27+M$94&gt;M$46,M$46,M27+M$94))</f>
        <v>0</v>
      </c>
      <c r="N35" s="20">
        <f>IF(D35="","",100*M35/D35)</f>
        <v>0</v>
      </c>
      <c r="O35" s="20">
        <f>O27+O112</f>
        <v>1</v>
      </c>
      <c r="P35" s="20">
        <f>IF(D35="","",100*O35/D35)</f>
        <v>16.666666666666668</v>
      </c>
      <c r="Q35" s="20">
        <f>IF(Q27=0,0,IF(Q27+Q$94&gt;Q$46,Q$46,Q27+Q$94))</f>
        <v>0</v>
      </c>
      <c r="R35" s="20">
        <f>IF(D35="","",100*Q35/D35)</f>
        <v>0</v>
      </c>
      <c r="S35" s="20">
        <f>IF(S27=0,0,IF(S27+S$94&gt;S$46,S$46,S27+S$94))</f>
        <v>0</v>
      </c>
      <c r="T35" s="20">
        <f>IF(D35="","",100*S35/D35)</f>
        <v>0</v>
      </c>
      <c r="U35" s="19">
        <f>D35-AA35</f>
        <v>2.75</v>
      </c>
      <c r="V35" s="20">
        <f>IF(D35="","",100*U35/D35)</f>
        <v>45.833333333333336</v>
      </c>
      <c r="W35" s="21"/>
      <c r="X35" s="20">
        <f>IF(D35="","",100*W35/D35)</f>
        <v>0</v>
      </c>
      <c r="Y35" s="21"/>
      <c r="Z35" s="20">
        <f>IF(D35="","",100*Y35/D35)</f>
        <v>0</v>
      </c>
      <c r="AA35" s="21">
        <f>E35+S35+I35+G35+K35+M35+O35+Q35</f>
        <v>3.25</v>
      </c>
      <c r="AB35" s="20">
        <f>IF(D35="","",100*(AA35/D35))</f>
        <v>54.166666666666664</v>
      </c>
      <c r="AC35" s="37">
        <f>IF(D35="","",(E35*4+G35*3.67+I35*3.33+K35*3+M35*2.67+O35*2.33+Q35*2+S35*1.67+U35*1.33+W35*1)/D35)</f>
        <v>2.3733333333333335</v>
      </c>
      <c r="AD35" s="29"/>
    </row>
    <row r="36" spans="1:30" ht="23.25" customHeight="1" x14ac:dyDescent="0.2">
      <c r="A36" s="150"/>
      <c r="B36" s="153"/>
      <c r="C36" s="17" t="str">
        <f t="shared" si="65"/>
        <v>6AI</v>
      </c>
      <c r="D36" s="17">
        <f t="shared" si="65"/>
        <v>3</v>
      </c>
      <c r="E36" s="20">
        <f>IF(E28=0,0,IF(E28+E$94&gt;E$46,E$46,E28+E$94))</f>
        <v>0</v>
      </c>
      <c r="F36" s="20">
        <f t="shared" si="0"/>
        <v>0</v>
      </c>
      <c r="G36" s="20">
        <f>IF(G28=0,0,IF(G28+G$94&gt;G$46,G$46,G28+G$94))</f>
        <v>0</v>
      </c>
      <c r="H36" s="20">
        <f>IF(D36="","",100*G36/D36)</f>
        <v>0</v>
      </c>
      <c r="I36" s="20">
        <f>IF(I28=0,0,IF(I28+I$94&gt;I$46,I$46,I28+I$94))</f>
        <v>0</v>
      </c>
      <c r="J36" s="20">
        <f>IF(D36="","",100*I36/D36)</f>
        <v>0</v>
      </c>
      <c r="K36" s="20">
        <f>K28+K113</f>
        <v>0</v>
      </c>
      <c r="L36" s="20">
        <f>IF(D36="","",100*K36/D36)</f>
        <v>0</v>
      </c>
      <c r="M36" s="20">
        <f>IF(M28=0,0,IF(M28+M$94&gt;M$46,M$46,M28+M$94))</f>
        <v>0</v>
      </c>
      <c r="N36" s="20">
        <f>IF(D36="","",100*M36/D36)</f>
        <v>0</v>
      </c>
      <c r="O36" s="20">
        <f>O28+O113</f>
        <v>0</v>
      </c>
      <c r="P36" s="20">
        <f>IF(D36="","",100*O36/D36)</f>
        <v>0</v>
      </c>
      <c r="Q36" s="20">
        <f>IF(Q28=0,0,IF(Q28+Q$94&gt;Q$46,Q$46,Q28+Q$94))</f>
        <v>0</v>
      </c>
      <c r="R36" s="20">
        <f>IF(D36="","",100*Q36/D36)</f>
        <v>0</v>
      </c>
      <c r="S36" s="20">
        <f>IF(S28=0,0,IF(S28+S$94&gt;S$46,S$46,S28+S$94))</f>
        <v>0</v>
      </c>
      <c r="T36" s="20">
        <f>IF(D36="","",100*S36/D36)</f>
        <v>0</v>
      </c>
      <c r="U36" s="19">
        <f>D36-AA36</f>
        <v>3</v>
      </c>
      <c r="V36" s="20">
        <f>IF(D36="","",100*U36/D36)</f>
        <v>100</v>
      </c>
      <c r="W36" s="21"/>
      <c r="X36" s="20">
        <f>IF(D36="","",100*W36/D36)</f>
        <v>0</v>
      </c>
      <c r="Y36" s="21"/>
      <c r="Z36" s="20">
        <f>IF(D36="","",100*Y36/D36)</f>
        <v>0</v>
      </c>
      <c r="AA36" s="21">
        <f>E36+S36+I36+G36+K36+M36+O36+Q36</f>
        <v>0</v>
      </c>
      <c r="AB36" s="20">
        <f>IF(D36="","",100*(AA36/D36))</f>
        <v>0</v>
      </c>
      <c r="AC36" s="37">
        <f>IF(D36="","",(E36*4+G36*3.67+I36*3.33+K36*3+M36*2.67+O36*2.33+Q36*2+S36*1.67+U36*1.33+W36*1)/D36)</f>
        <v>1.33</v>
      </c>
      <c r="AD36" s="29"/>
    </row>
    <row r="37" spans="1:30" ht="30" customHeight="1" x14ac:dyDescent="0.2">
      <c r="A37" s="151"/>
      <c r="B37" s="154" t="s">
        <v>30</v>
      </c>
      <c r="C37" s="155"/>
      <c r="D37" s="23">
        <f>SUM(D30:D36)</f>
        <v>51</v>
      </c>
      <c r="E37" s="27">
        <f>IF(E29=0,0,IF(E29+E$94&gt;E$46,E$46,E29+E$94))</f>
        <v>4</v>
      </c>
      <c r="F37" s="27">
        <f>IF(D37="","",100*E37/D37)</f>
        <v>7.8431372549019605</v>
      </c>
      <c r="G37" s="27">
        <f>IF(G29=0,0,IF(G29+G$94&gt;G$46,G$46,G29+G$94))</f>
        <v>2</v>
      </c>
      <c r="H37" s="27">
        <f>IF(D37="","",100*G37/D37)</f>
        <v>3.9215686274509802</v>
      </c>
      <c r="I37" s="27">
        <f>IF(I29=0,0,IF(I29+I$94&gt;I$46,I$46,I29+I$94))</f>
        <v>0</v>
      </c>
      <c r="J37" s="27">
        <f>IF(D37="","",100*I37/D37)</f>
        <v>0</v>
      </c>
      <c r="K37" s="27">
        <f>SUM(K30:K36)</f>
        <v>3</v>
      </c>
      <c r="L37" s="27">
        <f>IF(D37="","",100*K37/D37)</f>
        <v>5.882352941176471</v>
      </c>
      <c r="M37" s="27">
        <f>IF(M29=0,0,IF(M29+M$94&gt;M$46,M$46,M29+M$94))</f>
        <v>0</v>
      </c>
      <c r="N37" s="27">
        <f>IF(D37="","",100*M37/D37)</f>
        <v>0</v>
      </c>
      <c r="O37" s="27">
        <f>SUM(O30:O36)</f>
        <v>2</v>
      </c>
      <c r="P37" s="27">
        <f>IF(D37="","",100*O37/D37)</f>
        <v>3.9215686274509802</v>
      </c>
      <c r="Q37" s="27">
        <f>IF(Q29=0,0,IF(Q29+Q$94&gt;Q$46,Q$46,Q29+Q$94))</f>
        <v>0</v>
      </c>
      <c r="R37" s="27">
        <f>IF(D37="","",100*Q37/D37)</f>
        <v>0</v>
      </c>
      <c r="S37" s="27">
        <f>IF(S29=0,0,IF(S29+S$94&gt;S$46,S$46,S29+S$94))</f>
        <v>0</v>
      </c>
      <c r="T37" s="27">
        <f>IF(D37="","",100*S37/D37)</f>
        <v>0</v>
      </c>
      <c r="U37" s="27">
        <f>SUM(U30:U36)</f>
        <v>8.75</v>
      </c>
      <c r="V37" s="27">
        <f>IF(D37="","",100*U37/D37)</f>
        <v>17.156862745098039</v>
      </c>
      <c r="W37" s="27">
        <f>SUM(W30:W36)</f>
        <v>0</v>
      </c>
      <c r="X37" s="27">
        <f>IF(F37="","",100*W37/F37)</f>
        <v>0</v>
      </c>
      <c r="Y37" s="27">
        <f>SUM(Y30:Y36)</f>
        <v>0</v>
      </c>
      <c r="Z37" s="27">
        <f>IF(H37="","",100*Y37/H37)</f>
        <v>0</v>
      </c>
      <c r="AA37" s="28">
        <f>E37+S37+I37+G37+K37+M37+O37+Q37</f>
        <v>11</v>
      </c>
      <c r="AB37" s="27">
        <f>IF(D37="","",100*(AA37/D37))</f>
        <v>21.568627450980394</v>
      </c>
      <c r="AC37" s="38">
        <f>IF(D37="","",(E37*4+G37*3.67+I37*3.33+K37*3+M37*2.67+O37*2.33+Q37*2+S37*1.67+U37*1.33+W37*1)/D37)</f>
        <v>0.95367647058823535</v>
      </c>
      <c r="AD37" s="29"/>
    </row>
    <row r="38" spans="1:30" ht="23.25" customHeight="1" x14ac:dyDescent="0.2">
      <c r="A38" s="149" t="s">
        <v>34</v>
      </c>
      <c r="B38" s="152" t="s">
        <v>8</v>
      </c>
      <c r="C38" s="17" t="str">
        <f t="shared" ref="C38:D44" si="66">C6</f>
        <v>6AB</v>
      </c>
      <c r="D38" s="17">
        <f t="shared" si="66"/>
        <v>12</v>
      </c>
      <c r="E38" s="20">
        <f>IF(E30=0,0,IF(E30+E$94&gt;E$46,E$46,E30+E$94))</f>
        <v>4</v>
      </c>
      <c r="F38" s="20">
        <f t="shared" si="0"/>
        <v>33.333333333333336</v>
      </c>
      <c r="G38" s="20">
        <f>IF(G30=0,0,IF(G30+G$94&gt;G$46,G$46,G30+G$94))</f>
        <v>2</v>
      </c>
      <c r="H38" s="20">
        <f>IF(D38="","",100*G38/D38)</f>
        <v>16.666666666666668</v>
      </c>
      <c r="I38" s="20">
        <f>IF(I30=0,0,IF(I30+I$94&gt;I$46,I$46,I30+I$94))</f>
        <v>0</v>
      </c>
      <c r="J38" s="20">
        <f>IF(D38="","",100*I38/D38)</f>
        <v>0</v>
      </c>
      <c r="K38" s="20">
        <f>K30+K118</f>
        <v>2.5</v>
      </c>
      <c r="L38" s="20">
        <f>IF(D38="","",100*K38/D38)</f>
        <v>20.833333333333332</v>
      </c>
      <c r="M38" s="20">
        <f>IF(M30=0,0,IF(M30+M$94&gt;M$46,M$46,M30+M$94))</f>
        <v>0</v>
      </c>
      <c r="N38" s="20">
        <f>IF(D38="","",100*M38/D38)</f>
        <v>0</v>
      </c>
      <c r="O38" s="20">
        <f>O30+O118</f>
        <v>1</v>
      </c>
      <c r="P38" s="20">
        <f>IF(D38="","",100*O38/D38)</f>
        <v>8.3333333333333339</v>
      </c>
      <c r="Q38" s="20">
        <f>IF(Q30=0,0,IF(Q30+Q$94&gt;Q$46,Q$46,Q30+Q$94))</f>
        <v>0</v>
      </c>
      <c r="R38" s="20">
        <f>IF(D38="","",100*Q38/D38)</f>
        <v>0</v>
      </c>
      <c r="S38" s="20">
        <f>IF(S30=0,0,IF(S30+S$94&gt;S$46,S$46,S30+S$94))</f>
        <v>0</v>
      </c>
      <c r="T38" s="20">
        <f>IF(D38="","",100*S38/D38)</f>
        <v>0</v>
      </c>
      <c r="U38" s="19">
        <f>D38-AA38</f>
        <v>2.5</v>
      </c>
      <c r="V38" s="20">
        <f>IF(D38="","",100*U38/D38)</f>
        <v>20.833333333333332</v>
      </c>
      <c r="W38" s="21"/>
      <c r="X38" s="20">
        <f>IF(D38="","",100*W38/D38)</f>
        <v>0</v>
      </c>
      <c r="Y38" s="21"/>
      <c r="Z38" s="20">
        <f>IF(D38="","",100*Y38/D38)</f>
        <v>0</v>
      </c>
      <c r="AA38" s="21">
        <f>E38+S38+I38+G38+K38+M38+O38+Q38</f>
        <v>9.5</v>
      </c>
      <c r="AB38" s="20">
        <f>IF(D38="","",100*(AA38/D38))</f>
        <v>79.166666666666657</v>
      </c>
      <c r="AC38" s="37">
        <f>IF(D38="","",(E38*4+G38*3.67+I38*3.33+K38*3+M38*2.67+O38*2.33+Q38*2+S38*1.67+U38*1.33+W38*1)/D38)</f>
        <v>3.0412500000000002</v>
      </c>
      <c r="AD38" s="29"/>
    </row>
    <row r="39" spans="1:30" ht="23.25" customHeight="1" x14ac:dyDescent="0.2">
      <c r="A39" s="150"/>
      <c r="B39" s="153"/>
      <c r="C39" s="17" t="str">
        <f t="shared" si="66"/>
        <v>6AE</v>
      </c>
      <c r="D39" s="17">
        <f t="shared" si="66"/>
        <v>14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19"/>
      <c r="V39" s="20"/>
      <c r="W39" s="21"/>
      <c r="X39" s="20"/>
      <c r="Y39" s="21"/>
      <c r="Z39" s="20"/>
      <c r="AA39" s="21"/>
      <c r="AB39" s="20"/>
      <c r="AC39" s="37"/>
      <c r="AD39" s="29"/>
    </row>
    <row r="40" spans="1:30" ht="23.25" customHeight="1" x14ac:dyDescent="0.2">
      <c r="A40" s="150"/>
      <c r="B40" s="153"/>
      <c r="C40" s="17" t="str">
        <f t="shared" si="66"/>
        <v>6AS</v>
      </c>
      <c r="D40" s="17">
        <f t="shared" si="66"/>
        <v>9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19"/>
      <c r="V40" s="20"/>
      <c r="W40" s="21"/>
      <c r="X40" s="20"/>
      <c r="Y40" s="21"/>
      <c r="Z40" s="20"/>
      <c r="AA40" s="21"/>
      <c r="AB40" s="20"/>
      <c r="AC40" s="37"/>
      <c r="AD40" s="29"/>
    </row>
    <row r="41" spans="1:30" ht="23.25" customHeight="1" x14ac:dyDescent="0.2">
      <c r="A41" s="150"/>
      <c r="B41" s="153"/>
      <c r="C41" s="17" t="str">
        <f t="shared" si="66"/>
        <v>6AT</v>
      </c>
      <c r="D41" s="17">
        <f t="shared" si="66"/>
        <v>3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19"/>
      <c r="V41" s="20"/>
      <c r="W41" s="21"/>
      <c r="X41" s="20"/>
      <c r="Y41" s="21"/>
      <c r="Z41" s="20"/>
      <c r="AA41" s="21"/>
      <c r="AB41" s="20"/>
      <c r="AC41" s="37"/>
      <c r="AD41" s="29"/>
    </row>
    <row r="42" spans="1:30" ht="23.25" customHeight="1" x14ac:dyDescent="0.2">
      <c r="A42" s="150"/>
      <c r="B42" s="153"/>
      <c r="C42" s="17" t="str">
        <f t="shared" si="66"/>
        <v>6AA</v>
      </c>
      <c r="D42" s="17">
        <f t="shared" si="66"/>
        <v>4</v>
      </c>
      <c r="E42" s="20">
        <f>E34+E95</f>
        <v>2.75</v>
      </c>
      <c r="F42" s="20">
        <f t="shared" si="0"/>
        <v>68.75</v>
      </c>
      <c r="G42" s="20">
        <f>G34+G95</f>
        <v>0.75</v>
      </c>
      <c r="H42" s="20">
        <f>IF(D42="","",100*G42/D42)</f>
        <v>18.75</v>
      </c>
      <c r="I42" s="20">
        <f>I34+I95</f>
        <v>-1.25</v>
      </c>
      <c r="J42" s="20">
        <f>IF(D42="","",100*I42/D42)</f>
        <v>-31.25</v>
      </c>
      <c r="K42" s="20">
        <f>K34+K119</f>
        <v>0</v>
      </c>
      <c r="L42" s="20">
        <f>IF(D42="","",100*K42/D42)</f>
        <v>0</v>
      </c>
      <c r="M42" s="20">
        <f>IF(M34+M95&gt;M50,M34,M34+M95)</f>
        <v>-0.25</v>
      </c>
      <c r="N42" s="20">
        <f>IF(D42="","",100*M42/D42)</f>
        <v>-6.25</v>
      </c>
      <c r="O42" s="20">
        <f>O34+O119</f>
        <v>0</v>
      </c>
      <c r="P42" s="20">
        <f>IF(D42="","",100*O42/D42)</f>
        <v>0</v>
      </c>
      <c r="Q42" s="20">
        <f>Q34+($Q50-Q7)/4</f>
        <v>-0.25</v>
      </c>
      <c r="R42" s="20">
        <f>IF(D42="","",100*Q42/D42)</f>
        <v>-6.25</v>
      </c>
      <c r="S42" s="20">
        <f>IF(S34+S95&gt;S34,S34,S34+S95)</f>
        <v>0</v>
      </c>
      <c r="T42" s="20">
        <f>IF(D42="","",100*S42/D42)</f>
        <v>0</v>
      </c>
      <c r="U42" s="19">
        <f>D42-AA42</f>
        <v>2.25</v>
      </c>
      <c r="V42" s="20">
        <f>IF(D42="","",100*U42/D42)</f>
        <v>56.25</v>
      </c>
      <c r="W42" s="21"/>
      <c r="X42" s="20">
        <f>IF(D42="","",100*W42/D42)</f>
        <v>0</v>
      </c>
      <c r="Y42" s="21"/>
      <c r="Z42" s="20">
        <f>IF(D42="","",100*Y42/D42)</f>
        <v>0</v>
      </c>
      <c r="AA42" s="21">
        <f>E42+S42+I42+G42+K42+M42+O42+Q42</f>
        <v>1.75</v>
      </c>
      <c r="AB42" s="20">
        <f>IF(D42="","",100*(AA42/D42))</f>
        <v>43.75</v>
      </c>
      <c r="AC42" s="37">
        <f>IF(D42="","",(E42*4+G42*3.67+I42*3.33+K42*3+M42*2.67+O42*2.33+Q42*2+S42*1.67+U42*1.33+W42*1)/D42)</f>
        <v>2.8537499999999998</v>
      </c>
      <c r="AD42" s="29"/>
    </row>
    <row r="43" spans="1:30" ht="23.25" customHeight="1" x14ac:dyDescent="0.2">
      <c r="A43" s="150"/>
      <c r="B43" s="153"/>
      <c r="C43" s="17" t="str">
        <f t="shared" si="66"/>
        <v>6AR</v>
      </c>
      <c r="D43" s="17">
        <f t="shared" si="66"/>
        <v>6</v>
      </c>
      <c r="E43" s="20">
        <f>E35+($E51-E8)/4</f>
        <v>0.75</v>
      </c>
      <c r="F43" s="20">
        <f t="shared" si="0"/>
        <v>12.5</v>
      </c>
      <c r="G43" s="20">
        <f>G35+($G51-G8)/4</f>
        <v>0.75</v>
      </c>
      <c r="H43" s="20">
        <f>IF(D43="","",100*G43/D43)</f>
        <v>12.5</v>
      </c>
      <c r="I43" s="20">
        <f>I35+($I51-I8)/4</f>
        <v>0</v>
      </c>
      <c r="J43" s="20">
        <f>IF(D43="","",100*I43/D43)</f>
        <v>0</v>
      </c>
      <c r="K43" s="20">
        <f>K35+K120</f>
        <v>0.5</v>
      </c>
      <c r="L43" s="20">
        <f>IF(D43="","",100*K43/D43)</f>
        <v>8.3333333333333339</v>
      </c>
      <c r="M43" s="20">
        <f>M35+ROUND(($M51-M8)/4,0)</f>
        <v>-1</v>
      </c>
      <c r="N43" s="20">
        <f>IF(D43="","",100*M43/D43)</f>
        <v>-16.666666666666668</v>
      </c>
      <c r="O43" s="20">
        <f>O35+O120</f>
        <v>1</v>
      </c>
      <c r="P43" s="20">
        <f>IF(D43="","",100*O43/D43)</f>
        <v>16.666666666666668</v>
      </c>
      <c r="Q43" s="20">
        <f>Q35+($Q51-Q8)/4</f>
        <v>0</v>
      </c>
      <c r="R43" s="20">
        <f>IF(D43="","",100*Q43/D43)</f>
        <v>0</v>
      </c>
      <c r="S43" s="20">
        <f>S35+($S51-S8)/4</f>
        <v>-0.5</v>
      </c>
      <c r="T43" s="20">
        <f>IF(D43="","",100*S43/D43)</f>
        <v>-8.3333333333333339</v>
      </c>
      <c r="U43" s="19">
        <f>D43-AA43</f>
        <v>4.5</v>
      </c>
      <c r="V43" s="20">
        <f>IF(D43="","",100*U43/D43)</f>
        <v>75</v>
      </c>
      <c r="W43" s="21"/>
      <c r="X43" s="20">
        <f>IF(D43="","",100*W43/D43)</f>
        <v>0</v>
      </c>
      <c r="Y43" s="21"/>
      <c r="Z43" s="20">
        <f>IF(D43="","",100*Y43/D43)</f>
        <v>0</v>
      </c>
      <c r="AA43" s="21">
        <f>E43+S43+I43+G43+K43+M43+O43+Q43</f>
        <v>1.5</v>
      </c>
      <c r="AB43" s="20">
        <f>IF(D43="","",100*(AA43/D43))</f>
        <v>25</v>
      </c>
      <c r="AC43" s="37">
        <f>IF(D43="","",(E43*4+G43*3.67+I43*3.33+K43*3+M43*2.67+O43*2.33+Q43*2+S43*1.67+U43*1.33+W43*1)/D43)</f>
        <v>2.0104166666666665</v>
      </c>
      <c r="AD43" s="29"/>
    </row>
    <row r="44" spans="1:30" ht="23.25" customHeight="1" x14ac:dyDescent="0.2">
      <c r="A44" s="150"/>
      <c r="B44" s="153"/>
      <c r="C44" s="17" t="str">
        <f t="shared" si="66"/>
        <v>6AI</v>
      </c>
      <c r="D44" s="17">
        <f t="shared" si="66"/>
        <v>3</v>
      </c>
      <c r="E44" s="20">
        <f>E36+($E52-E12)/4</f>
        <v>0</v>
      </c>
      <c r="F44" s="20">
        <f t="shared" si="0"/>
        <v>0</v>
      </c>
      <c r="G44" s="20">
        <f>G36+($G52-G12)/4</f>
        <v>0</v>
      </c>
      <c r="H44" s="20">
        <f>IF(D44="","",100*G44/D44)</f>
        <v>0</v>
      </c>
      <c r="I44" s="20">
        <f>I36+($I52-I12)/4</f>
        <v>0</v>
      </c>
      <c r="J44" s="20">
        <f>IF(D44="","",100*I44/D44)</f>
        <v>0</v>
      </c>
      <c r="K44" s="20">
        <f>K36+K121</f>
        <v>0</v>
      </c>
      <c r="L44" s="20">
        <f>IF(D44="","",100*K44/D44)</f>
        <v>0</v>
      </c>
      <c r="M44" s="20">
        <f>M36+ROUND(($M52-M12)/4,0)</f>
        <v>0</v>
      </c>
      <c r="N44" s="20">
        <f>IF(D44="","",100*M44/D44)</f>
        <v>0</v>
      </c>
      <c r="O44" s="20">
        <f>O36+O121</f>
        <v>0</v>
      </c>
      <c r="P44" s="20">
        <f>IF(D44="","",100*O44/D44)</f>
        <v>0</v>
      </c>
      <c r="Q44" s="20">
        <f>Q36+($Q52-Q12)/4</f>
        <v>0</v>
      </c>
      <c r="R44" s="20">
        <f>IF(D44="","",100*Q44/D44)</f>
        <v>0</v>
      </c>
      <c r="S44" s="20">
        <f>S36+($S52-S12)/4</f>
        <v>0</v>
      </c>
      <c r="T44" s="20">
        <f>IF(D44="","",100*S44/D44)</f>
        <v>0</v>
      </c>
      <c r="U44" s="19">
        <f>D44-AA44</f>
        <v>3</v>
      </c>
      <c r="V44" s="20">
        <f>IF(D44="","",100*U44/D44)</f>
        <v>100</v>
      </c>
      <c r="W44" s="21"/>
      <c r="X44" s="20">
        <f>IF(D44="","",100*W44/D44)</f>
        <v>0</v>
      </c>
      <c r="Y44" s="21"/>
      <c r="Z44" s="20">
        <f>IF(D44="","",100*Y44/D44)</f>
        <v>0</v>
      </c>
      <c r="AA44" s="21">
        <f>E44+S44+I44+G44+K44+M44+O44+Q44</f>
        <v>0</v>
      </c>
      <c r="AB44" s="20">
        <f>IF(D44="","",100*(AA44/D44))</f>
        <v>0</v>
      </c>
      <c r="AC44" s="37">
        <f>IF(D44="","",(E44*4+G44*3.67+I44*3.33+K44*3+M44*2.67+O44*2.33+Q44*2+S44*1.67+U44*1.33+W44*1)/D44)</f>
        <v>1.33</v>
      </c>
      <c r="AD44" s="29"/>
    </row>
    <row r="45" spans="1:30" ht="30" customHeight="1" x14ac:dyDescent="0.2">
      <c r="A45" s="151"/>
      <c r="B45" s="154" t="s">
        <v>30</v>
      </c>
      <c r="C45" s="155"/>
      <c r="D45" s="23">
        <f>SUM(D38:D44)</f>
        <v>51</v>
      </c>
      <c r="E45" s="27">
        <f>SUM(E38:E44)</f>
        <v>7.5</v>
      </c>
      <c r="F45" s="27">
        <f t="shared" si="0"/>
        <v>14.705882352941176</v>
      </c>
      <c r="G45" s="27">
        <f>SUM(G38:G44)</f>
        <v>3.5</v>
      </c>
      <c r="H45" s="27">
        <f>IF(D45="","",100*G45/D45)</f>
        <v>6.8627450980392153</v>
      </c>
      <c r="I45" s="27">
        <f>SUM(I38:I44)</f>
        <v>-1.25</v>
      </c>
      <c r="J45" s="27">
        <f>IF(D45="","",100*I45/D45)</f>
        <v>-2.4509803921568629</v>
      </c>
      <c r="K45" s="27">
        <f>SUM(K38:K44)</f>
        <v>3</v>
      </c>
      <c r="L45" s="27">
        <f>IF(D45="","",100*K45/D45)</f>
        <v>5.882352941176471</v>
      </c>
      <c r="M45" s="27">
        <f>SUM(M38:M44)</f>
        <v>-1.25</v>
      </c>
      <c r="N45" s="27">
        <f>IF(D45="","",100*M45/D45)</f>
        <v>-2.4509803921568629</v>
      </c>
      <c r="O45" s="27">
        <f>SUM(O38:O44)</f>
        <v>2</v>
      </c>
      <c r="P45" s="27">
        <f>IF(D45="","",100*O45/D45)</f>
        <v>3.9215686274509802</v>
      </c>
      <c r="Q45" s="27">
        <f>SUM(Q38:Q44)</f>
        <v>-0.25</v>
      </c>
      <c r="R45" s="27">
        <f>IF(D45="","",100*Q45/D45)</f>
        <v>-0.49019607843137253</v>
      </c>
      <c r="S45" s="27">
        <f>SUM(S38:S44)</f>
        <v>-0.5</v>
      </c>
      <c r="T45" s="27">
        <f>IF(D45="","",100*S45/D45)</f>
        <v>-0.98039215686274506</v>
      </c>
      <c r="U45" s="27">
        <f>SUM(U38:U44)</f>
        <v>12.25</v>
      </c>
      <c r="V45" s="27">
        <f>IF(D45="","",100*U45/D45)</f>
        <v>24.019607843137255</v>
      </c>
      <c r="W45" s="27">
        <f>SUM(W38:W44)</f>
        <v>0</v>
      </c>
      <c r="X45" s="27">
        <f>IF(F45="","",100*W45/F45)</f>
        <v>0</v>
      </c>
      <c r="Y45" s="27">
        <f>SUM(Y38:Y44)</f>
        <v>0</v>
      </c>
      <c r="Z45" s="27">
        <f>IF(H45="","",100*Y45/H45)</f>
        <v>0</v>
      </c>
      <c r="AA45" s="28">
        <f>E45+S45+I45+G45+K45+M45+O45+Q45</f>
        <v>12.75</v>
      </c>
      <c r="AB45" s="27">
        <f>IF(D45="","",100*(AA45/D45))</f>
        <v>25</v>
      </c>
      <c r="AC45" s="38">
        <f>IF(D45="","",(E45*4+G45*3.67+I45*3.33+K45*3+M45*2.67+O45*2.33+Q45*2+S45*1.67+U45*1.33+W45*1)/D45)</f>
        <v>1.2541666666666664</v>
      </c>
      <c r="AD45" s="29"/>
    </row>
    <row r="46" spans="1:30" ht="23.25" customHeight="1" x14ac:dyDescent="0.2">
      <c r="A46" s="149" t="s">
        <v>35</v>
      </c>
      <c r="B46" s="157" t="s">
        <v>36</v>
      </c>
      <c r="C46" s="17" t="str">
        <f t="shared" ref="C46:D52" si="67">C6</f>
        <v>6AB</v>
      </c>
      <c r="D46" s="17">
        <f t="shared" si="67"/>
        <v>12</v>
      </c>
      <c r="E46" s="19">
        <v>4</v>
      </c>
      <c r="F46" s="20">
        <f t="shared" si="0"/>
        <v>33.333333333333336</v>
      </c>
      <c r="G46" s="19">
        <v>2</v>
      </c>
      <c r="H46" s="20">
        <f>IF(D46="","",100*G46/D46)</f>
        <v>16.666666666666668</v>
      </c>
      <c r="I46" s="19"/>
      <c r="J46" s="20">
        <f>IF(D46="","",100*I46/D46)</f>
        <v>0</v>
      </c>
      <c r="K46" s="19"/>
      <c r="L46" s="20">
        <f>IF(D46="","",100*K46/D46)</f>
        <v>0</v>
      </c>
      <c r="M46" s="19"/>
      <c r="N46" s="20">
        <f>IF(D46="","",100*M46/D46)</f>
        <v>0</v>
      </c>
      <c r="O46" s="20"/>
      <c r="P46" s="20">
        <f>IF(D46="","",100*O46/D46)</f>
        <v>0</v>
      </c>
      <c r="Q46" s="20"/>
      <c r="R46" s="20">
        <f>IF(D46="","",100*Q46/D46)</f>
        <v>0</v>
      </c>
      <c r="S46" s="19"/>
      <c r="T46" s="20">
        <f>IF(D46="","",100*S46/D46)</f>
        <v>0</v>
      </c>
      <c r="U46" s="19">
        <f>D46-AA46</f>
        <v>6</v>
      </c>
      <c r="V46" s="20">
        <f>IF(D46="","",100*U46/D46)</f>
        <v>50</v>
      </c>
      <c r="W46" s="21"/>
      <c r="X46" s="20">
        <f>IF(D46="","",100*W46/D46)</f>
        <v>0</v>
      </c>
      <c r="Y46" s="21"/>
      <c r="Z46" s="20">
        <f>IF(D46="","",100*Y46/D46)</f>
        <v>0</v>
      </c>
      <c r="AA46" s="21">
        <f>E46+S46+I46+G46+K46+M46+O46+Q46</f>
        <v>6</v>
      </c>
      <c r="AB46" s="20">
        <f>IF(D46="","",100*(AA46/D46))</f>
        <v>50</v>
      </c>
      <c r="AC46" s="37">
        <f>IF(D46="","",(E46*4+G46*3.67+I46*3.33+K46*3+M46*2.67+O46*2.33+Q46*2+S46*1.67+U46*1.33+W46*1)/D46)</f>
        <v>2.61</v>
      </c>
    </row>
    <row r="47" spans="1:30" ht="23.25" customHeight="1" x14ac:dyDescent="0.2">
      <c r="A47" s="150"/>
      <c r="B47" s="158"/>
      <c r="C47" s="17" t="str">
        <f t="shared" si="67"/>
        <v>6AE</v>
      </c>
      <c r="D47" s="17">
        <f t="shared" si="67"/>
        <v>14</v>
      </c>
      <c r="E47" s="19"/>
      <c r="F47" s="20"/>
      <c r="G47" s="19"/>
      <c r="H47" s="20"/>
      <c r="I47" s="19"/>
      <c r="J47" s="20"/>
      <c r="K47" s="19"/>
      <c r="L47" s="20"/>
      <c r="M47" s="19"/>
      <c r="N47" s="20"/>
      <c r="O47" s="20"/>
      <c r="P47" s="20"/>
      <c r="Q47" s="20"/>
      <c r="R47" s="20"/>
      <c r="S47" s="19"/>
      <c r="T47" s="20"/>
      <c r="U47" s="19"/>
      <c r="V47" s="20"/>
      <c r="W47" s="21"/>
      <c r="X47" s="20"/>
      <c r="Y47" s="21"/>
      <c r="Z47" s="20"/>
      <c r="AA47" s="21"/>
      <c r="AB47" s="20"/>
      <c r="AC47" s="37"/>
    </row>
    <row r="48" spans="1:30" ht="23.25" customHeight="1" x14ac:dyDescent="0.2">
      <c r="A48" s="150"/>
      <c r="B48" s="158"/>
      <c r="C48" s="17" t="str">
        <f t="shared" si="67"/>
        <v>6AS</v>
      </c>
      <c r="D48" s="17">
        <f t="shared" si="67"/>
        <v>9</v>
      </c>
      <c r="E48" s="19"/>
      <c r="F48" s="20"/>
      <c r="G48" s="19"/>
      <c r="H48" s="20"/>
      <c r="I48" s="19"/>
      <c r="J48" s="20"/>
      <c r="K48" s="19"/>
      <c r="L48" s="20"/>
      <c r="M48" s="19"/>
      <c r="N48" s="20"/>
      <c r="O48" s="20"/>
      <c r="P48" s="20"/>
      <c r="Q48" s="20"/>
      <c r="R48" s="20"/>
      <c r="S48" s="19"/>
      <c r="T48" s="20"/>
      <c r="U48" s="19"/>
      <c r="V48" s="20"/>
      <c r="W48" s="21"/>
      <c r="X48" s="20"/>
      <c r="Y48" s="21"/>
      <c r="Z48" s="20"/>
      <c r="AA48" s="21"/>
      <c r="AB48" s="20"/>
      <c r="AC48" s="37"/>
    </row>
    <row r="49" spans="1:29" ht="23.25" customHeight="1" x14ac:dyDescent="0.2">
      <c r="A49" s="150"/>
      <c r="B49" s="158"/>
      <c r="C49" s="17" t="str">
        <f t="shared" si="67"/>
        <v>6AT</v>
      </c>
      <c r="D49" s="17">
        <f t="shared" si="67"/>
        <v>3</v>
      </c>
      <c r="E49" s="19"/>
      <c r="F49" s="20"/>
      <c r="G49" s="19"/>
      <c r="H49" s="20"/>
      <c r="I49" s="19"/>
      <c r="J49" s="20"/>
      <c r="K49" s="19"/>
      <c r="L49" s="20"/>
      <c r="M49" s="19"/>
      <c r="N49" s="20"/>
      <c r="O49" s="20"/>
      <c r="P49" s="20"/>
      <c r="Q49" s="20"/>
      <c r="R49" s="20"/>
      <c r="S49" s="19"/>
      <c r="T49" s="20"/>
      <c r="U49" s="19"/>
      <c r="V49" s="20"/>
      <c r="W49" s="21"/>
      <c r="X49" s="20"/>
      <c r="Y49" s="21"/>
      <c r="Z49" s="20"/>
      <c r="AA49" s="21"/>
      <c r="AB49" s="20"/>
      <c r="AC49" s="37"/>
    </row>
    <row r="50" spans="1:29" ht="23.25" customHeight="1" x14ac:dyDescent="0.2">
      <c r="A50" s="150"/>
      <c r="B50" s="158"/>
      <c r="C50" s="17" t="str">
        <f t="shared" si="67"/>
        <v>6AA</v>
      </c>
      <c r="D50" s="17">
        <f t="shared" si="67"/>
        <v>4</v>
      </c>
      <c r="E50" s="19">
        <v>5</v>
      </c>
      <c r="F50" s="20">
        <f t="shared" si="0"/>
        <v>125</v>
      </c>
      <c r="G50" s="19">
        <v>1</v>
      </c>
      <c r="H50" s="20">
        <f>IF(D50="","",100*G50/D50)</f>
        <v>25</v>
      </c>
      <c r="I50" s="19"/>
      <c r="J50" s="20">
        <f>IF(D50="","",100*I50/D50)</f>
        <v>0</v>
      </c>
      <c r="K50" s="19"/>
      <c r="L50" s="20">
        <f>IF(D50="","",100*K50/D50)</f>
        <v>0</v>
      </c>
      <c r="M50" s="19"/>
      <c r="N50" s="20">
        <f>IF(D50="","",100*M50/D50)</f>
        <v>0</v>
      </c>
      <c r="O50" s="20"/>
      <c r="P50" s="20">
        <f>IF(D50="","",100*O50/D50)</f>
        <v>0</v>
      </c>
      <c r="Q50" s="20"/>
      <c r="R50" s="20">
        <f>IF(D50="","",100*Q50/D50)</f>
        <v>0</v>
      </c>
      <c r="S50" s="19"/>
      <c r="T50" s="20">
        <f>IF(D50="","",100*S50/D50)</f>
        <v>0</v>
      </c>
      <c r="U50" s="19">
        <f>D50-AA50</f>
        <v>-2</v>
      </c>
      <c r="V50" s="20">
        <f>IF(D50="","",100*U50/D50)</f>
        <v>-50</v>
      </c>
      <c r="W50" s="21"/>
      <c r="X50" s="20">
        <f>IF(D50="","",100*W50/D50)</f>
        <v>0</v>
      </c>
      <c r="Y50" s="21"/>
      <c r="Z50" s="20">
        <f>IF(D50="","",100*Y50/D50)</f>
        <v>0</v>
      </c>
      <c r="AA50" s="21">
        <f>E50+S50+I50+G50+K50+M50+O50+Q50</f>
        <v>6</v>
      </c>
      <c r="AB50" s="20">
        <f>IF(D50="","",100*(AA50/D50))</f>
        <v>150</v>
      </c>
      <c r="AC50" s="37">
        <f t="shared" ref="AC50:AC55" si="68">IF(D50="","",(E50*4+G50*3.67+I50*3.33+K50*3+M50*2.67+O50*2.33+Q50*2+S50*1.67+U50*1.33+W50*1)/D50)</f>
        <v>5.2525000000000004</v>
      </c>
    </row>
    <row r="51" spans="1:29" ht="23.25" customHeight="1" x14ac:dyDescent="0.2">
      <c r="A51" s="150"/>
      <c r="B51" s="158"/>
      <c r="C51" s="17" t="str">
        <f t="shared" si="67"/>
        <v>6AR</v>
      </c>
      <c r="D51" s="17">
        <f t="shared" si="67"/>
        <v>6</v>
      </c>
      <c r="E51" s="19">
        <v>1</v>
      </c>
      <c r="F51" s="20">
        <f t="shared" si="0"/>
        <v>16.666666666666668</v>
      </c>
      <c r="G51" s="19">
        <v>1</v>
      </c>
      <c r="H51" s="20">
        <f>IF(D51="","",100*G51/D51)</f>
        <v>16.666666666666668</v>
      </c>
      <c r="I51" s="19"/>
      <c r="J51" s="20">
        <f>IF(D51="","",100*I51/D51)</f>
        <v>0</v>
      </c>
      <c r="K51" s="19"/>
      <c r="L51" s="20">
        <f>IF(D51="","",100*K51/D51)</f>
        <v>0</v>
      </c>
      <c r="M51" s="19"/>
      <c r="N51" s="20">
        <f>IF(D51="","",100*M51/D51)</f>
        <v>0</v>
      </c>
      <c r="O51" s="20"/>
      <c r="P51" s="20">
        <f>IF(D51="","",100*O51/D51)</f>
        <v>0</v>
      </c>
      <c r="Q51" s="20"/>
      <c r="R51" s="20">
        <f>IF(D51="","",100*Q51/D51)</f>
        <v>0</v>
      </c>
      <c r="S51" s="19"/>
      <c r="T51" s="20">
        <f>IF(D51="","",100*S51/D51)</f>
        <v>0</v>
      </c>
      <c r="U51" s="19">
        <f>D51-AA51</f>
        <v>4</v>
      </c>
      <c r="V51" s="20">
        <f>IF(D51="","",100*U51/D51)</f>
        <v>66.666666666666671</v>
      </c>
      <c r="W51" s="21"/>
      <c r="X51" s="20">
        <f>IF(D51="","",100*W51/D51)</f>
        <v>0</v>
      </c>
      <c r="Y51" s="21"/>
      <c r="Z51" s="20">
        <f>IF(D51="","",100*Y51/D51)</f>
        <v>0</v>
      </c>
      <c r="AA51" s="21">
        <f>E51+S51+I51+G51+K51+M51+O51+Q51</f>
        <v>2</v>
      </c>
      <c r="AB51" s="20">
        <f>IF(D51="","",100*(AA51/D51))</f>
        <v>33.333333333333329</v>
      </c>
      <c r="AC51" s="37">
        <f t="shared" si="68"/>
        <v>2.165</v>
      </c>
    </row>
    <row r="52" spans="1:29" ht="23.25" customHeight="1" x14ac:dyDescent="0.2">
      <c r="A52" s="150"/>
      <c r="B52" s="158"/>
      <c r="C52" s="17" t="str">
        <f t="shared" si="67"/>
        <v>6AI</v>
      </c>
      <c r="D52" s="17">
        <f t="shared" si="67"/>
        <v>3</v>
      </c>
      <c r="E52" s="19">
        <v>0</v>
      </c>
      <c r="F52" s="20">
        <f t="shared" si="0"/>
        <v>0</v>
      </c>
      <c r="G52" s="19"/>
      <c r="H52" s="20">
        <f>IF(D52="","",100*G52/D52)</f>
        <v>0</v>
      </c>
      <c r="I52" s="19"/>
      <c r="J52" s="20">
        <f>IF(D52="","",100*I52/D52)</f>
        <v>0</v>
      </c>
      <c r="K52" s="19"/>
      <c r="L52" s="20">
        <f>IF(D52="","",100*K52/D52)</f>
        <v>0</v>
      </c>
      <c r="M52" s="19"/>
      <c r="N52" s="20">
        <f>IF(D52="","",100*M52/D52)</f>
        <v>0</v>
      </c>
      <c r="O52" s="20"/>
      <c r="P52" s="20">
        <f>IF(D52="","",100*O52/D52)</f>
        <v>0</v>
      </c>
      <c r="Q52" s="20"/>
      <c r="R52" s="20">
        <f>IF(D52="","",100*Q52/D52)</f>
        <v>0</v>
      </c>
      <c r="S52" s="19"/>
      <c r="T52" s="20">
        <f>IF(D52="","",100*S52/D52)</f>
        <v>0</v>
      </c>
      <c r="U52" s="19">
        <f>D52-AA52</f>
        <v>3</v>
      </c>
      <c r="V52" s="20">
        <f>IF(D52="","",100*U52/D52)</f>
        <v>100</v>
      </c>
      <c r="W52" s="21"/>
      <c r="X52" s="20">
        <f>IF(D52="","",100*W52/D52)</f>
        <v>0</v>
      </c>
      <c r="Y52" s="21"/>
      <c r="Z52" s="20">
        <f>IF(D52="","",100*Y52/D52)</f>
        <v>0</v>
      </c>
      <c r="AA52" s="21">
        <f>E52+S52+I52+G52+K52+M52+O52+Q52</f>
        <v>0</v>
      </c>
      <c r="AB52" s="20">
        <f>IF(D52="","",100*(AA52/D52))</f>
        <v>0</v>
      </c>
      <c r="AC52" s="37">
        <f t="shared" si="68"/>
        <v>1.33</v>
      </c>
    </row>
    <row r="53" spans="1:29" ht="30" customHeight="1" x14ac:dyDescent="0.2">
      <c r="A53" s="151"/>
      <c r="B53" s="154" t="s">
        <v>30</v>
      </c>
      <c r="C53" s="155"/>
      <c r="D53" s="23">
        <f>SUM(D46:D52)</f>
        <v>51</v>
      </c>
      <c r="E53" s="26">
        <f>SUM(E46:E52)</f>
        <v>10</v>
      </c>
      <c r="F53" s="27">
        <f t="shared" si="0"/>
        <v>19.607843137254903</v>
      </c>
      <c r="G53" s="26">
        <f>SUM(G46:G52)</f>
        <v>4</v>
      </c>
      <c r="H53" s="27">
        <f>IF(D53="","",100*G53/D53)</f>
        <v>7.8431372549019605</v>
      </c>
      <c r="I53" s="26">
        <f>SUM(I46:I52)</f>
        <v>0</v>
      </c>
      <c r="J53" s="27">
        <f>IF(D53="","",100*I53/D53)</f>
        <v>0</v>
      </c>
      <c r="K53" s="26">
        <f>SUM(K46:K52)</f>
        <v>0</v>
      </c>
      <c r="L53" s="27">
        <f>IF(D53="","",100*K53/D53)</f>
        <v>0</v>
      </c>
      <c r="M53" s="26">
        <f>SUM(M46:M52)</f>
        <v>0</v>
      </c>
      <c r="N53" s="27">
        <f>IF(D53="","",100*M53/D53)</f>
        <v>0</v>
      </c>
      <c r="O53" s="27">
        <f>SUM(O46:O52)</f>
        <v>0</v>
      </c>
      <c r="P53" s="27">
        <f>IF(D53="","",100*O53/D53)</f>
        <v>0</v>
      </c>
      <c r="Q53" s="27">
        <f>SUM(Q46:Q52)</f>
        <v>0</v>
      </c>
      <c r="R53" s="27">
        <f>IF(D53="","",100*Q53/D53)</f>
        <v>0</v>
      </c>
      <c r="S53" s="26">
        <f>SUM(S46:S52)</f>
        <v>0</v>
      </c>
      <c r="T53" s="27">
        <f>IF(D53="","",100*S53/D53)</f>
        <v>0</v>
      </c>
      <c r="U53" s="27">
        <f>SUM(U46:U52)</f>
        <v>11</v>
      </c>
      <c r="V53" s="27">
        <f>IF(D53="","",100*U53/D53)</f>
        <v>21.568627450980394</v>
      </c>
      <c r="W53" s="27">
        <f>SUM(W46:W52)</f>
        <v>0</v>
      </c>
      <c r="X53" s="27">
        <f>IF(F53="","",100*W53/F53)</f>
        <v>0</v>
      </c>
      <c r="Y53" s="27">
        <f>SUM(Y46:Y52)</f>
        <v>0</v>
      </c>
      <c r="Z53" s="27">
        <f>IF(H53="","",100*Y53/H53)</f>
        <v>0</v>
      </c>
      <c r="AA53" s="28">
        <f>E53+S53+I53+G53+K53+M53+O53+Q53</f>
        <v>14</v>
      </c>
      <c r="AB53" s="27">
        <f>IF(D53="","",100*(AA53/D53))</f>
        <v>27.450980392156865</v>
      </c>
      <c r="AC53" s="38">
        <f t="shared" si="68"/>
        <v>1.3590196078431374</v>
      </c>
    </row>
    <row r="54" spans="1:29" ht="30" customHeight="1" x14ac:dyDescent="0.2">
      <c r="A54" s="30" t="s">
        <v>40</v>
      </c>
      <c r="B54" s="159">
        <v>2006</v>
      </c>
      <c r="C54" s="160"/>
      <c r="D54" s="31">
        <v>89</v>
      </c>
      <c r="E54" s="22">
        <v>15</v>
      </c>
      <c r="F54" s="22">
        <f>IF(D54="","",100*(E54/D54))</f>
        <v>16.853932584269664</v>
      </c>
      <c r="G54" s="22">
        <v>9</v>
      </c>
      <c r="H54" s="22">
        <f>IF(D54="","",100*(G54/D54))</f>
        <v>10.112359550561797</v>
      </c>
      <c r="I54" s="22">
        <v>4</v>
      </c>
      <c r="J54" s="22">
        <f>IF(D54="","",100*(I54/D54))</f>
        <v>4.4943820224719104</v>
      </c>
      <c r="K54" s="22">
        <v>8</v>
      </c>
      <c r="L54" s="22">
        <f>IF(D54="","",100*(K54/D54))</f>
        <v>8.9887640449438209</v>
      </c>
      <c r="M54" s="22">
        <v>9</v>
      </c>
      <c r="N54" s="22">
        <f>IF(D54="","",100*(M54/D54))</f>
        <v>10.112359550561797</v>
      </c>
      <c r="O54" s="22">
        <v>10</v>
      </c>
      <c r="P54" s="22">
        <f>IF(D54="","",100*(O54/D54))</f>
        <v>11.235955056179774</v>
      </c>
      <c r="Q54" s="22">
        <v>9</v>
      </c>
      <c r="R54" s="22">
        <f>IF(D54="","",100*(Q54/D54))</f>
        <v>10.112359550561797</v>
      </c>
      <c r="S54" s="22">
        <v>4</v>
      </c>
      <c r="T54" s="22">
        <f>IF(D54="","",100*(S54/D54))</f>
        <v>4.4943820224719104</v>
      </c>
      <c r="U54" s="22">
        <v>3</v>
      </c>
      <c r="V54" s="22">
        <f>IF(D54="","",(U54/D54)*100)</f>
        <v>3.3707865168539324</v>
      </c>
      <c r="W54" s="35">
        <v>5</v>
      </c>
      <c r="X54" s="22">
        <f>IF(D54="","",(W54/D54)*100)</f>
        <v>5.6179775280898872</v>
      </c>
      <c r="Y54" s="35">
        <v>13</v>
      </c>
      <c r="Z54" s="22">
        <f>IF(D54="","",(Y54/D54)*100)</f>
        <v>14.606741573033707</v>
      </c>
      <c r="AA54" s="21">
        <f>E54+G54+I54+K54+M54+O54+Q54</f>
        <v>64</v>
      </c>
      <c r="AB54" s="22">
        <f>IF(D54="","",100*AA54/D54)</f>
        <v>71.910112359550567</v>
      </c>
      <c r="AC54" s="37">
        <f t="shared" si="68"/>
        <v>2.374719101123596</v>
      </c>
    </row>
    <row r="55" spans="1:29" ht="30" customHeight="1" x14ac:dyDescent="0.2">
      <c r="A55" s="36"/>
      <c r="B55" s="148">
        <v>2007</v>
      </c>
      <c r="C55" s="148"/>
      <c r="D55" s="25">
        <v>85</v>
      </c>
      <c r="E55" s="37">
        <v>11</v>
      </c>
      <c r="F55" s="22">
        <f>IF(D55="","",100*(E55/D55))</f>
        <v>12.941176470588237</v>
      </c>
      <c r="G55" s="37">
        <v>7</v>
      </c>
      <c r="H55" s="22">
        <f>IF(D55="","",100*(G55/D55))</f>
        <v>8.235294117647058</v>
      </c>
      <c r="I55" s="37">
        <v>8</v>
      </c>
      <c r="J55" s="22">
        <f>IF(D55="","",100*(I55/D55))</f>
        <v>9.4117647058823533</v>
      </c>
      <c r="K55" s="37">
        <v>11</v>
      </c>
      <c r="L55" s="22">
        <f>IF(D55="","",100*(K55/D55))</f>
        <v>12.941176470588237</v>
      </c>
      <c r="M55" s="37">
        <v>10</v>
      </c>
      <c r="N55" s="22">
        <f>IF(D55="","",100*(M55/D55))</f>
        <v>11.76470588235294</v>
      </c>
      <c r="O55" s="37">
        <v>9</v>
      </c>
      <c r="P55" s="22">
        <f>IF(D55="","",100*(O55/D55))</f>
        <v>10.588235294117647</v>
      </c>
      <c r="Q55" s="37">
        <v>5</v>
      </c>
      <c r="R55" s="22">
        <f>IF(D55="","",100*(Q55/D55))</f>
        <v>5.8823529411764701</v>
      </c>
      <c r="S55" s="37">
        <v>4</v>
      </c>
      <c r="T55" s="22">
        <f>IF(D55="","",100*(S55/D55))</f>
        <v>4.7058823529411766</v>
      </c>
      <c r="U55" s="37">
        <v>1</v>
      </c>
      <c r="V55" s="37">
        <f>IF(D55="","",(U55/D55)*100)</f>
        <v>1.1764705882352942</v>
      </c>
      <c r="W55" s="37">
        <v>1</v>
      </c>
      <c r="X55" s="22">
        <f>IF(D55="","",(W55/D55)*100)</f>
        <v>1.1764705882352942</v>
      </c>
      <c r="Y55" s="37">
        <v>18</v>
      </c>
      <c r="Z55" s="22">
        <f>IF(D55="","",(Y55/D55)*100)</f>
        <v>21.176470588235293</v>
      </c>
      <c r="AA55" s="21">
        <f>E55+G55+I55+K55+M55+O55+Q55</f>
        <v>61</v>
      </c>
      <c r="AB55" s="22">
        <f>IF(D55="","",100*AA55/D55)</f>
        <v>71.764705882352942</v>
      </c>
      <c r="AC55" s="37">
        <f t="shared" si="68"/>
        <v>2.306</v>
      </c>
    </row>
    <row r="56" spans="1:29" hidden="1" x14ac:dyDescent="0.2"/>
    <row r="57" spans="1:29" hidden="1" x14ac:dyDescent="0.2"/>
    <row r="58" spans="1:29" hidden="1" x14ac:dyDescent="0.2"/>
    <row r="59" spans="1:29" hidden="1" x14ac:dyDescent="0.2"/>
    <row r="60" spans="1:29" hidden="1" x14ac:dyDescent="0.2"/>
    <row r="61" spans="1:29" hidden="1" x14ac:dyDescent="0.2"/>
    <row r="62" spans="1:29" hidden="1" x14ac:dyDescent="0.2"/>
    <row r="63" spans="1:29" hidden="1" x14ac:dyDescent="0.2"/>
    <row r="64" spans="1:29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spans="1:25" hidden="1" x14ac:dyDescent="0.2"/>
    <row r="82" spans="1:25" hidden="1" x14ac:dyDescent="0.2"/>
    <row r="83" spans="1:25" hidden="1" x14ac:dyDescent="0.2"/>
    <row r="84" spans="1:25" hidden="1" x14ac:dyDescent="0.2"/>
    <row r="85" spans="1:25" hidden="1" x14ac:dyDescent="0.2"/>
    <row r="86" spans="1:25" hidden="1" x14ac:dyDescent="0.2"/>
    <row r="87" spans="1:25" hidden="1" x14ac:dyDescent="0.2"/>
    <row r="88" spans="1:25" hidden="1" x14ac:dyDescent="0.2"/>
    <row r="89" spans="1:25" hidden="1" x14ac:dyDescent="0.2"/>
    <row r="90" spans="1:25" hidden="1" x14ac:dyDescent="0.2"/>
    <row r="91" spans="1:25" hidden="1" x14ac:dyDescent="0.2"/>
    <row r="92" spans="1:25" hidden="1" x14ac:dyDescent="0.2"/>
    <row r="93" spans="1:25" x14ac:dyDescent="0.2">
      <c r="E93" s="39" t="s">
        <v>19</v>
      </c>
      <c r="F93" s="39"/>
      <c r="G93" s="39" t="s">
        <v>46</v>
      </c>
      <c r="H93" s="39"/>
      <c r="I93" s="39" t="s">
        <v>10</v>
      </c>
      <c r="J93" s="39"/>
      <c r="K93" s="39" t="s">
        <v>17</v>
      </c>
      <c r="L93" s="39"/>
      <c r="M93" s="39" t="s">
        <v>47</v>
      </c>
      <c r="N93" s="39"/>
      <c r="O93" s="39" t="s">
        <v>12</v>
      </c>
      <c r="P93" s="39"/>
      <c r="Q93" s="39" t="s">
        <v>13</v>
      </c>
      <c r="R93" s="39"/>
      <c r="S93" s="39" t="s">
        <v>48</v>
      </c>
      <c r="T93" s="39"/>
      <c r="U93" s="39" t="s">
        <v>15</v>
      </c>
      <c r="V93" s="39"/>
      <c r="W93" s="39" t="s">
        <v>16</v>
      </c>
      <c r="X93" s="39"/>
      <c r="Y93" s="39" t="s">
        <v>18</v>
      </c>
    </row>
    <row r="94" spans="1:25" ht="18.75" customHeight="1" x14ac:dyDescent="0.2">
      <c r="A94" s="145" t="s">
        <v>37</v>
      </c>
      <c r="B94" s="145"/>
      <c r="C94" s="17" t="str">
        <f t="shared" ref="C94:C100" si="69">C6</f>
        <v>6AB</v>
      </c>
      <c r="E94" s="33">
        <f>(E46-E6)/4</f>
        <v>0.5</v>
      </c>
      <c r="G94" s="33">
        <f>(G46-G6)/4</f>
        <v>0.25</v>
      </c>
      <c r="I94" s="33">
        <f>(I46-I6)/4</f>
        <v>-0.25</v>
      </c>
      <c r="K94" s="33">
        <f>(K46-K6)/4</f>
        <v>-1.25</v>
      </c>
      <c r="M94" s="33">
        <f>(M46-M6)/4</f>
        <v>-0.25</v>
      </c>
      <c r="O94" s="33">
        <f>(O46-O6)/4</f>
        <v>-0.5</v>
      </c>
      <c r="Q94" s="33">
        <f>(Q46-Q6)/4</f>
        <v>0</v>
      </c>
      <c r="S94" s="33">
        <f>(S46-S6)/4</f>
        <v>0</v>
      </c>
      <c r="T94" s="33"/>
      <c r="U94" s="33">
        <f>(U46-U6)/4</f>
        <v>1.5</v>
      </c>
      <c r="W94" s="33">
        <f>(W46-W6)/4</f>
        <v>0</v>
      </c>
      <c r="Y94" s="33">
        <f>(Y46-Y6)/4</f>
        <v>0</v>
      </c>
    </row>
    <row r="95" spans="1:25" ht="22.5" customHeight="1" x14ac:dyDescent="0.2">
      <c r="A95" s="145"/>
      <c r="B95" s="145"/>
      <c r="C95" s="17" t="str">
        <f t="shared" si="69"/>
        <v>6AE</v>
      </c>
      <c r="E95" s="33">
        <f t="shared" ref="E95:E100" si="70">(E47-E7)/4</f>
        <v>-0.25</v>
      </c>
      <c r="G95" s="33">
        <f t="shared" ref="G95:G100" si="71">(G47-G7)/4</f>
        <v>-0.5</v>
      </c>
      <c r="I95" s="33">
        <f t="shared" ref="I95:I100" si="72">(I47-I7)/4</f>
        <v>-1.25</v>
      </c>
      <c r="K95" s="33">
        <f t="shared" ref="K95:K100" si="73">(K47-K7)/4</f>
        <v>-0.75</v>
      </c>
      <c r="M95" s="33">
        <f t="shared" ref="M95:M100" si="74">(M47-M7)/4</f>
        <v>-0.25</v>
      </c>
      <c r="O95" s="33">
        <f t="shared" ref="O95:O100" si="75">(O47-O7)/4</f>
        <v>-0.25</v>
      </c>
      <c r="Q95" s="33">
        <f t="shared" ref="Q95:Q100" si="76">(Q47-Q7)/4</f>
        <v>-0.25</v>
      </c>
      <c r="S95" s="33">
        <f t="shared" ref="S95:S100" si="77">(S47-S7)/4</f>
        <v>0</v>
      </c>
      <c r="T95" s="33"/>
      <c r="U95" s="33">
        <f t="shared" ref="U95:U100" si="78">(U47-U7)/4</f>
        <v>0</v>
      </c>
      <c r="W95" s="33">
        <f t="shared" ref="W95:W100" si="79">(W47-W7)/4</f>
        <v>0</v>
      </c>
      <c r="Y95" s="33">
        <f t="shared" ref="Y95:Y100" si="80">(Y47-Y7)/4</f>
        <v>0</v>
      </c>
    </row>
    <row r="96" spans="1:25" ht="18.75" customHeight="1" x14ac:dyDescent="0.2">
      <c r="A96" s="145"/>
      <c r="B96" s="145"/>
      <c r="C96" s="17" t="str">
        <f t="shared" si="69"/>
        <v>6AS</v>
      </c>
      <c r="E96" s="33">
        <f t="shared" si="70"/>
        <v>-0.5</v>
      </c>
      <c r="G96" s="33">
        <f t="shared" si="71"/>
        <v>-0.25</v>
      </c>
      <c r="I96" s="33">
        <f t="shared" si="72"/>
        <v>0</v>
      </c>
      <c r="K96" s="33">
        <f t="shared" si="73"/>
        <v>-0.25</v>
      </c>
      <c r="M96" s="33">
        <f t="shared" si="74"/>
        <v>-0.5</v>
      </c>
      <c r="O96" s="33">
        <f t="shared" si="75"/>
        <v>0</v>
      </c>
      <c r="Q96" s="33">
        <f t="shared" si="76"/>
        <v>0</v>
      </c>
      <c r="S96" s="33">
        <f t="shared" si="77"/>
        <v>-0.5</v>
      </c>
      <c r="T96" s="33"/>
      <c r="U96" s="33">
        <f t="shared" si="78"/>
        <v>-0.25</v>
      </c>
      <c r="W96" s="33">
        <f t="shared" si="79"/>
        <v>0</v>
      </c>
      <c r="Y96" s="33">
        <f t="shared" si="80"/>
        <v>-0.5</v>
      </c>
    </row>
    <row r="97" spans="1:25" ht="18.75" customHeight="1" x14ac:dyDescent="0.2">
      <c r="A97" s="145"/>
      <c r="B97" s="145"/>
      <c r="C97" s="17" t="str">
        <f t="shared" si="69"/>
        <v>6AT</v>
      </c>
      <c r="E97" s="33">
        <f t="shared" si="70"/>
        <v>-0.25</v>
      </c>
      <c r="G97" s="33">
        <f t="shared" si="71"/>
        <v>0</v>
      </c>
      <c r="I97" s="33">
        <f t="shared" si="72"/>
        <v>0</v>
      </c>
      <c r="K97" s="33">
        <f t="shared" si="73"/>
        <v>0</v>
      </c>
      <c r="M97" s="33">
        <f t="shared" si="74"/>
        <v>0</v>
      </c>
      <c r="O97" s="33">
        <f t="shared" si="75"/>
        <v>0</v>
      </c>
      <c r="Q97" s="33">
        <f t="shared" si="76"/>
        <v>0</v>
      </c>
      <c r="S97" s="33">
        <f t="shared" si="77"/>
        <v>0</v>
      </c>
      <c r="T97" s="33"/>
      <c r="U97" s="33">
        <f t="shared" si="78"/>
        <v>0</v>
      </c>
      <c r="W97" s="33">
        <f t="shared" si="79"/>
        <v>0</v>
      </c>
      <c r="Y97" s="33">
        <f t="shared" si="80"/>
        <v>0</v>
      </c>
    </row>
    <row r="98" spans="1:25" ht="18.75" customHeight="1" x14ac:dyDescent="0.2">
      <c r="A98" s="145"/>
      <c r="B98" s="145"/>
      <c r="C98" s="17" t="str">
        <f t="shared" si="69"/>
        <v>6AA</v>
      </c>
      <c r="E98" s="33">
        <f t="shared" si="70"/>
        <v>1.25</v>
      </c>
      <c r="G98" s="33">
        <f t="shared" si="71"/>
        <v>0</v>
      </c>
      <c r="I98" s="33">
        <f t="shared" si="72"/>
        <v>-0.25</v>
      </c>
      <c r="K98" s="33">
        <f t="shared" si="73"/>
        <v>0</v>
      </c>
      <c r="M98" s="33">
        <f t="shared" si="74"/>
        <v>0</v>
      </c>
      <c r="O98" s="33">
        <f t="shared" si="75"/>
        <v>0</v>
      </c>
      <c r="Q98" s="33">
        <f t="shared" si="76"/>
        <v>0</v>
      </c>
      <c r="S98" s="33">
        <f t="shared" si="77"/>
        <v>0</v>
      </c>
      <c r="T98" s="33"/>
      <c r="U98" s="33">
        <f t="shared" si="78"/>
        <v>-0.5</v>
      </c>
      <c r="W98" s="33">
        <f t="shared" si="79"/>
        <v>0</v>
      </c>
      <c r="Y98" s="33">
        <f t="shared" si="80"/>
        <v>0</v>
      </c>
    </row>
    <row r="99" spans="1:25" ht="18.75" customHeight="1" x14ac:dyDescent="0.2">
      <c r="A99" s="145"/>
      <c r="B99" s="145"/>
      <c r="C99" s="17" t="str">
        <f t="shared" si="69"/>
        <v>6AR</v>
      </c>
      <c r="E99" s="33">
        <f t="shared" si="70"/>
        <v>0.25</v>
      </c>
      <c r="G99" s="33">
        <f t="shared" si="71"/>
        <v>0.25</v>
      </c>
      <c r="I99" s="33">
        <f t="shared" si="72"/>
        <v>-0.5</v>
      </c>
      <c r="K99" s="33">
        <f t="shared" si="73"/>
        <v>-0.25</v>
      </c>
      <c r="M99" s="33">
        <f t="shared" si="74"/>
        <v>-0.25</v>
      </c>
      <c r="O99" s="33">
        <f t="shared" si="75"/>
        <v>-0.5</v>
      </c>
      <c r="Q99" s="33">
        <f t="shared" si="76"/>
        <v>0</v>
      </c>
      <c r="S99" s="33">
        <f t="shared" si="77"/>
        <v>0</v>
      </c>
      <c r="T99" s="33"/>
      <c r="U99" s="33">
        <f t="shared" si="78"/>
        <v>1</v>
      </c>
      <c r="W99" s="33">
        <f t="shared" si="79"/>
        <v>0</v>
      </c>
      <c r="Y99" s="33">
        <f t="shared" si="80"/>
        <v>0</v>
      </c>
    </row>
    <row r="100" spans="1:25" ht="18.75" customHeight="1" x14ac:dyDescent="0.2">
      <c r="A100" s="145"/>
      <c r="B100" s="145"/>
      <c r="C100" s="17" t="str">
        <f t="shared" si="69"/>
        <v>6AI</v>
      </c>
      <c r="E100" s="33">
        <f t="shared" si="70"/>
        <v>0</v>
      </c>
      <c r="G100" s="33">
        <f t="shared" si="71"/>
        <v>0</v>
      </c>
      <c r="I100" s="33">
        <f t="shared" si="72"/>
        <v>0</v>
      </c>
      <c r="K100" s="33">
        <f t="shared" si="73"/>
        <v>0</v>
      </c>
      <c r="M100" s="33">
        <f t="shared" si="74"/>
        <v>0</v>
      </c>
      <c r="O100" s="33">
        <f t="shared" si="75"/>
        <v>0</v>
      </c>
      <c r="Q100" s="33">
        <f t="shared" si="76"/>
        <v>0</v>
      </c>
      <c r="S100" s="33">
        <f t="shared" si="77"/>
        <v>0</v>
      </c>
      <c r="T100" s="33"/>
      <c r="U100" s="33">
        <f t="shared" si="78"/>
        <v>0.5</v>
      </c>
      <c r="W100" s="33">
        <f t="shared" si="79"/>
        <v>-0.25</v>
      </c>
      <c r="Y100" s="33">
        <f t="shared" si="80"/>
        <v>-0.25</v>
      </c>
    </row>
    <row r="101" spans="1:25" ht="18.75" customHeight="1" x14ac:dyDescent="0.2">
      <c r="A101" s="145"/>
      <c r="B101" s="145"/>
      <c r="C101" s="34" t="s">
        <v>38</v>
      </c>
      <c r="E101" s="33">
        <f>(E53-E13)/4</f>
        <v>1</v>
      </c>
      <c r="G101" s="33">
        <f>(G53-G13)/4</f>
        <v>-0.25</v>
      </c>
      <c r="I101" s="33">
        <f>(I53-I13)/4</f>
        <v>-2.25</v>
      </c>
      <c r="K101" s="33">
        <f>(K53-K13)/4</f>
        <v>-2.5</v>
      </c>
      <c r="M101" s="33">
        <f>(M53-M13)/4</f>
        <v>-1.25</v>
      </c>
      <c r="O101" s="33">
        <f>(O53-O13)/4</f>
        <v>-1.25</v>
      </c>
      <c r="Q101" s="33">
        <f>(Q53-Q13)/4</f>
        <v>-0.25</v>
      </c>
      <c r="S101" s="33">
        <f>(S53-S13)/4</f>
        <v>-0.5</v>
      </c>
      <c r="U101" s="33">
        <f>(U53-U13)/4</f>
        <v>2.25</v>
      </c>
      <c r="W101" s="33">
        <f>(W53-W13)/4</f>
        <v>-0.25</v>
      </c>
      <c r="Y101" s="33">
        <f>(Y53-Y13)/4</f>
        <v>-0.75</v>
      </c>
    </row>
  </sheetData>
  <mergeCells count="40">
    <mergeCell ref="A1:AC1"/>
    <mergeCell ref="A2:AC2"/>
    <mergeCell ref="A4:B5"/>
    <mergeCell ref="C4:C5"/>
    <mergeCell ref="D4:D5"/>
    <mergeCell ref="E4:F4"/>
    <mergeCell ref="AC4:AC5"/>
    <mergeCell ref="Q4:R4"/>
    <mergeCell ref="S4:T4"/>
    <mergeCell ref="I4:J4"/>
    <mergeCell ref="K4:L4"/>
    <mergeCell ref="M4:N4"/>
    <mergeCell ref="AA4:AA5"/>
    <mergeCell ref="AB4:AB5"/>
    <mergeCell ref="G4:H4"/>
    <mergeCell ref="O4:P4"/>
    <mergeCell ref="B6:B12"/>
    <mergeCell ref="B13:C13"/>
    <mergeCell ref="B53:C53"/>
    <mergeCell ref="A22:A29"/>
    <mergeCell ref="B22:B28"/>
    <mergeCell ref="B29:C29"/>
    <mergeCell ref="A30:A37"/>
    <mergeCell ref="B30:B36"/>
    <mergeCell ref="A94:B101"/>
    <mergeCell ref="W4:X4"/>
    <mergeCell ref="Y4:Z4"/>
    <mergeCell ref="B55:C55"/>
    <mergeCell ref="A38:A45"/>
    <mergeCell ref="B38:B44"/>
    <mergeCell ref="B45:C45"/>
    <mergeCell ref="A46:A53"/>
    <mergeCell ref="U4:V4"/>
    <mergeCell ref="B46:B52"/>
    <mergeCell ref="B37:C37"/>
    <mergeCell ref="B54:C54"/>
    <mergeCell ref="A14:A21"/>
    <mergeCell ref="B14:B20"/>
    <mergeCell ref="B21:C21"/>
    <mergeCell ref="A6:A13"/>
  </mergeCells>
  <phoneticPr fontId="0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7"/>
  <sheetViews>
    <sheetView workbookViewId="0">
      <selection activeCell="A13" sqref="A13"/>
    </sheetView>
  </sheetViews>
  <sheetFormatPr defaultRowHeight="12.75" x14ac:dyDescent="0.2"/>
  <cols>
    <col min="1" max="2" width="3.5703125" customWidth="1"/>
    <col min="3" max="3" width="41.85546875" bestFit="1" customWidth="1"/>
    <col min="4" max="5" width="7.140625" customWidth="1"/>
    <col min="6" max="8" width="5.7109375" customWidth="1"/>
    <col min="10" max="10" width="12.7109375" bestFit="1" customWidth="1"/>
    <col min="12" max="27" width="7.140625" customWidth="1"/>
  </cols>
  <sheetData>
    <row r="1" spans="1:27" ht="15.75" x14ac:dyDescent="0.25">
      <c r="A1" s="175" t="s">
        <v>100</v>
      </c>
      <c r="B1" s="175"/>
      <c r="C1" s="175"/>
      <c r="D1" s="175"/>
      <c r="E1" s="175"/>
      <c r="F1" s="175"/>
      <c r="G1" s="175"/>
      <c r="H1" s="175"/>
    </row>
    <row r="2" spans="1:27" ht="15" x14ac:dyDescent="0.25">
      <c r="A2" s="176" t="s">
        <v>240</v>
      </c>
      <c r="B2" s="176"/>
      <c r="C2" s="176"/>
      <c r="D2" s="176"/>
      <c r="E2" s="9"/>
      <c r="G2" s="9"/>
    </row>
    <row r="3" spans="1:27" ht="15" x14ac:dyDescent="0.25">
      <c r="A3" s="9"/>
      <c r="B3" s="9"/>
      <c r="C3" s="3"/>
      <c r="D3" s="3"/>
      <c r="E3" s="4"/>
      <c r="F3" s="3"/>
      <c r="G3" s="3"/>
      <c r="H3" s="1"/>
    </row>
    <row r="4" spans="1:27" ht="25.5" x14ac:dyDescent="0.2">
      <c r="A4" s="179" t="s">
        <v>0</v>
      </c>
      <c r="B4" s="85"/>
      <c r="C4" s="179" t="s">
        <v>1</v>
      </c>
      <c r="D4" s="179" t="s">
        <v>130</v>
      </c>
      <c r="E4" s="125" t="s">
        <v>232</v>
      </c>
      <c r="F4" s="181" t="s">
        <v>101</v>
      </c>
      <c r="G4" s="182"/>
      <c r="H4" s="125" t="s">
        <v>233</v>
      </c>
      <c r="J4" s="177" t="s">
        <v>228</v>
      </c>
      <c r="K4" s="177" t="s">
        <v>105</v>
      </c>
      <c r="L4" s="183" t="s">
        <v>66</v>
      </c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4" t="s">
        <v>67</v>
      </c>
      <c r="Y4" s="184"/>
      <c r="Z4" s="184" t="s">
        <v>68</v>
      </c>
      <c r="AA4" s="184" t="s">
        <v>69</v>
      </c>
    </row>
    <row r="5" spans="1:27" ht="14.25" x14ac:dyDescent="0.2">
      <c r="A5" s="180"/>
      <c r="B5" s="86"/>
      <c r="C5" s="180"/>
      <c r="D5" s="180"/>
      <c r="E5" s="10" t="s">
        <v>4</v>
      </c>
      <c r="F5" s="10" t="s">
        <v>3</v>
      </c>
      <c r="G5" s="10" t="s">
        <v>4</v>
      </c>
      <c r="H5" s="10" t="s">
        <v>4</v>
      </c>
      <c r="J5" s="178"/>
      <c r="K5" s="178"/>
      <c r="L5" s="65" t="s">
        <v>19</v>
      </c>
      <c r="M5" s="65" t="s">
        <v>9</v>
      </c>
      <c r="N5" s="65" t="s">
        <v>10</v>
      </c>
      <c r="O5" s="65" t="s">
        <v>17</v>
      </c>
      <c r="P5" s="65" t="s">
        <v>11</v>
      </c>
      <c r="Q5" s="65" t="s">
        <v>12</v>
      </c>
      <c r="R5" s="65" t="s">
        <v>13</v>
      </c>
      <c r="S5" s="65" t="s">
        <v>14</v>
      </c>
      <c r="T5" s="65" t="s">
        <v>15</v>
      </c>
      <c r="U5" s="65" t="s">
        <v>16</v>
      </c>
      <c r="V5" s="65" t="s">
        <v>18</v>
      </c>
      <c r="W5" s="62" t="s">
        <v>70</v>
      </c>
      <c r="X5" s="64" t="s">
        <v>64</v>
      </c>
      <c r="Y5" s="64" t="s">
        <v>29</v>
      </c>
      <c r="Z5" s="184"/>
      <c r="AA5" s="184"/>
    </row>
    <row r="6" spans="1:27" ht="14.25" x14ac:dyDescent="0.2">
      <c r="A6" s="109">
        <v>1</v>
      </c>
      <c r="B6" s="109">
        <v>1</v>
      </c>
      <c r="C6" s="117" t="s">
        <v>138</v>
      </c>
      <c r="D6" s="109" t="s">
        <v>49</v>
      </c>
      <c r="E6" s="100" t="s">
        <v>19</v>
      </c>
      <c r="F6" s="79"/>
      <c r="G6" s="5" t="str">
        <f t="shared" ref="G6:G57" si="0">IF(F6="","",VLOOKUP(F6,GRED,2))</f>
        <v/>
      </c>
      <c r="H6" s="79"/>
      <c r="J6" s="185" t="s">
        <v>229</v>
      </c>
      <c r="K6" s="187">
        <f>SUM(L6:W6)</f>
        <v>52</v>
      </c>
      <c r="L6" s="68">
        <f>COUNTIF(E6:E57,"A")</f>
        <v>13</v>
      </c>
      <c r="M6" s="68">
        <f>COUNTIF(E6:E57,"A-")</f>
        <v>4</v>
      </c>
      <c r="N6" s="68">
        <f>COUNTIF(E6:E57,"B+")</f>
        <v>6</v>
      </c>
      <c r="O6" s="68">
        <f>COUNTIF(E6:E57,"B")</f>
        <v>4</v>
      </c>
      <c r="P6" s="68">
        <f>COUNTIF(E6:E57,"B-")</f>
        <v>4</v>
      </c>
      <c r="Q6" s="68">
        <f>COUNTIF(E6:E57,"C+")</f>
        <v>3</v>
      </c>
      <c r="R6" s="68">
        <f>COUNTIF(E6:E57,"C")</f>
        <v>5</v>
      </c>
      <c r="S6" s="68">
        <f>COUNTIF(E6:E57,"C-")</f>
        <v>1</v>
      </c>
      <c r="T6" s="68">
        <f>COUNTIF(E6:E57,"D+")</f>
        <v>1</v>
      </c>
      <c r="U6" s="68">
        <f>COUNTIF(E6:E57,"D")</f>
        <v>5</v>
      </c>
      <c r="V6" s="68">
        <f>COUNTIF(E6:E57,"F")</f>
        <v>6</v>
      </c>
      <c r="W6" s="68">
        <f>COUNTIF(E6:E57,"X")</f>
        <v>0</v>
      </c>
      <c r="X6" s="185">
        <f t="shared" ref="X6" si="1">SUM(L6:R6)</f>
        <v>39</v>
      </c>
      <c r="Y6" s="189">
        <f t="shared" ref="Y6" si="2">(X6/K6)*100</f>
        <v>75</v>
      </c>
      <c r="Z6" s="189">
        <f t="shared" ref="Z6" si="3">(L6*4+M6*3.67+N6*3.33+O6*3+P6*2.67+Q6*2.33+R6*2+S6*1.67+T6*1.33+U6*1)/K6</f>
        <v>2.5832692307692309</v>
      </c>
      <c r="AA6" s="189">
        <f t="shared" ref="AA6" si="4">(Z6/4)*100</f>
        <v>64.581730769230774</v>
      </c>
    </row>
    <row r="7" spans="1:27" ht="14.25" x14ac:dyDescent="0.2">
      <c r="A7" s="109">
        <v>2</v>
      </c>
      <c r="B7" s="109">
        <v>2</v>
      </c>
      <c r="C7" s="117" t="s">
        <v>135</v>
      </c>
      <c r="D7" s="109" t="s">
        <v>49</v>
      </c>
      <c r="E7" s="100" t="s">
        <v>13</v>
      </c>
      <c r="F7" s="79"/>
      <c r="G7" s="5" t="str">
        <f t="shared" si="0"/>
        <v/>
      </c>
      <c r="H7" s="79"/>
      <c r="J7" s="186"/>
      <c r="K7" s="188"/>
      <c r="L7" s="73">
        <f t="shared" ref="L7:W7" si="5">(L6/$K6)*100</f>
        <v>25</v>
      </c>
      <c r="M7" s="73">
        <f t="shared" si="5"/>
        <v>7.6923076923076925</v>
      </c>
      <c r="N7" s="73">
        <f t="shared" si="5"/>
        <v>11.538461538461538</v>
      </c>
      <c r="O7" s="73">
        <f t="shared" si="5"/>
        <v>7.6923076923076925</v>
      </c>
      <c r="P7" s="73">
        <f t="shared" si="5"/>
        <v>7.6923076923076925</v>
      </c>
      <c r="Q7" s="73">
        <f t="shared" si="5"/>
        <v>5.7692307692307692</v>
      </c>
      <c r="R7" s="73">
        <f t="shared" si="5"/>
        <v>9.6153846153846168</v>
      </c>
      <c r="S7" s="73">
        <f t="shared" si="5"/>
        <v>1.9230769230769231</v>
      </c>
      <c r="T7" s="73">
        <f t="shared" si="5"/>
        <v>1.9230769230769231</v>
      </c>
      <c r="U7" s="73">
        <f t="shared" si="5"/>
        <v>9.6153846153846168</v>
      </c>
      <c r="V7" s="73">
        <f t="shared" si="5"/>
        <v>11.538461538461538</v>
      </c>
      <c r="W7" s="73">
        <f t="shared" si="5"/>
        <v>0</v>
      </c>
      <c r="X7" s="186"/>
      <c r="Y7" s="190"/>
      <c r="Z7" s="190"/>
      <c r="AA7" s="190"/>
    </row>
    <row r="8" spans="1:27" ht="14.25" x14ac:dyDescent="0.2">
      <c r="A8" s="109">
        <v>3</v>
      </c>
      <c r="B8" s="109">
        <v>3</v>
      </c>
      <c r="C8" s="117" t="s">
        <v>139</v>
      </c>
      <c r="D8" s="109" t="s">
        <v>49</v>
      </c>
      <c r="E8" s="100" t="s">
        <v>9</v>
      </c>
      <c r="F8" s="79"/>
      <c r="G8" s="5" t="str">
        <f t="shared" si="0"/>
        <v/>
      </c>
      <c r="H8" s="79"/>
      <c r="J8" s="185" t="s">
        <v>230</v>
      </c>
      <c r="K8" s="187">
        <f>SUM(L8:W8)</f>
        <v>0</v>
      </c>
      <c r="L8" s="68">
        <f>COUNTIF(G6:G57,"A")</f>
        <v>0</v>
      </c>
      <c r="M8" s="68">
        <f>COUNTIF(G6:G57,"A-")</f>
        <v>0</v>
      </c>
      <c r="N8" s="68">
        <f>COUNTIF(G6:G57,"B+")</f>
        <v>0</v>
      </c>
      <c r="O8" s="68">
        <f>COUNTIF(G6:G57,"B")</f>
        <v>0</v>
      </c>
      <c r="P8" s="68">
        <f>COUNTIF(G6:G57,"B-")</f>
        <v>0</v>
      </c>
      <c r="Q8" s="68">
        <f>COUNTIF(G6:G57,"C+")</f>
        <v>0</v>
      </c>
      <c r="R8" s="68">
        <f>COUNTIF(G6:G57,"C")</f>
        <v>0</v>
      </c>
      <c r="S8" s="68">
        <f>COUNTIF(G6:G57,"C-")</f>
        <v>0</v>
      </c>
      <c r="T8" s="68">
        <f>COUNTIF(G6:G57,"D+")</f>
        <v>0</v>
      </c>
      <c r="U8" s="68">
        <f>COUNTIF(G6:G57,"D")</f>
        <v>0</v>
      </c>
      <c r="V8" s="68">
        <f>COUNTIF(G6:G57,"F")</f>
        <v>0</v>
      </c>
      <c r="W8" s="68">
        <f>COUNTIF(G6:G57,"X")</f>
        <v>0</v>
      </c>
      <c r="X8" s="185">
        <f t="shared" ref="X8" si="6">SUM(L8:R8)</f>
        <v>0</v>
      </c>
      <c r="Y8" s="189" t="e">
        <f t="shared" ref="Y8" si="7">(X8/K8)*100</f>
        <v>#DIV/0!</v>
      </c>
      <c r="Z8" s="189" t="e">
        <f t="shared" ref="Z8" si="8">(L8*4+M8*3.67+N8*3.33+O8*3+P8*2.67+Q8*2.33+R8*2+S8*1.67+T8*1.33+U8*1)/K8</f>
        <v>#DIV/0!</v>
      </c>
      <c r="AA8" s="189" t="e">
        <f t="shared" ref="AA8" si="9">(Z8/4)*100</f>
        <v>#DIV/0!</v>
      </c>
    </row>
    <row r="9" spans="1:27" ht="14.25" x14ac:dyDescent="0.2">
      <c r="A9" s="109">
        <v>4</v>
      </c>
      <c r="B9" s="109">
        <v>4</v>
      </c>
      <c r="C9" s="117" t="s">
        <v>140</v>
      </c>
      <c r="D9" s="109" t="s">
        <v>49</v>
      </c>
      <c r="E9" s="100" t="s">
        <v>9</v>
      </c>
      <c r="F9" s="79"/>
      <c r="G9" s="5" t="str">
        <f t="shared" si="0"/>
        <v/>
      </c>
      <c r="H9" s="79"/>
      <c r="J9" s="186"/>
      <c r="K9" s="188"/>
      <c r="L9" s="73" t="e">
        <f t="shared" ref="L9:W9" si="10">(L8/$K8)*100</f>
        <v>#DIV/0!</v>
      </c>
      <c r="M9" s="73" t="e">
        <f t="shared" si="10"/>
        <v>#DIV/0!</v>
      </c>
      <c r="N9" s="73" t="e">
        <f t="shared" si="10"/>
        <v>#DIV/0!</v>
      </c>
      <c r="O9" s="73" t="e">
        <f t="shared" si="10"/>
        <v>#DIV/0!</v>
      </c>
      <c r="P9" s="73" t="e">
        <f t="shared" si="10"/>
        <v>#DIV/0!</v>
      </c>
      <c r="Q9" s="73" t="e">
        <f t="shared" si="10"/>
        <v>#DIV/0!</v>
      </c>
      <c r="R9" s="73" t="e">
        <f t="shared" si="10"/>
        <v>#DIV/0!</v>
      </c>
      <c r="S9" s="73" t="e">
        <f t="shared" si="10"/>
        <v>#DIV/0!</v>
      </c>
      <c r="T9" s="73" t="e">
        <f t="shared" si="10"/>
        <v>#DIV/0!</v>
      </c>
      <c r="U9" s="73" t="e">
        <f t="shared" si="10"/>
        <v>#DIV/0!</v>
      </c>
      <c r="V9" s="73" t="e">
        <f t="shared" si="10"/>
        <v>#DIV/0!</v>
      </c>
      <c r="W9" s="73" t="e">
        <f t="shared" si="10"/>
        <v>#DIV/0!</v>
      </c>
      <c r="X9" s="186"/>
      <c r="Y9" s="190"/>
      <c r="Z9" s="190"/>
      <c r="AA9" s="190"/>
    </row>
    <row r="10" spans="1:27" ht="14.25" x14ac:dyDescent="0.2">
      <c r="A10" s="109">
        <v>5</v>
      </c>
      <c r="B10" s="109">
        <v>5</v>
      </c>
      <c r="C10" s="117" t="s">
        <v>136</v>
      </c>
      <c r="D10" s="109" t="s">
        <v>49</v>
      </c>
      <c r="E10" s="100" t="s">
        <v>9</v>
      </c>
      <c r="F10" s="79"/>
      <c r="G10" s="5" t="str">
        <f t="shared" si="0"/>
        <v/>
      </c>
      <c r="H10" s="79"/>
      <c r="J10" s="185" t="s">
        <v>36</v>
      </c>
      <c r="K10" s="187">
        <f>SUM(L10:W10)</f>
        <v>0</v>
      </c>
      <c r="L10" s="68">
        <f>COUNTIF(H6:H57,"A")</f>
        <v>0</v>
      </c>
      <c r="M10" s="68">
        <f>COUNTIF(H6:H57,"A-")</f>
        <v>0</v>
      </c>
      <c r="N10" s="68">
        <f>COUNTIF(H6:H57,"B+")</f>
        <v>0</v>
      </c>
      <c r="O10" s="68">
        <f>COUNTIF(H6:H57,"B")</f>
        <v>0</v>
      </c>
      <c r="P10" s="68">
        <f>COUNTIF(H6:H57,"B-")</f>
        <v>0</v>
      </c>
      <c r="Q10" s="68">
        <f>COUNTIF(H6:H57,"C+")</f>
        <v>0</v>
      </c>
      <c r="R10" s="68">
        <f>COUNTIF(H6:H57,"C")</f>
        <v>0</v>
      </c>
      <c r="S10" s="68">
        <f>COUNTIF(H6:H57,"C-")</f>
        <v>0</v>
      </c>
      <c r="T10" s="68">
        <f>COUNTIF(H6:H57,"D+")</f>
        <v>0</v>
      </c>
      <c r="U10" s="68">
        <f>COUNTIF(H6:H57,"D")</f>
        <v>0</v>
      </c>
      <c r="V10" s="68">
        <f>COUNTIF(H6:H57,"F")</f>
        <v>0</v>
      </c>
      <c r="W10" s="68">
        <f>COUNTIF(H6:H57,"X")</f>
        <v>0</v>
      </c>
      <c r="X10" s="185">
        <f t="shared" ref="X10" si="11">SUM(L10:R10)</f>
        <v>0</v>
      </c>
      <c r="Y10" s="189" t="e">
        <f t="shared" ref="Y10" si="12">(X10/K10)*100</f>
        <v>#DIV/0!</v>
      </c>
      <c r="Z10" s="189" t="e">
        <f t="shared" ref="Z10" si="13">(L10*4+M10*3.67+N10*3.33+O10*3+P10*2.67+Q10*2.33+R10*2+S10*1.67+T10*1.33+U10*1)/K10</f>
        <v>#DIV/0!</v>
      </c>
      <c r="AA10" s="189" t="e">
        <f t="shared" ref="AA10" si="14">(Z10/4)*100</f>
        <v>#DIV/0!</v>
      </c>
    </row>
    <row r="11" spans="1:27" ht="14.25" x14ac:dyDescent="0.2">
      <c r="A11" s="109">
        <v>6</v>
      </c>
      <c r="B11" s="109">
        <v>6</v>
      </c>
      <c r="C11" s="117" t="s">
        <v>137</v>
      </c>
      <c r="D11" s="109" t="s">
        <v>49</v>
      </c>
      <c r="E11" s="100" t="s">
        <v>18</v>
      </c>
      <c r="F11" s="79"/>
      <c r="G11" s="5" t="str">
        <f t="shared" si="0"/>
        <v/>
      </c>
      <c r="H11" s="79"/>
      <c r="J11" s="186"/>
      <c r="K11" s="188"/>
      <c r="L11" s="73" t="e">
        <f t="shared" ref="L11:W11" si="15">(L10/$K10)*100</f>
        <v>#DIV/0!</v>
      </c>
      <c r="M11" s="73" t="e">
        <f t="shared" si="15"/>
        <v>#DIV/0!</v>
      </c>
      <c r="N11" s="73" t="e">
        <f t="shared" si="15"/>
        <v>#DIV/0!</v>
      </c>
      <c r="O11" s="73" t="e">
        <f t="shared" si="15"/>
        <v>#DIV/0!</v>
      </c>
      <c r="P11" s="73" t="e">
        <f t="shared" si="15"/>
        <v>#DIV/0!</v>
      </c>
      <c r="Q11" s="73" t="e">
        <f t="shared" si="15"/>
        <v>#DIV/0!</v>
      </c>
      <c r="R11" s="73" t="e">
        <f t="shared" si="15"/>
        <v>#DIV/0!</v>
      </c>
      <c r="S11" s="73" t="e">
        <f t="shared" si="15"/>
        <v>#DIV/0!</v>
      </c>
      <c r="T11" s="73" t="e">
        <f t="shared" si="15"/>
        <v>#DIV/0!</v>
      </c>
      <c r="U11" s="73" t="e">
        <f t="shared" si="15"/>
        <v>#DIV/0!</v>
      </c>
      <c r="V11" s="73" t="e">
        <f t="shared" si="15"/>
        <v>#DIV/0!</v>
      </c>
      <c r="W11" s="73" t="e">
        <f t="shared" si="15"/>
        <v>#DIV/0!</v>
      </c>
      <c r="X11" s="186"/>
      <c r="Y11" s="190"/>
      <c r="Z11" s="190"/>
      <c r="AA11" s="190"/>
    </row>
    <row r="12" spans="1:27" x14ac:dyDescent="0.2">
      <c r="A12" s="109">
        <v>7</v>
      </c>
      <c r="B12" s="109">
        <v>7</v>
      </c>
      <c r="C12" s="117" t="s">
        <v>141</v>
      </c>
      <c r="D12" s="109" t="s">
        <v>49</v>
      </c>
      <c r="E12" s="100" t="s">
        <v>12</v>
      </c>
      <c r="F12" s="79"/>
      <c r="G12" s="5" t="str">
        <f t="shared" si="0"/>
        <v/>
      </c>
      <c r="H12" s="79"/>
    </row>
    <row r="13" spans="1:27" x14ac:dyDescent="0.2">
      <c r="A13" s="109">
        <v>8</v>
      </c>
      <c r="B13" s="109">
        <v>8</v>
      </c>
      <c r="C13" s="117" t="s">
        <v>142</v>
      </c>
      <c r="D13" s="109" t="s">
        <v>49</v>
      </c>
      <c r="E13" s="100" t="s">
        <v>19</v>
      </c>
      <c r="F13" s="79"/>
      <c r="G13" s="5" t="str">
        <f t="shared" si="0"/>
        <v/>
      </c>
      <c r="H13" s="79"/>
      <c r="J13" s="198" t="s">
        <v>238</v>
      </c>
      <c r="K13" s="193">
        <f>ANALISA!D26</f>
        <v>52</v>
      </c>
      <c r="L13" s="128">
        <f>ANALISA!E26</f>
        <v>7</v>
      </c>
      <c r="M13" s="133">
        <f>ANALISA!F26</f>
        <v>7</v>
      </c>
      <c r="N13" s="133">
        <f>ANALISA!G26</f>
        <v>8</v>
      </c>
      <c r="O13" s="133">
        <f>ANALISA!H26</f>
        <v>8</v>
      </c>
      <c r="P13" s="133">
        <f>ANALISA!I26</f>
        <v>8</v>
      </c>
      <c r="Q13" s="133">
        <f>ANALISA!J26</f>
        <v>7</v>
      </c>
      <c r="R13" s="133">
        <f>ANALISA!K26</f>
        <v>7</v>
      </c>
      <c r="S13" s="133">
        <f>ANALISA!L26</f>
        <v>0</v>
      </c>
      <c r="T13" s="133">
        <f>ANALISA!M26</f>
        <v>0</v>
      </c>
      <c r="U13" s="133">
        <f>ANALISA!N26</f>
        <v>0</v>
      </c>
      <c r="V13" s="133">
        <f>ANALISA!O26</f>
        <v>0</v>
      </c>
      <c r="W13" s="133">
        <f>ANALISA!P26</f>
        <v>0</v>
      </c>
      <c r="X13" s="193">
        <f>ANALISA!Q26</f>
        <v>52</v>
      </c>
      <c r="Y13" s="191">
        <f>ANALISA!R26</f>
        <v>100</v>
      </c>
      <c r="Z13" s="191">
        <f>ANALISA!S26</f>
        <v>3</v>
      </c>
      <c r="AA13" s="191">
        <f>ANALISA!T26</f>
        <v>75</v>
      </c>
    </row>
    <row r="14" spans="1:27" x14ac:dyDescent="0.2">
      <c r="A14" s="109">
        <v>9</v>
      </c>
      <c r="B14" s="109">
        <v>9</v>
      </c>
      <c r="C14" s="117" t="s">
        <v>217</v>
      </c>
      <c r="D14" s="109" t="s">
        <v>49</v>
      </c>
      <c r="E14" s="100" t="s">
        <v>18</v>
      </c>
      <c r="F14" s="79"/>
      <c r="G14" s="5" t="str">
        <f t="shared" si="0"/>
        <v/>
      </c>
      <c r="H14" s="79"/>
      <c r="J14" s="198"/>
      <c r="K14" s="193"/>
      <c r="L14" s="130">
        <f>ANALISA!E27</f>
        <v>13.461538461538462</v>
      </c>
      <c r="M14" s="135">
        <f>ANALISA!F27</f>
        <v>13.461538461538462</v>
      </c>
      <c r="N14" s="135">
        <f>ANALISA!G27</f>
        <v>15.384615384615385</v>
      </c>
      <c r="O14" s="135">
        <f>ANALISA!H27</f>
        <v>15.384615384615385</v>
      </c>
      <c r="P14" s="135">
        <f>ANALISA!I27</f>
        <v>15.384615384615385</v>
      </c>
      <c r="Q14" s="135">
        <f>ANALISA!J27</f>
        <v>13.461538461538462</v>
      </c>
      <c r="R14" s="135">
        <f>ANALISA!K27</f>
        <v>13.461538461538462</v>
      </c>
      <c r="S14" s="135">
        <f>ANALISA!L27</f>
        <v>0</v>
      </c>
      <c r="T14" s="135">
        <f>ANALISA!M27</f>
        <v>0</v>
      </c>
      <c r="U14" s="135">
        <f>ANALISA!N27</f>
        <v>0</v>
      </c>
      <c r="V14" s="135">
        <f>ANALISA!O27</f>
        <v>0</v>
      </c>
      <c r="W14" s="135">
        <f>ANALISA!P27</f>
        <v>0</v>
      </c>
      <c r="X14" s="193"/>
      <c r="Y14" s="191"/>
      <c r="Z14" s="191"/>
      <c r="AA14" s="191"/>
    </row>
    <row r="15" spans="1:27" x14ac:dyDescent="0.2">
      <c r="A15" s="109">
        <v>10</v>
      </c>
      <c r="B15" s="109">
        <v>10</v>
      </c>
      <c r="C15" s="117" t="s">
        <v>143</v>
      </c>
      <c r="D15" s="109" t="s">
        <v>49</v>
      </c>
      <c r="E15" s="100" t="s">
        <v>14</v>
      </c>
      <c r="F15" s="79"/>
      <c r="G15" s="5" t="str">
        <f t="shared" si="0"/>
        <v/>
      </c>
      <c r="H15" s="79"/>
    </row>
    <row r="16" spans="1:27" x14ac:dyDescent="0.2">
      <c r="A16" s="109">
        <v>11</v>
      </c>
      <c r="B16" s="109">
        <v>11</v>
      </c>
      <c r="C16" s="117" t="s">
        <v>218</v>
      </c>
      <c r="D16" s="109" t="s">
        <v>49</v>
      </c>
      <c r="E16" s="100" t="s">
        <v>13</v>
      </c>
      <c r="F16" s="79"/>
      <c r="G16" s="5" t="str">
        <f t="shared" si="0"/>
        <v/>
      </c>
      <c r="H16" s="79"/>
    </row>
    <row r="17" spans="1:8" x14ac:dyDescent="0.2">
      <c r="A17" s="109">
        <v>12</v>
      </c>
      <c r="B17" s="109">
        <v>12</v>
      </c>
      <c r="C17" s="117" t="s">
        <v>144</v>
      </c>
      <c r="D17" s="109" t="s">
        <v>49</v>
      </c>
      <c r="E17" s="100" t="s">
        <v>18</v>
      </c>
      <c r="F17" s="79"/>
      <c r="G17" s="5" t="str">
        <f t="shared" si="0"/>
        <v/>
      </c>
      <c r="H17" s="79"/>
    </row>
    <row r="18" spans="1:8" x14ac:dyDescent="0.2">
      <c r="A18" s="109">
        <v>13</v>
      </c>
      <c r="B18" s="109">
        <v>13</v>
      </c>
      <c r="C18" s="117" t="s">
        <v>145</v>
      </c>
      <c r="D18" s="109" t="s">
        <v>49</v>
      </c>
      <c r="E18" s="100" t="s">
        <v>17</v>
      </c>
      <c r="F18" s="79"/>
      <c r="G18" s="5" t="str">
        <f t="shared" si="0"/>
        <v/>
      </c>
      <c r="H18" s="79"/>
    </row>
    <row r="19" spans="1:8" x14ac:dyDescent="0.2">
      <c r="A19" s="109">
        <v>14</v>
      </c>
      <c r="B19" s="109">
        <v>14</v>
      </c>
      <c r="C19" s="117" t="s">
        <v>146</v>
      </c>
      <c r="D19" s="109" t="s">
        <v>49</v>
      </c>
      <c r="E19" s="100" t="s">
        <v>9</v>
      </c>
      <c r="F19" s="79"/>
      <c r="G19" s="5" t="str">
        <f t="shared" si="0"/>
        <v/>
      </c>
      <c r="H19" s="79"/>
    </row>
    <row r="20" spans="1:8" x14ac:dyDescent="0.2">
      <c r="A20" s="109">
        <v>15</v>
      </c>
      <c r="B20" s="109">
        <v>15</v>
      </c>
      <c r="C20" s="117" t="s">
        <v>147</v>
      </c>
      <c r="D20" s="109" t="s">
        <v>49</v>
      </c>
      <c r="E20" s="100" t="s">
        <v>19</v>
      </c>
      <c r="F20" s="79"/>
      <c r="G20" s="5" t="str">
        <f t="shared" si="0"/>
        <v/>
      </c>
      <c r="H20" s="79"/>
    </row>
    <row r="21" spans="1:8" x14ac:dyDescent="0.2">
      <c r="A21" s="109">
        <v>16</v>
      </c>
      <c r="B21" s="109">
        <v>16</v>
      </c>
      <c r="C21" s="117" t="s">
        <v>148</v>
      </c>
      <c r="D21" s="109" t="s">
        <v>49</v>
      </c>
      <c r="E21" s="100" t="s">
        <v>16</v>
      </c>
      <c r="F21" s="79"/>
      <c r="G21" s="5" t="str">
        <f t="shared" si="0"/>
        <v/>
      </c>
      <c r="H21" s="79"/>
    </row>
    <row r="22" spans="1:8" x14ac:dyDescent="0.2">
      <c r="A22" s="109">
        <v>17</v>
      </c>
      <c r="B22" s="109">
        <v>17</v>
      </c>
      <c r="C22" s="117" t="s">
        <v>149</v>
      </c>
      <c r="D22" s="109" t="s">
        <v>49</v>
      </c>
      <c r="E22" s="100" t="s">
        <v>17</v>
      </c>
      <c r="F22" s="79"/>
      <c r="G22" s="5" t="str">
        <f t="shared" si="0"/>
        <v/>
      </c>
      <c r="H22" s="79"/>
    </row>
    <row r="23" spans="1:8" x14ac:dyDescent="0.2">
      <c r="A23" s="109">
        <v>18</v>
      </c>
      <c r="B23" s="109">
        <v>18</v>
      </c>
      <c r="C23" s="117" t="s">
        <v>150</v>
      </c>
      <c r="D23" s="109" t="s">
        <v>49</v>
      </c>
      <c r="E23" s="100" t="s">
        <v>19</v>
      </c>
      <c r="F23" s="79"/>
      <c r="G23" s="5" t="str">
        <f t="shared" si="0"/>
        <v/>
      </c>
      <c r="H23" s="79"/>
    </row>
    <row r="24" spans="1:8" x14ac:dyDescent="0.2">
      <c r="A24" s="109">
        <v>19</v>
      </c>
      <c r="B24" s="109">
        <v>19</v>
      </c>
      <c r="C24" s="117" t="s">
        <v>151</v>
      </c>
      <c r="D24" s="109" t="s">
        <v>49</v>
      </c>
      <c r="E24" s="100" t="s">
        <v>19</v>
      </c>
      <c r="F24" s="79"/>
      <c r="G24" s="5" t="str">
        <f t="shared" si="0"/>
        <v/>
      </c>
      <c r="H24" s="79"/>
    </row>
    <row r="25" spans="1:8" x14ac:dyDescent="0.2">
      <c r="A25" s="109">
        <v>20</v>
      </c>
      <c r="B25" s="109">
        <v>20</v>
      </c>
      <c r="C25" s="117" t="s">
        <v>152</v>
      </c>
      <c r="D25" s="109" t="s">
        <v>49</v>
      </c>
      <c r="E25" s="100" t="s">
        <v>10</v>
      </c>
      <c r="F25" s="79"/>
      <c r="G25" s="5" t="str">
        <f t="shared" si="0"/>
        <v/>
      </c>
      <c r="H25" s="79"/>
    </row>
    <row r="26" spans="1:8" x14ac:dyDescent="0.2">
      <c r="A26" s="109">
        <v>21</v>
      </c>
      <c r="B26" s="109">
        <v>21</v>
      </c>
      <c r="C26" s="117" t="s">
        <v>219</v>
      </c>
      <c r="D26" s="109" t="s">
        <v>49</v>
      </c>
      <c r="E26" s="100" t="s">
        <v>19</v>
      </c>
      <c r="F26" s="79"/>
      <c r="G26" s="5" t="str">
        <f t="shared" si="0"/>
        <v/>
      </c>
      <c r="H26" s="79"/>
    </row>
    <row r="27" spans="1:8" x14ac:dyDescent="0.2">
      <c r="A27" s="109">
        <v>22</v>
      </c>
      <c r="B27" s="109">
        <v>22</v>
      </c>
      <c r="C27" s="117" t="s">
        <v>153</v>
      </c>
      <c r="D27" s="109" t="s">
        <v>49</v>
      </c>
      <c r="E27" s="100" t="s">
        <v>19</v>
      </c>
      <c r="F27" s="79"/>
      <c r="G27" s="5" t="str">
        <f t="shared" si="0"/>
        <v/>
      </c>
      <c r="H27" s="79"/>
    </row>
    <row r="28" spans="1:8" x14ac:dyDescent="0.2">
      <c r="A28" s="109">
        <v>23</v>
      </c>
      <c r="B28" s="109">
        <v>23</v>
      </c>
      <c r="C28" s="117" t="s">
        <v>223</v>
      </c>
      <c r="D28" s="109" t="s">
        <v>51</v>
      </c>
      <c r="E28" s="131" t="s">
        <v>19</v>
      </c>
      <c r="F28" s="79"/>
      <c r="G28" s="5" t="str">
        <f t="shared" si="0"/>
        <v/>
      </c>
      <c r="H28" s="79"/>
    </row>
    <row r="29" spans="1:8" x14ac:dyDescent="0.2">
      <c r="A29" s="109">
        <v>24</v>
      </c>
      <c r="B29" s="109">
        <v>1</v>
      </c>
      <c r="C29" s="117" t="s">
        <v>157</v>
      </c>
      <c r="D29" s="109" t="s">
        <v>50</v>
      </c>
      <c r="E29" s="100" t="s">
        <v>12</v>
      </c>
      <c r="F29" s="79"/>
      <c r="G29" s="5" t="str">
        <f t="shared" si="0"/>
        <v/>
      </c>
      <c r="H29" s="79"/>
    </row>
    <row r="30" spans="1:8" x14ac:dyDescent="0.2">
      <c r="A30" s="109">
        <v>25</v>
      </c>
      <c r="B30" s="109">
        <v>2</v>
      </c>
      <c r="C30" s="117" t="s">
        <v>158</v>
      </c>
      <c r="D30" s="109" t="s">
        <v>50</v>
      </c>
      <c r="E30" s="100" t="s">
        <v>11</v>
      </c>
      <c r="F30" s="79"/>
      <c r="G30" s="5" t="str">
        <f t="shared" si="0"/>
        <v/>
      </c>
      <c r="H30" s="79"/>
    </row>
    <row r="31" spans="1:8" x14ac:dyDescent="0.2">
      <c r="A31" s="109">
        <v>26</v>
      </c>
      <c r="B31" s="109">
        <v>3</v>
      </c>
      <c r="C31" s="117" t="s">
        <v>159</v>
      </c>
      <c r="D31" s="109" t="s">
        <v>50</v>
      </c>
      <c r="E31" s="100" t="s">
        <v>18</v>
      </c>
      <c r="F31" s="79"/>
      <c r="G31" s="5" t="str">
        <f t="shared" si="0"/>
        <v/>
      </c>
      <c r="H31" s="79"/>
    </row>
    <row r="32" spans="1:8" x14ac:dyDescent="0.2">
      <c r="A32" s="109">
        <v>27</v>
      </c>
      <c r="B32" s="109">
        <v>4</v>
      </c>
      <c r="C32" s="117" t="s">
        <v>220</v>
      </c>
      <c r="D32" s="109" t="s">
        <v>50</v>
      </c>
      <c r="E32" s="100" t="s">
        <v>10</v>
      </c>
      <c r="F32" s="79"/>
      <c r="G32" s="5" t="str">
        <f t="shared" si="0"/>
        <v/>
      </c>
      <c r="H32" s="79"/>
    </row>
    <row r="33" spans="1:8" x14ac:dyDescent="0.2">
      <c r="A33" s="109">
        <v>28</v>
      </c>
      <c r="B33" s="109">
        <v>5</v>
      </c>
      <c r="C33" s="117" t="s">
        <v>160</v>
      </c>
      <c r="D33" s="109" t="s">
        <v>50</v>
      </c>
      <c r="E33" s="100" t="s">
        <v>19</v>
      </c>
      <c r="F33" s="79"/>
      <c r="G33" s="5" t="str">
        <f t="shared" si="0"/>
        <v/>
      </c>
      <c r="H33" s="79"/>
    </row>
    <row r="34" spans="1:8" x14ac:dyDescent="0.2">
      <c r="A34" s="109">
        <v>29</v>
      </c>
      <c r="B34" s="109">
        <v>6</v>
      </c>
      <c r="C34" s="117" t="s">
        <v>161</v>
      </c>
      <c r="D34" s="109" t="s">
        <v>50</v>
      </c>
      <c r="E34" s="100" t="s">
        <v>10</v>
      </c>
      <c r="F34" s="79"/>
      <c r="G34" s="5" t="str">
        <f t="shared" si="0"/>
        <v/>
      </c>
      <c r="H34" s="79"/>
    </row>
    <row r="35" spans="1:8" x14ac:dyDescent="0.2">
      <c r="A35" s="109">
        <v>30</v>
      </c>
      <c r="B35" s="109">
        <v>7</v>
      </c>
      <c r="C35" s="117" t="s">
        <v>162</v>
      </c>
      <c r="D35" s="109" t="s">
        <v>50</v>
      </c>
      <c r="E35" s="100" t="s">
        <v>12</v>
      </c>
      <c r="F35" s="79"/>
      <c r="G35" s="5" t="str">
        <f t="shared" si="0"/>
        <v/>
      </c>
      <c r="H35" s="79"/>
    </row>
    <row r="36" spans="1:8" x14ac:dyDescent="0.2">
      <c r="A36" s="109">
        <v>31</v>
      </c>
      <c r="B36" s="109">
        <v>8</v>
      </c>
      <c r="C36" s="117" t="s">
        <v>163</v>
      </c>
      <c r="D36" s="109" t="s">
        <v>50</v>
      </c>
      <c r="E36" s="100" t="s">
        <v>19</v>
      </c>
      <c r="F36" s="79"/>
      <c r="G36" s="5" t="str">
        <f t="shared" si="0"/>
        <v/>
      </c>
      <c r="H36" s="79"/>
    </row>
    <row r="37" spans="1:8" x14ac:dyDescent="0.2">
      <c r="A37" s="109">
        <v>32</v>
      </c>
      <c r="B37" s="109">
        <v>9</v>
      </c>
      <c r="C37" s="117" t="s">
        <v>164</v>
      </c>
      <c r="D37" s="109" t="s">
        <v>50</v>
      </c>
      <c r="E37" s="100" t="s">
        <v>10</v>
      </c>
      <c r="F37" s="79"/>
      <c r="G37" s="5" t="str">
        <f t="shared" si="0"/>
        <v/>
      </c>
      <c r="H37" s="79"/>
    </row>
    <row r="38" spans="1:8" x14ac:dyDescent="0.2">
      <c r="A38" s="109">
        <v>33</v>
      </c>
      <c r="B38" s="109">
        <v>10</v>
      </c>
      <c r="C38" s="117" t="s">
        <v>165</v>
      </c>
      <c r="D38" s="109" t="s">
        <v>50</v>
      </c>
      <c r="E38" s="100" t="s">
        <v>18</v>
      </c>
      <c r="F38" s="79"/>
      <c r="G38" s="5" t="str">
        <f t="shared" si="0"/>
        <v/>
      </c>
      <c r="H38" s="79"/>
    </row>
    <row r="39" spans="1:8" x14ac:dyDescent="0.2">
      <c r="A39" s="109">
        <v>34</v>
      </c>
      <c r="B39" s="109">
        <v>11</v>
      </c>
      <c r="C39" s="117" t="s">
        <v>166</v>
      </c>
      <c r="D39" s="109" t="s">
        <v>50</v>
      </c>
      <c r="E39" s="100" t="s">
        <v>10</v>
      </c>
      <c r="F39" s="79"/>
      <c r="G39" s="5" t="str">
        <f t="shared" si="0"/>
        <v/>
      </c>
      <c r="H39" s="79"/>
    </row>
    <row r="40" spans="1:8" x14ac:dyDescent="0.2">
      <c r="A40" s="109">
        <v>35</v>
      </c>
      <c r="B40" s="109">
        <v>12</v>
      </c>
      <c r="C40" s="117" t="s">
        <v>167</v>
      </c>
      <c r="D40" s="109" t="s">
        <v>50</v>
      </c>
      <c r="E40" s="100" t="s">
        <v>19</v>
      </c>
      <c r="F40" s="79"/>
      <c r="G40" s="5" t="str">
        <f t="shared" si="0"/>
        <v/>
      </c>
      <c r="H40" s="79"/>
    </row>
    <row r="41" spans="1:8" x14ac:dyDescent="0.2">
      <c r="A41" s="109">
        <v>36</v>
      </c>
      <c r="B41" s="109">
        <v>13</v>
      </c>
      <c r="C41" s="117" t="s">
        <v>154</v>
      </c>
      <c r="D41" s="109" t="s">
        <v>50</v>
      </c>
      <c r="E41" s="100" t="s">
        <v>11</v>
      </c>
      <c r="F41" s="79"/>
      <c r="G41" s="5" t="str">
        <f t="shared" si="0"/>
        <v/>
      </c>
      <c r="H41" s="79"/>
    </row>
    <row r="42" spans="1:8" x14ac:dyDescent="0.2">
      <c r="A42" s="109">
        <v>37</v>
      </c>
      <c r="B42" s="109">
        <v>14</v>
      </c>
      <c r="C42" s="117" t="s">
        <v>168</v>
      </c>
      <c r="D42" s="109" t="s">
        <v>50</v>
      </c>
      <c r="E42" s="100" t="s">
        <v>13</v>
      </c>
      <c r="F42" s="79"/>
      <c r="G42" s="5" t="str">
        <f t="shared" si="0"/>
        <v/>
      </c>
      <c r="H42" s="79"/>
    </row>
    <row r="43" spans="1:8" x14ac:dyDescent="0.2">
      <c r="A43" s="109">
        <v>38</v>
      </c>
      <c r="B43" s="109">
        <v>15</v>
      </c>
      <c r="C43" s="117" t="s">
        <v>169</v>
      </c>
      <c r="D43" s="109" t="s">
        <v>50</v>
      </c>
      <c r="E43" s="100" t="s">
        <v>13</v>
      </c>
      <c r="F43" s="79"/>
      <c r="G43" s="5" t="str">
        <f t="shared" si="0"/>
        <v/>
      </c>
      <c r="H43" s="79"/>
    </row>
    <row r="44" spans="1:8" x14ac:dyDescent="0.2">
      <c r="A44" s="109">
        <v>39</v>
      </c>
      <c r="B44" s="109">
        <v>16</v>
      </c>
      <c r="C44" s="117" t="s">
        <v>155</v>
      </c>
      <c r="D44" s="109" t="s">
        <v>50</v>
      </c>
      <c r="E44" s="100" t="s">
        <v>11</v>
      </c>
      <c r="F44" s="79"/>
      <c r="G44" s="5" t="str">
        <f t="shared" si="0"/>
        <v/>
      </c>
      <c r="H44" s="79"/>
    </row>
    <row r="45" spans="1:8" x14ac:dyDescent="0.2">
      <c r="A45" s="109">
        <v>40</v>
      </c>
      <c r="B45" s="109">
        <v>17</v>
      </c>
      <c r="C45" s="117" t="s">
        <v>156</v>
      </c>
      <c r="D45" s="109" t="s">
        <v>50</v>
      </c>
      <c r="E45" s="100" t="s">
        <v>13</v>
      </c>
      <c r="F45" s="79"/>
      <c r="G45" s="5" t="str">
        <f t="shared" si="0"/>
        <v/>
      </c>
      <c r="H45" s="79"/>
    </row>
    <row r="46" spans="1:8" x14ac:dyDescent="0.2">
      <c r="A46" s="109">
        <v>41</v>
      </c>
      <c r="B46" s="109">
        <v>18</v>
      </c>
      <c r="C46" s="117" t="s">
        <v>170</v>
      </c>
      <c r="D46" s="109" t="s">
        <v>50</v>
      </c>
      <c r="E46" s="100" t="s">
        <v>17</v>
      </c>
      <c r="F46" s="79"/>
      <c r="G46" s="5" t="str">
        <f t="shared" si="0"/>
        <v/>
      </c>
      <c r="H46" s="79"/>
    </row>
    <row r="47" spans="1:8" x14ac:dyDescent="0.2">
      <c r="A47" s="109">
        <v>42</v>
      </c>
      <c r="B47" s="109">
        <v>19</v>
      </c>
      <c r="C47" s="117" t="s">
        <v>171</v>
      </c>
      <c r="D47" s="109" t="s">
        <v>50</v>
      </c>
      <c r="E47" s="100" t="s">
        <v>17</v>
      </c>
      <c r="F47" s="79"/>
      <c r="G47" s="5" t="str">
        <f t="shared" si="0"/>
        <v/>
      </c>
      <c r="H47" s="79"/>
    </row>
    <row r="48" spans="1:8" x14ac:dyDescent="0.2">
      <c r="A48" s="109">
        <v>43</v>
      </c>
      <c r="B48" s="109">
        <v>20</v>
      </c>
      <c r="C48" s="117" t="s">
        <v>172</v>
      </c>
      <c r="D48" s="109" t="s">
        <v>50</v>
      </c>
      <c r="E48" s="100" t="s">
        <v>10</v>
      </c>
      <c r="F48" s="79"/>
      <c r="G48" s="5" t="str">
        <f t="shared" si="0"/>
        <v/>
      </c>
      <c r="H48" s="79"/>
    </row>
    <row r="49" spans="1:8" x14ac:dyDescent="0.2">
      <c r="A49" s="109">
        <v>44</v>
      </c>
      <c r="B49" s="109">
        <v>1</v>
      </c>
      <c r="C49" s="117" t="s">
        <v>173</v>
      </c>
      <c r="D49" s="109" t="s">
        <v>51</v>
      </c>
      <c r="E49" s="120" t="s">
        <v>19</v>
      </c>
      <c r="F49" s="79"/>
      <c r="G49" s="5" t="str">
        <f t="shared" si="0"/>
        <v/>
      </c>
      <c r="H49" s="79"/>
    </row>
    <row r="50" spans="1:8" x14ac:dyDescent="0.2">
      <c r="A50" s="109">
        <v>45</v>
      </c>
      <c r="B50" s="109">
        <v>2</v>
      </c>
      <c r="C50" s="117" t="s">
        <v>179</v>
      </c>
      <c r="D50" s="109" t="s">
        <v>51</v>
      </c>
      <c r="E50" s="100" t="s">
        <v>19</v>
      </c>
      <c r="F50" s="79"/>
      <c r="G50" s="5" t="str">
        <f t="shared" si="0"/>
        <v/>
      </c>
      <c r="H50" s="79"/>
    </row>
    <row r="51" spans="1:8" x14ac:dyDescent="0.2">
      <c r="A51" s="109">
        <v>46</v>
      </c>
      <c r="B51" s="109">
        <v>3</v>
      </c>
      <c r="C51" s="117" t="s">
        <v>174</v>
      </c>
      <c r="D51" s="109" t="s">
        <v>51</v>
      </c>
      <c r="E51" s="100" t="s">
        <v>16</v>
      </c>
      <c r="F51" s="79"/>
      <c r="G51" s="5" t="str">
        <f t="shared" si="0"/>
        <v/>
      </c>
      <c r="H51" s="79"/>
    </row>
    <row r="52" spans="1:8" x14ac:dyDescent="0.2">
      <c r="A52" s="109">
        <v>47</v>
      </c>
      <c r="B52" s="109">
        <v>4</v>
      </c>
      <c r="C52" s="117" t="s">
        <v>221</v>
      </c>
      <c r="D52" s="109" t="s">
        <v>51</v>
      </c>
      <c r="E52" s="100" t="s">
        <v>11</v>
      </c>
      <c r="F52" s="79"/>
      <c r="G52" s="5" t="str">
        <f t="shared" si="0"/>
        <v/>
      </c>
      <c r="H52" s="79"/>
    </row>
    <row r="53" spans="1:8" x14ac:dyDescent="0.2">
      <c r="A53" s="109">
        <v>48</v>
      </c>
      <c r="B53" s="109">
        <v>5</v>
      </c>
      <c r="C53" s="117" t="s">
        <v>181</v>
      </c>
      <c r="D53" s="109" t="s">
        <v>51</v>
      </c>
      <c r="E53" s="100" t="s">
        <v>15</v>
      </c>
      <c r="F53" s="79"/>
      <c r="G53" s="5" t="str">
        <f t="shared" si="0"/>
        <v/>
      </c>
      <c r="H53" s="79"/>
    </row>
    <row r="54" spans="1:8" x14ac:dyDescent="0.2">
      <c r="A54" s="109">
        <v>49</v>
      </c>
      <c r="B54" s="109">
        <v>6</v>
      </c>
      <c r="C54" s="117" t="s">
        <v>182</v>
      </c>
      <c r="D54" s="109" t="s">
        <v>51</v>
      </c>
      <c r="E54" s="100" t="s">
        <v>16</v>
      </c>
      <c r="F54" s="79"/>
      <c r="G54" s="5" t="str">
        <f t="shared" si="0"/>
        <v/>
      </c>
      <c r="H54" s="79"/>
    </row>
    <row r="55" spans="1:8" x14ac:dyDescent="0.2">
      <c r="A55" s="109">
        <v>50</v>
      </c>
      <c r="B55" s="109">
        <v>7</v>
      </c>
      <c r="C55" s="117" t="s">
        <v>177</v>
      </c>
      <c r="D55" s="109" t="s">
        <v>51</v>
      </c>
      <c r="E55" s="100" t="s">
        <v>18</v>
      </c>
      <c r="F55" s="79"/>
      <c r="G55" s="5" t="str">
        <f t="shared" si="0"/>
        <v/>
      </c>
      <c r="H55" s="79"/>
    </row>
    <row r="56" spans="1:8" x14ac:dyDescent="0.2">
      <c r="A56" s="109">
        <v>51</v>
      </c>
      <c r="B56" s="109">
        <v>8</v>
      </c>
      <c r="C56" s="117" t="s">
        <v>183</v>
      </c>
      <c r="D56" s="109" t="s">
        <v>51</v>
      </c>
      <c r="E56" s="100" t="s">
        <v>16</v>
      </c>
      <c r="F56" s="79"/>
      <c r="G56" s="5" t="str">
        <f t="shared" si="0"/>
        <v/>
      </c>
      <c r="H56" s="79"/>
    </row>
    <row r="57" spans="1:8" x14ac:dyDescent="0.2">
      <c r="A57" s="109">
        <v>52</v>
      </c>
      <c r="B57" s="109">
        <v>9</v>
      </c>
      <c r="C57" s="117" t="s">
        <v>184</v>
      </c>
      <c r="D57" s="109" t="s">
        <v>51</v>
      </c>
      <c r="E57" s="132" t="s">
        <v>16</v>
      </c>
      <c r="F57" s="79"/>
      <c r="G57" s="5" t="str">
        <f t="shared" si="0"/>
        <v/>
      </c>
      <c r="H57" s="79"/>
    </row>
  </sheetData>
  <mergeCells count="36">
    <mergeCell ref="J13:J14"/>
    <mergeCell ref="J10:J11"/>
    <mergeCell ref="K10:K11"/>
    <mergeCell ref="X10:X11"/>
    <mergeCell ref="Y10:Y11"/>
    <mergeCell ref="K13:K14"/>
    <mergeCell ref="X13:X14"/>
    <mergeCell ref="Y13:Y14"/>
    <mergeCell ref="AA10:AA11"/>
    <mergeCell ref="J8:J9"/>
    <mergeCell ref="K8:K9"/>
    <mergeCell ref="X8:X9"/>
    <mergeCell ref="Y8:Y9"/>
    <mergeCell ref="Z8:Z9"/>
    <mergeCell ref="AA8:AA9"/>
    <mergeCell ref="K6:K7"/>
    <mergeCell ref="X6:X7"/>
    <mergeCell ref="Y6:Y7"/>
    <mergeCell ref="Z6:Z7"/>
    <mergeCell ref="Z10:Z11"/>
    <mergeCell ref="Z13:Z14"/>
    <mergeCell ref="AA13:AA14"/>
    <mergeCell ref="A1:H1"/>
    <mergeCell ref="A2:D2"/>
    <mergeCell ref="A4:A5"/>
    <mergeCell ref="C4:C5"/>
    <mergeCell ref="D4:D5"/>
    <mergeCell ref="F4:G4"/>
    <mergeCell ref="AA6:AA7"/>
    <mergeCell ref="J4:J5"/>
    <mergeCell ref="K4:K5"/>
    <mergeCell ref="L4:W4"/>
    <mergeCell ref="X4:Y4"/>
    <mergeCell ref="Z4:Z5"/>
    <mergeCell ref="AA4:AA5"/>
    <mergeCell ref="J6:J7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"/>
  <sheetViews>
    <sheetView tabSelected="1" workbookViewId="0">
      <selection activeCell="G7" sqref="G7"/>
    </sheetView>
  </sheetViews>
  <sheetFormatPr defaultRowHeight="12.75" x14ac:dyDescent="0.2"/>
  <cols>
    <col min="1" max="2" width="4.28515625" customWidth="1"/>
    <col min="3" max="3" width="48" customWidth="1"/>
    <col min="4" max="4" width="5.85546875" bestFit="1" customWidth="1"/>
    <col min="5" max="5" width="6.85546875" customWidth="1"/>
    <col min="6" max="8" width="7.140625" customWidth="1"/>
    <col min="10" max="10" width="12.7109375" bestFit="1" customWidth="1"/>
    <col min="11" max="11" width="6.85546875" customWidth="1"/>
    <col min="12" max="27" width="7.140625" customWidth="1"/>
  </cols>
  <sheetData>
    <row r="1" spans="1:27" ht="15.75" x14ac:dyDescent="0.25">
      <c r="A1" s="175" t="s">
        <v>100</v>
      </c>
      <c r="B1" s="175"/>
      <c r="C1" s="175"/>
      <c r="D1" s="175"/>
      <c r="E1" s="175"/>
      <c r="F1" s="175"/>
      <c r="G1" s="175"/>
      <c r="H1" s="175"/>
    </row>
    <row r="2" spans="1:27" ht="15" x14ac:dyDescent="0.25">
      <c r="A2" s="176" t="s">
        <v>241</v>
      </c>
      <c r="B2" s="176"/>
      <c r="C2" s="176"/>
      <c r="D2" s="176"/>
      <c r="E2" s="9"/>
      <c r="G2" s="9"/>
    </row>
    <row r="3" spans="1:27" ht="15" x14ac:dyDescent="0.25">
      <c r="A3" s="9"/>
      <c r="B3" s="9"/>
      <c r="C3" s="3"/>
      <c r="D3" s="3"/>
      <c r="E3" s="4"/>
      <c r="F3" s="3"/>
      <c r="G3" s="3"/>
      <c r="H3" s="1"/>
    </row>
    <row r="4" spans="1:27" ht="25.5" x14ac:dyDescent="0.2">
      <c r="A4" s="179" t="s">
        <v>0</v>
      </c>
      <c r="B4" s="85"/>
      <c r="C4" s="179" t="s">
        <v>1</v>
      </c>
      <c r="D4" s="179" t="s">
        <v>130</v>
      </c>
      <c r="E4" s="125" t="s">
        <v>232</v>
      </c>
      <c r="F4" s="181" t="s">
        <v>101</v>
      </c>
      <c r="G4" s="182"/>
      <c r="H4" s="125" t="s">
        <v>233</v>
      </c>
      <c r="J4" s="177" t="s">
        <v>228</v>
      </c>
      <c r="K4" s="177" t="s">
        <v>105</v>
      </c>
      <c r="L4" s="183" t="s">
        <v>66</v>
      </c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4" t="s">
        <v>67</v>
      </c>
      <c r="Y4" s="184"/>
      <c r="Z4" s="184" t="s">
        <v>68</v>
      </c>
      <c r="AA4" s="184" t="s">
        <v>69</v>
      </c>
    </row>
    <row r="5" spans="1:27" ht="14.25" x14ac:dyDescent="0.2">
      <c r="A5" s="180"/>
      <c r="B5" s="86"/>
      <c r="C5" s="180"/>
      <c r="D5" s="180"/>
      <c r="E5" s="10" t="s">
        <v>4</v>
      </c>
      <c r="F5" s="10" t="s">
        <v>3</v>
      </c>
      <c r="G5" s="10" t="s">
        <v>4</v>
      </c>
      <c r="H5" s="10" t="s">
        <v>4</v>
      </c>
      <c r="J5" s="178"/>
      <c r="K5" s="178"/>
      <c r="L5" s="93" t="s">
        <v>19</v>
      </c>
      <c r="M5" s="93" t="s">
        <v>9</v>
      </c>
      <c r="N5" s="93" t="s">
        <v>10</v>
      </c>
      <c r="O5" s="93" t="s">
        <v>17</v>
      </c>
      <c r="P5" s="93" t="s">
        <v>11</v>
      </c>
      <c r="Q5" s="93" t="s">
        <v>12</v>
      </c>
      <c r="R5" s="93" t="s">
        <v>13</v>
      </c>
      <c r="S5" s="93" t="s">
        <v>14</v>
      </c>
      <c r="T5" s="93" t="s">
        <v>15</v>
      </c>
      <c r="U5" s="93" t="s">
        <v>16</v>
      </c>
      <c r="V5" s="93" t="s">
        <v>18</v>
      </c>
      <c r="W5" s="62" t="s">
        <v>70</v>
      </c>
      <c r="X5" s="92" t="s">
        <v>64</v>
      </c>
      <c r="Y5" s="92" t="s">
        <v>29</v>
      </c>
      <c r="Z5" s="184"/>
      <c r="AA5" s="184"/>
    </row>
    <row r="6" spans="1:27" ht="14.25" x14ac:dyDescent="0.2">
      <c r="A6" s="126">
        <v>1</v>
      </c>
      <c r="B6" s="126">
        <v>1</v>
      </c>
      <c r="C6" s="117" t="s">
        <v>138</v>
      </c>
      <c r="D6" s="126" t="s">
        <v>49</v>
      </c>
      <c r="E6" s="100" t="s">
        <v>19</v>
      </c>
      <c r="F6" s="126"/>
      <c r="G6" s="5" t="str">
        <f>IF(F6="","",VLOOKUP(F6,GRED,2))</f>
        <v/>
      </c>
      <c r="H6" s="79"/>
      <c r="J6" s="185" t="s">
        <v>229</v>
      </c>
      <c r="K6" s="187">
        <f>SUM(L6:W6)</f>
        <v>57</v>
      </c>
      <c r="L6" s="91">
        <f>COUNTIF(E6:E62,"A")</f>
        <v>16</v>
      </c>
      <c r="M6" s="91">
        <f>COUNTIF(E6:E62,"A-")</f>
        <v>1</v>
      </c>
      <c r="N6" s="91">
        <f>COUNTIF(E6:E62,"B+")</f>
        <v>0</v>
      </c>
      <c r="O6" s="91">
        <f>COUNTIF(E6:E62,"B")</f>
        <v>2</v>
      </c>
      <c r="P6" s="91">
        <f>COUNTIF(E6:E62,"B-")</f>
        <v>5</v>
      </c>
      <c r="Q6" s="91">
        <f>COUNTIF(E6:E62,"C+")</f>
        <v>8</v>
      </c>
      <c r="R6" s="91">
        <f>COUNTIF(E6:E62,"C")</f>
        <v>7</v>
      </c>
      <c r="S6" s="91">
        <f>COUNTIF(E6:E62,"C-")</f>
        <v>0</v>
      </c>
      <c r="T6" s="91">
        <f>COUNTIF(E6:E62,"D+")</f>
        <v>2</v>
      </c>
      <c r="U6" s="91">
        <f>COUNTIF(E6:E62,"D")</f>
        <v>0</v>
      </c>
      <c r="V6" s="91">
        <f>COUNTIF(E6:E62,"F")</f>
        <v>14</v>
      </c>
      <c r="W6" s="91">
        <f>COUNTIF(E6:E62,"X")</f>
        <v>2</v>
      </c>
      <c r="X6" s="185">
        <f t="shared" ref="X6" si="0">SUM(L6:R6)</f>
        <v>39</v>
      </c>
      <c r="Y6" s="189">
        <f t="shared" ref="Y6" si="1">(X6/K6)*100</f>
        <v>68.421052631578945</v>
      </c>
      <c r="Z6" s="189">
        <f t="shared" ref="Z6" si="2">(L6*4+M6*3.67+N6*3.33+O6*3+P6*2.67+Q6*2.33+R6*2+S6*1.67+T6*1.33+U6*1)/K6</f>
        <v>2.1459649122807019</v>
      </c>
      <c r="AA6" s="189">
        <f t="shared" ref="AA6" si="3">(Z6/4)*100</f>
        <v>53.649122807017548</v>
      </c>
    </row>
    <row r="7" spans="1:27" ht="14.25" x14ac:dyDescent="0.2">
      <c r="A7" s="126">
        <v>2</v>
      </c>
      <c r="B7" s="126">
        <v>2</v>
      </c>
      <c r="C7" s="117" t="s">
        <v>135</v>
      </c>
      <c r="D7" s="126" t="s">
        <v>49</v>
      </c>
      <c r="E7" s="99" t="s">
        <v>13</v>
      </c>
      <c r="F7" s="126"/>
      <c r="G7" s="5" t="str">
        <f t="shared" ref="G7:G62" si="4">IF(F7="","",VLOOKUP(F7,GRED,2))</f>
        <v/>
      </c>
      <c r="H7" s="79"/>
      <c r="J7" s="186"/>
      <c r="K7" s="188"/>
      <c r="L7" s="73">
        <f t="shared" ref="L7:W7" si="5">(L6/$K6)*100</f>
        <v>28.07017543859649</v>
      </c>
      <c r="M7" s="73">
        <f t="shared" si="5"/>
        <v>1.7543859649122806</v>
      </c>
      <c r="N7" s="73">
        <f t="shared" si="5"/>
        <v>0</v>
      </c>
      <c r="O7" s="73">
        <f t="shared" si="5"/>
        <v>3.5087719298245612</v>
      </c>
      <c r="P7" s="73">
        <f t="shared" si="5"/>
        <v>8.7719298245614024</v>
      </c>
      <c r="Q7" s="73">
        <f t="shared" si="5"/>
        <v>14.035087719298245</v>
      </c>
      <c r="R7" s="73">
        <f t="shared" si="5"/>
        <v>12.280701754385964</v>
      </c>
      <c r="S7" s="73">
        <f t="shared" si="5"/>
        <v>0</v>
      </c>
      <c r="T7" s="73">
        <f t="shared" si="5"/>
        <v>3.5087719298245612</v>
      </c>
      <c r="U7" s="73">
        <f t="shared" si="5"/>
        <v>0</v>
      </c>
      <c r="V7" s="73">
        <f t="shared" si="5"/>
        <v>24.561403508771928</v>
      </c>
      <c r="W7" s="73">
        <f t="shared" si="5"/>
        <v>3.5087719298245612</v>
      </c>
      <c r="X7" s="186"/>
      <c r="Y7" s="190"/>
      <c r="Z7" s="190"/>
      <c r="AA7" s="190"/>
    </row>
    <row r="8" spans="1:27" ht="14.25" x14ac:dyDescent="0.2">
      <c r="A8" s="126">
        <v>3</v>
      </c>
      <c r="B8" s="126">
        <v>3</v>
      </c>
      <c r="C8" s="117" t="s">
        <v>139</v>
      </c>
      <c r="D8" s="126" t="s">
        <v>49</v>
      </c>
      <c r="E8" s="99" t="s">
        <v>19</v>
      </c>
      <c r="F8" s="126"/>
      <c r="G8" s="5" t="str">
        <f t="shared" si="4"/>
        <v/>
      </c>
      <c r="H8" s="79"/>
      <c r="J8" s="185" t="s">
        <v>230</v>
      </c>
      <c r="K8" s="187">
        <f>SUM(L8:V8)</f>
        <v>0</v>
      </c>
      <c r="L8" s="91">
        <f>COUNTIF(G6:G62,"A")</f>
        <v>0</v>
      </c>
      <c r="M8" s="91">
        <f>COUNTIF(G6:G62,"A-")</f>
        <v>0</v>
      </c>
      <c r="N8" s="91">
        <f>COUNTIF(G6:G62,"B+")</f>
        <v>0</v>
      </c>
      <c r="O8" s="91">
        <f>COUNTIF(G6:G62,"B")</f>
        <v>0</v>
      </c>
      <c r="P8" s="91">
        <f>COUNTIF(G6:G62,"B-")</f>
        <v>0</v>
      </c>
      <c r="Q8" s="91">
        <f>COUNTIF(G6:G62,"C+")</f>
        <v>0</v>
      </c>
      <c r="R8" s="91">
        <f>COUNTIF(G6:G62,"C")</f>
        <v>0</v>
      </c>
      <c r="S8" s="91">
        <f>COUNTIF(G6:G62,"C-")</f>
        <v>0</v>
      </c>
      <c r="T8" s="91">
        <f>COUNTIF(G6:G62,"D+")</f>
        <v>0</v>
      </c>
      <c r="U8" s="91">
        <f>COUNTIF(G6:G62,"D")</f>
        <v>0</v>
      </c>
      <c r="V8" s="91">
        <f>COUNTIF(G6:G62,"F")</f>
        <v>0</v>
      </c>
      <c r="W8" s="91">
        <f>COUNTIF(G6:G62,"X")</f>
        <v>0</v>
      </c>
      <c r="X8" s="185">
        <f t="shared" ref="X8" si="6">SUM(L8:R8)</f>
        <v>0</v>
      </c>
      <c r="Y8" s="189" t="e">
        <f t="shared" ref="Y8" si="7">(X8/K8)*100</f>
        <v>#DIV/0!</v>
      </c>
      <c r="Z8" s="189" t="e">
        <f t="shared" ref="Z8" si="8">(L8*4+M8*3.67+N8*3.33+O8*3+P8*2.67+Q8*2.33+R8*2+S8*1.67+T8*1.33+U8*1)/K8</f>
        <v>#DIV/0!</v>
      </c>
      <c r="AA8" s="189" t="e">
        <f t="shared" ref="AA8" si="9">(Z8/4)*100</f>
        <v>#DIV/0!</v>
      </c>
    </row>
    <row r="9" spans="1:27" ht="14.25" x14ac:dyDescent="0.2">
      <c r="A9" s="126">
        <v>4</v>
      </c>
      <c r="B9" s="126">
        <v>4</v>
      </c>
      <c r="C9" s="117" t="s">
        <v>140</v>
      </c>
      <c r="D9" s="126" t="s">
        <v>49</v>
      </c>
      <c r="E9" s="99" t="s">
        <v>19</v>
      </c>
      <c r="F9" s="126"/>
      <c r="G9" s="5" t="str">
        <f t="shared" si="4"/>
        <v/>
      </c>
      <c r="H9" s="79"/>
      <c r="J9" s="186"/>
      <c r="K9" s="188"/>
      <c r="L9" s="73" t="e">
        <f t="shared" ref="L9:W9" si="10">(L8/$K8)*100</f>
        <v>#DIV/0!</v>
      </c>
      <c r="M9" s="73" t="e">
        <f t="shared" si="10"/>
        <v>#DIV/0!</v>
      </c>
      <c r="N9" s="73" t="e">
        <f t="shared" si="10"/>
        <v>#DIV/0!</v>
      </c>
      <c r="O9" s="73" t="e">
        <f t="shared" si="10"/>
        <v>#DIV/0!</v>
      </c>
      <c r="P9" s="73" t="e">
        <f t="shared" si="10"/>
        <v>#DIV/0!</v>
      </c>
      <c r="Q9" s="73" t="e">
        <f t="shared" si="10"/>
        <v>#DIV/0!</v>
      </c>
      <c r="R9" s="73" t="e">
        <f t="shared" si="10"/>
        <v>#DIV/0!</v>
      </c>
      <c r="S9" s="73" t="e">
        <f t="shared" si="10"/>
        <v>#DIV/0!</v>
      </c>
      <c r="T9" s="73" t="e">
        <f t="shared" si="10"/>
        <v>#DIV/0!</v>
      </c>
      <c r="U9" s="73" t="e">
        <f t="shared" si="10"/>
        <v>#DIV/0!</v>
      </c>
      <c r="V9" s="73" t="e">
        <f t="shared" si="10"/>
        <v>#DIV/0!</v>
      </c>
      <c r="W9" s="73" t="e">
        <f t="shared" si="10"/>
        <v>#DIV/0!</v>
      </c>
      <c r="X9" s="186"/>
      <c r="Y9" s="190"/>
      <c r="Z9" s="190"/>
      <c r="AA9" s="190"/>
    </row>
    <row r="10" spans="1:27" ht="14.25" x14ac:dyDescent="0.2">
      <c r="A10" s="126">
        <v>5</v>
      </c>
      <c r="B10" s="126">
        <v>5</v>
      </c>
      <c r="C10" s="117" t="s">
        <v>136</v>
      </c>
      <c r="D10" s="126" t="s">
        <v>49</v>
      </c>
      <c r="E10" s="99" t="s">
        <v>19</v>
      </c>
      <c r="F10" s="126"/>
      <c r="G10" s="5" t="str">
        <f t="shared" si="4"/>
        <v/>
      </c>
      <c r="H10" s="79"/>
      <c r="J10" s="185" t="s">
        <v>36</v>
      </c>
      <c r="K10" s="187">
        <f>SUM(L10:V10)</f>
        <v>0</v>
      </c>
      <c r="L10" s="91">
        <f>COUNTIF(H6:H62,"A")</f>
        <v>0</v>
      </c>
      <c r="M10" s="91">
        <f>COUNTIF(H6:H62,"A-")</f>
        <v>0</v>
      </c>
      <c r="N10" s="91">
        <f>COUNTIF(H6:H62,"B+")</f>
        <v>0</v>
      </c>
      <c r="O10" s="91">
        <f>COUNTIF(H6:H62,"B")</f>
        <v>0</v>
      </c>
      <c r="P10" s="91">
        <f>COUNTIF(H6:H62,"B-")</f>
        <v>0</v>
      </c>
      <c r="Q10" s="91">
        <f>COUNTIF(H6:H62,"C+")</f>
        <v>0</v>
      </c>
      <c r="R10" s="91">
        <f>COUNTIF(H6:H62,"C")</f>
        <v>0</v>
      </c>
      <c r="S10" s="91">
        <f>COUNTIF(H6:H62,"C-")</f>
        <v>0</v>
      </c>
      <c r="T10" s="91">
        <f>COUNTIF(H6:H62,"D+")</f>
        <v>0</v>
      </c>
      <c r="U10" s="91">
        <f>COUNTIF(H6:H62,"D")</f>
        <v>0</v>
      </c>
      <c r="V10" s="91">
        <f>COUNTIF(H6:H62,"F")</f>
        <v>0</v>
      </c>
      <c r="W10" s="91">
        <f>COUNTIF(H6:H62,"X")</f>
        <v>0</v>
      </c>
      <c r="X10" s="185">
        <f t="shared" ref="X10" si="11">SUM(L10:R10)</f>
        <v>0</v>
      </c>
      <c r="Y10" s="189" t="e">
        <f t="shared" ref="Y10" si="12">(X10/K10)*100</f>
        <v>#DIV/0!</v>
      </c>
      <c r="Z10" s="189" t="e">
        <f t="shared" ref="Z10" si="13">(L10*4+M10*3.67+N10*3.33+O10*3+P10*2.67+Q10*2.33+R10*2+S10*1.67+T10*1.33+U10*1)/K10</f>
        <v>#DIV/0!</v>
      </c>
      <c r="AA10" s="189" t="e">
        <f t="shared" ref="AA10" si="14">(Z10/4)*100</f>
        <v>#DIV/0!</v>
      </c>
    </row>
    <row r="11" spans="1:27" ht="14.25" x14ac:dyDescent="0.2">
      <c r="A11" s="126">
        <v>6</v>
      </c>
      <c r="B11" s="126">
        <v>6</v>
      </c>
      <c r="C11" s="117" t="s">
        <v>137</v>
      </c>
      <c r="D11" s="126" t="s">
        <v>49</v>
      </c>
      <c r="E11" s="99" t="s">
        <v>13</v>
      </c>
      <c r="F11" s="126"/>
      <c r="G11" s="5" t="str">
        <f t="shared" si="4"/>
        <v/>
      </c>
      <c r="H11" s="79"/>
      <c r="J11" s="186"/>
      <c r="K11" s="188"/>
      <c r="L11" s="73" t="e">
        <f t="shared" ref="L11:W11" si="15">(L10/$K10)*100</f>
        <v>#DIV/0!</v>
      </c>
      <c r="M11" s="73" t="e">
        <f t="shared" si="15"/>
        <v>#DIV/0!</v>
      </c>
      <c r="N11" s="73" t="e">
        <f t="shared" si="15"/>
        <v>#DIV/0!</v>
      </c>
      <c r="O11" s="73" t="e">
        <f t="shared" si="15"/>
        <v>#DIV/0!</v>
      </c>
      <c r="P11" s="73" t="e">
        <f t="shared" si="15"/>
        <v>#DIV/0!</v>
      </c>
      <c r="Q11" s="73" t="e">
        <f t="shared" si="15"/>
        <v>#DIV/0!</v>
      </c>
      <c r="R11" s="73" t="e">
        <f t="shared" si="15"/>
        <v>#DIV/0!</v>
      </c>
      <c r="S11" s="73" t="e">
        <f t="shared" si="15"/>
        <v>#DIV/0!</v>
      </c>
      <c r="T11" s="73" t="e">
        <f t="shared" si="15"/>
        <v>#DIV/0!</v>
      </c>
      <c r="U11" s="73" t="e">
        <f t="shared" si="15"/>
        <v>#DIV/0!</v>
      </c>
      <c r="V11" s="73" t="e">
        <f t="shared" si="15"/>
        <v>#DIV/0!</v>
      </c>
      <c r="W11" s="73" t="e">
        <f t="shared" si="15"/>
        <v>#DIV/0!</v>
      </c>
      <c r="X11" s="186"/>
      <c r="Y11" s="190"/>
      <c r="Z11" s="190"/>
      <c r="AA11" s="190"/>
    </row>
    <row r="12" spans="1:27" x14ac:dyDescent="0.2">
      <c r="A12" s="126">
        <v>7</v>
      </c>
      <c r="B12" s="126">
        <v>7</v>
      </c>
      <c r="C12" s="117" t="s">
        <v>141</v>
      </c>
      <c r="D12" s="126" t="s">
        <v>49</v>
      </c>
      <c r="E12" s="99" t="s">
        <v>19</v>
      </c>
      <c r="F12" s="126"/>
      <c r="G12" s="5" t="str">
        <f t="shared" si="4"/>
        <v/>
      </c>
      <c r="H12" s="79"/>
    </row>
    <row r="13" spans="1:27" x14ac:dyDescent="0.2">
      <c r="A13" s="126">
        <v>8</v>
      </c>
      <c r="B13" s="126">
        <v>8</v>
      </c>
      <c r="C13" s="117" t="s">
        <v>142</v>
      </c>
      <c r="D13" s="126" t="s">
        <v>49</v>
      </c>
      <c r="E13" s="99" t="s">
        <v>19</v>
      </c>
      <c r="F13" s="126"/>
      <c r="G13" s="5" t="str">
        <f t="shared" si="4"/>
        <v/>
      </c>
      <c r="H13" s="79"/>
      <c r="J13" s="192" t="s">
        <v>238</v>
      </c>
      <c r="K13" s="193">
        <f>ANALISA!D28</f>
        <v>57</v>
      </c>
      <c r="L13" s="128">
        <f>ANALISA!E28</f>
        <v>6</v>
      </c>
      <c r="M13" s="133">
        <f>ANALISA!F28</f>
        <v>8</v>
      </c>
      <c r="N13" s="133">
        <f>ANALISA!G28</f>
        <v>9</v>
      </c>
      <c r="O13" s="133">
        <f>ANALISA!H28</f>
        <v>11</v>
      </c>
      <c r="P13" s="133">
        <f>ANALISA!I28</f>
        <v>9</v>
      </c>
      <c r="Q13" s="133">
        <f>ANALISA!J28</f>
        <v>8</v>
      </c>
      <c r="R13" s="133">
        <f>ANALISA!K28</f>
        <v>6</v>
      </c>
      <c r="S13" s="133">
        <f>ANALISA!L28</f>
        <v>0</v>
      </c>
      <c r="T13" s="133">
        <f>ANALISA!M28</f>
        <v>0</v>
      </c>
      <c r="U13" s="133">
        <f>ANALISA!N28</f>
        <v>0</v>
      </c>
      <c r="V13" s="133">
        <f>ANALISA!O28</f>
        <v>0</v>
      </c>
      <c r="W13" s="133">
        <f>ANALISA!P28</f>
        <v>0</v>
      </c>
      <c r="X13" s="193">
        <f>ANALISA!Q28</f>
        <v>57</v>
      </c>
      <c r="Y13" s="191">
        <f>ANALISA!R28</f>
        <v>100</v>
      </c>
      <c r="Z13" s="191">
        <f>ANALISA!S28</f>
        <v>3</v>
      </c>
      <c r="AA13" s="191">
        <f>ANALISA!T28</f>
        <v>75</v>
      </c>
    </row>
    <row r="14" spans="1:27" x14ac:dyDescent="0.2">
      <c r="A14" s="126">
        <v>9</v>
      </c>
      <c r="B14" s="126">
        <v>9</v>
      </c>
      <c r="C14" s="117" t="s">
        <v>217</v>
      </c>
      <c r="D14" s="126" t="s">
        <v>49</v>
      </c>
      <c r="E14" s="99" t="s">
        <v>13</v>
      </c>
      <c r="F14" s="126"/>
      <c r="G14" s="5" t="str">
        <f t="shared" si="4"/>
        <v/>
      </c>
      <c r="H14" s="79"/>
      <c r="J14" s="192"/>
      <c r="K14" s="193"/>
      <c r="L14" s="130">
        <f>ANALISA!E29</f>
        <v>10.526315789473683</v>
      </c>
      <c r="M14" s="135">
        <f>ANALISA!F29</f>
        <v>14.035087719298245</v>
      </c>
      <c r="N14" s="135">
        <f>ANALISA!G29</f>
        <v>15.789473684210526</v>
      </c>
      <c r="O14" s="135">
        <f>ANALISA!H29</f>
        <v>19.298245614035086</v>
      </c>
      <c r="P14" s="135">
        <f>ANALISA!I29</f>
        <v>15.789473684210526</v>
      </c>
      <c r="Q14" s="135">
        <f>ANALISA!J29</f>
        <v>14.035087719298245</v>
      </c>
      <c r="R14" s="135">
        <f>ANALISA!K29</f>
        <v>10.526315789473683</v>
      </c>
      <c r="S14" s="135">
        <f>ANALISA!L29</f>
        <v>0</v>
      </c>
      <c r="T14" s="135">
        <f>ANALISA!M29</f>
        <v>0</v>
      </c>
      <c r="U14" s="135">
        <f>ANALISA!N29</f>
        <v>0</v>
      </c>
      <c r="V14" s="135">
        <f>ANALISA!O29</f>
        <v>0</v>
      </c>
      <c r="W14" s="135">
        <f>ANALISA!P29</f>
        <v>0</v>
      </c>
      <c r="X14" s="193"/>
      <c r="Y14" s="191"/>
      <c r="Z14" s="191"/>
      <c r="AA14" s="191"/>
    </row>
    <row r="15" spans="1:27" x14ac:dyDescent="0.2">
      <c r="A15" s="126">
        <v>10</v>
      </c>
      <c r="B15" s="126">
        <v>10</v>
      </c>
      <c r="C15" s="117" t="s">
        <v>143</v>
      </c>
      <c r="D15" s="126" t="s">
        <v>49</v>
      </c>
      <c r="E15" s="99" t="s">
        <v>12</v>
      </c>
      <c r="F15" s="126"/>
      <c r="G15" s="5" t="str">
        <f t="shared" si="4"/>
        <v/>
      </c>
      <c r="H15" s="79"/>
    </row>
    <row r="16" spans="1:27" x14ac:dyDescent="0.2">
      <c r="A16" s="126">
        <v>11</v>
      </c>
      <c r="B16" s="126">
        <v>11</v>
      </c>
      <c r="C16" s="117" t="s">
        <v>218</v>
      </c>
      <c r="D16" s="126" t="s">
        <v>49</v>
      </c>
      <c r="E16" s="99" t="s">
        <v>11</v>
      </c>
      <c r="F16" s="126"/>
      <c r="G16" s="5" t="str">
        <f t="shared" si="4"/>
        <v/>
      </c>
      <c r="H16" s="79"/>
    </row>
    <row r="17" spans="1:8" x14ac:dyDescent="0.2">
      <c r="A17" s="126">
        <v>12</v>
      </c>
      <c r="B17" s="126">
        <v>12</v>
      </c>
      <c r="C17" s="117" t="s">
        <v>144</v>
      </c>
      <c r="D17" s="126" t="s">
        <v>49</v>
      </c>
      <c r="E17" s="99" t="s">
        <v>18</v>
      </c>
      <c r="F17" s="126"/>
      <c r="G17" s="5" t="str">
        <f t="shared" si="4"/>
        <v/>
      </c>
      <c r="H17" s="79"/>
    </row>
    <row r="18" spans="1:8" x14ac:dyDescent="0.2">
      <c r="A18" s="126">
        <v>13</v>
      </c>
      <c r="B18" s="126">
        <v>13</v>
      </c>
      <c r="C18" s="117" t="s">
        <v>145</v>
      </c>
      <c r="D18" s="126" t="s">
        <v>49</v>
      </c>
      <c r="E18" s="99" t="s">
        <v>17</v>
      </c>
      <c r="F18" s="126"/>
      <c r="G18" s="5" t="str">
        <f t="shared" si="4"/>
        <v/>
      </c>
      <c r="H18" s="79"/>
    </row>
    <row r="19" spans="1:8" x14ac:dyDescent="0.2">
      <c r="A19" s="126">
        <v>14</v>
      </c>
      <c r="B19" s="126">
        <v>14</v>
      </c>
      <c r="C19" s="117" t="s">
        <v>146</v>
      </c>
      <c r="D19" s="126" t="s">
        <v>49</v>
      </c>
      <c r="E19" s="99" t="s">
        <v>19</v>
      </c>
      <c r="F19" s="126"/>
      <c r="G19" s="5" t="str">
        <f t="shared" si="4"/>
        <v/>
      </c>
      <c r="H19" s="79"/>
    </row>
    <row r="20" spans="1:8" x14ac:dyDescent="0.2">
      <c r="A20" s="126">
        <v>15</v>
      </c>
      <c r="B20" s="126">
        <v>15</v>
      </c>
      <c r="C20" s="117" t="s">
        <v>147</v>
      </c>
      <c r="D20" s="126" t="s">
        <v>49</v>
      </c>
      <c r="E20" s="99" t="s">
        <v>19</v>
      </c>
      <c r="F20" s="126"/>
      <c r="G20" s="5" t="str">
        <f t="shared" si="4"/>
        <v/>
      </c>
      <c r="H20" s="79"/>
    </row>
    <row r="21" spans="1:8" x14ac:dyDescent="0.2">
      <c r="A21" s="126">
        <v>16</v>
      </c>
      <c r="B21" s="126">
        <v>16</v>
      </c>
      <c r="C21" s="117" t="s">
        <v>148</v>
      </c>
      <c r="D21" s="126" t="s">
        <v>49</v>
      </c>
      <c r="E21" s="99" t="s">
        <v>9</v>
      </c>
      <c r="F21" s="126"/>
      <c r="G21" s="5" t="str">
        <f t="shared" si="4"/>
        <v/>
      </c>
      <c r="H21" s="79"/>
    </row>
    <row r="22" spans="1:8" x14ac:dyDescent="0.2">
      <c r="A22" s="126">
        <v>17</v>
      </c>
      <c r="B22" s="126">
        <v>17</v>
      </c>
      <c r="C22" s="117" t="s">
        <v>149</v>
      </c>
      <c r="D22" s="126" t="s">
        <v>49</v>
      </c>
      <c r="E22" s="99" t="s">
        <v>19</v>
      </c>
      <c r="F22" s="126"/>
      <c r="G22" s="5" t="str">
        <f t="shared" si="4"/>
        <v/>
      </c>
      <c r="H22" s="79"/>
    </row>
    <row r="23" spans="1:8" x14ac:dyDescent="0.2">
      <c r="A23" s="126">
        <v>18</v>
      </c>
      <c r="B23" s="126">
        <v>18</v>
      </c>
      <c r="C23" s="117" t="s">
        <v>150</v>
      </c>
      <c r="D23" s="126" t="s">
        <v>49</v>
      </c>
      <c r="E23" s="99" t="s">
        <v>11</v>
      </c>
      <c r="F23" s="126"/>
      <c r="G23" s="5" t="str">
        <f t="shared" si="4"/>
        <v/>
      </c>
      <c r="H23" s="79"/>
    </row>
    <row r="24" spans="1:8" x14ac:dyDescent="0.2">
      <c r="A24" s="126">
        <v>19</v>
      </c>
      <c r="B24" s="126">
        <v>19</v>
      </c>
      <c r="C24" s="117" t="s">
        <v>151</v>
      </c>
      <c r="D24" s="126" t="s">
        <v>49</v>
      </c>
      <c r="E24" s="99" t="s">
        <v>11</v>
      </c>
      <c r="F24" s="126"/>
      <c r="G24" s="5" t="str">
        <f t="shared" si="4"/>
        <v/>
      </c>
      <c r="H24" s="79"/>
    </row>
    <row r="25" spans="1:8" x14ac:dyDescent="0.2">
      <c r="A25" s="126">
        <v>20</v>
      </c>
      <c r="B25" s="126">
        <v>20</v>
      </c>
      <c r="C25" s="117" t="s">
        <v>152</v>
      </c>
      <c r="D25" s="126" t="s">
        <v>49</v>
      </c>
      <c r="E25" s="99" t="s">
        <v>11</v>
      </c>
      <c r="F25" s="126"/>
      <c r="G25" s="5" t="str">
        <f t="shared" si="4"/>
        <v/>
      </c>
      <c r="H25" s="79"/>
    </row>
    <row r="26" spans="1:8" x14ac:dyDescent="0.2">
      <c r="A26" s="126">
        <v>21</v>
      </c>
      <c r="B26" s="126">
        <v>21</v>
      </c>
      <c r="C26" s="117" t="s">
        <v>219</v>
      </c>
      <c r="D26" s="126" t="s">
        <v>49</v>
      </c>
      <c r="E26" s="99" t="s">
        <v>19</v>
      </c>
      <c r="F26" s="126"/>
      <c r="G26" s="5" t="str">
        <f t="shared" si="4"/>
        <v/>
      </c>
      <c r="H26" s="79"/>
    </row>
    <row r="27" spans="1:8" x14ac:dyDescent="0.2">
      <c r="A27" s="126">
        <v>22</v>
      </c>
      <c r="B27" s="126">
        <v>22</v>
      </c>
      <c r="C27" s="117" t="s">
        <v>153</v>
      </c>
      <c r="D27" s="126" t="s">
        <v>49</v>
      </c>
      <c r="E27" s="99" t="s">
        <v>19</v>
      </c>
      <c r="F27" s="126"/>
      <c r="G27" s="5" t="str">
        <f t="shared" si="4"/>
        <v/>
      </c>
      <c r="H27" s="79"/>
    </row>
    <row r="28" spans="1:8" x14ac:dyDescent="0.2">
      <c r="A28" s="126">
        <v>23</v>
      </c>
      <c r="B28" s="126">
        <v>23</v>
      </c>
      <c r="C28" s="117" t="s">
        <v>223</v>
      </c>
      <c r="D28" s="126" t="s">
        <v>51</v>
      </c>
      <c r="E28" s="111" t="s">
        <v>19</v>
      </c>
      <c r="F28" s="126"/>
      <c r="G28" s="5" t="str">
        <f t="shared" si="4"/>
        <v/>
      </c>
      <c r="H28" s="79"/>
    </row>
    <row r="29" spans="1:8" x14ac:dyDescent="0.2">
      <c r="A29" s="126">
        <v>24</v>
      </c>
      <c r="B29" s="126">
        <v>1</v>
      </c>
      <c r="C29" s="117" t="s">
        <v>157</v>
      </c>
      <c r="D29" s="126" t="s">
        <v>50</v>
      </c>
      <c r="E29" s="99" t="s">
        <v>11</v>
      </c>
      <c r="F29" s="126"/>
      <c r="G29" s="5" t="str">
        <f t="shared" si="4"/>
        <v/>
      </c>
      <c r="H29" s="79"/>
    </row>
    <row r="30" spans="1:8" x14ac:dyDescent="0.2">
      <c r="A30" s="126">
        <v>25</v>
      </c>
      <c r="B30" s="126">
        <v>2</v>
      </c>
      <c r="C30" s="117" t="s">
        <v>158</v>
      </c>
      <c r="D30" s="126" t="s">
        <v>50</v>
      </c>
      <c r="E30" s="99" t="s">
        <v>17</v>
      </c>
      <c r="F30" s="126"/>
      <c r="G30" s="5" t="str">
        <f t="shared" si="4"/>
        <v/>
      </c>
      <c r="H30" s="79"/>
    </row>
    <row r="31" spans="1:8" x14ac:dyDescent="0.2">
      <c r="A31" s="126">
        <v>26</v>
      </c>
      <c r="B31" s="126">
        <v>3</v>
      </c>
      <c r="C31" s="117" t="s">
        <v>159</v>
      </c>
      <c r="D31" s="126" t="s">
        <v>50</v>
      </c>
      <c r="E31" s="99" t="s">
        <v>18</v>
      </c>
      <c r="F31" s="126"/>
      <c r="G31" s="5" t="str">
        <f t="shared" si="4"/>
        <v/>
      </c>
      <c r="H31" s="79"/>
    </row>
    <row r="32" spans="1:8" x14ac:dyDescent="0.2">
      <c r="A32" s="126">
        <v>27</v>
      </c>
      <c r="B32" s="126">
        <v>4</v>
      </c>
      <c r="C32" s="117" t="s">
        <v>220</v>
      </c>
      <c r="D32" s="126" t="s">
        <v>50</v>
      </c>
      <c r="E32" s="99" t="s">
        <v>12</v>
      </c>
      <c r="F32" s="126"/>
      <c r="G32" s="5" t="str">
        <f t="shared" si="4"/>
        <v/>
      </c>
      <c r="H32" s="79"/>
    </row>
    <row r="33" spans="1:8" x14ac:dyDescent="0.2">
      <c r="A33" s="126">
        <v>28</v>
      </c>
      <c r="B33" s="126">
        <v>5</v>
      </c>
      <c r="C33" s="117" t="s">
        <v>160</v>
      </c>
      <c r="D33" s="126" t="s">
        <v>50</v>
      </c>
      <c r="E33" s="99" t="s">
        <v>19</v>
      </c>
      <c r="F33" s="126"/>
      <c r="G33" s="5" t="str">
        <f t="shared" si="4"/>
        <v/>
      </c>
      <c r="H33" s="79"/>
    </row>
    <row r="34" spans="1:8" x14ac:dyDescent="0.2">
      <c r="A34" s="126">
        <v>29</v>
      </c>
      <c r="B34" s="126">
        <v>6</v>
      </c>
      <c r="C34" s="117" t="s">
        <v>161</v>
      </c>
      <c r="D34" s="126" t="s">
        <v>50</v>
      </c>
      <c r="E34" s="99" t="s">
        <v>13</v>
      </c>
      <c r="F34" s="126"/>
      <c r="G34" s="5" t="str">
        <f t="shared" si="4"/>
        <v/>
      </c>
      <c r="H34" s="79"/>
    </row>
    <row r="35" spans="1:8" x14ac:dyDescent="0.2">
      <c r="A35" s="126">
        <v>30</v>
      </c>
      <c r="B35" s="126">
        <v>7</v>
      </c>
      <c r="C35" s="117" t="s">
        <v>162</v>
      </c>
      <c r="D35" s="126" t="s">
        <v>50</v>
      </c>
      <c r="E35" s="99" t="s">
        <v>18</v>
      </c>
      <c r="F35" s="126"/>
      <c r="G35" s="5" t="str">
        <f t="shared" si="4"/>
        <v/>
      </c>
      <c r="H35" s="79"/>
    </row>
    <row r="36" spans="1:8" x14ac:dyDescent="0.2">
      <c r="A36" s="126">
        <v>31</v>
      </c>
      <c r="B36" s="126">
        <v>8</v>
      </c>
      <c r="C36" s="117" t="s">
        <v>163</v>
      </c>
      <c r="D36" s="126" t="s">
        <v>50</v>
      </c>
      <c r="E36" s="99" t="s">
        <v>18</v>
      </c>
      <c r="F36" s="126"/>
      <c r="G36" s="5" t="str">
        <f t="shared" si="4"/>
        <v/>
      </c>
      <c r="H36" s="79"/>
    </row>
    <row r="37" spans="1:8" x14ac:dyDescent="0.2">
      <c r="A37" s="126">
        <v>32</v>
      </c>
      <c r="B37" s="126">
        <v>9</v>
      </c>
      <c r="C37" s="117" t="s">
        <v>164</v>
      </c>
      <c r="D37" s="126" t="s">
        <v>50</v>
      </c>
      <c r="E37" s="99" t="s">
        <v>19</v>
      </c>
      <c r="F37" s="126"/>
      <c r="G37" s="5" t="str">
        <f t="shared" si="4"/>
        <v/>
      </c>
      <c r="H37" s="79"/>
    </row>
    <row r="38" spans="1:8" x14ac:dyDescent="0.2">
      <c r="A38" s="126">
        <v>33</v>
      </c>
      <c r="B38" s="126">
        <v>10</v>
      </c>
      <c r="C38" s="117" t="s">
        <v>165</v>
      </c>
      <c r="D38" s="126" t="s">
        <v>50</v>
      </c>
      <c r="E38" s="99" t="s">
        <v>18</v>
      </c>
      <c r="F38" s="126"/>
      <c r="G38" s="5" t="str">
        <f t="shared" si="4"/>
        <v/>
      </c>
      <c r="H38" s="79"/>
    </row>
    <row r="39" spans="1:8" x14ac:dyDescent="0.2">
      <c r="A39" s="126">
        <v>34</v>
      </c>
      <c r="B39" s="126">
        <v>11</v>
      </c>
      <c r="C39" s="117" t="s">
        <v>166</v>
      </c>
      <c r="D39" s="126" t="s">
        <v>50</v>
      </c>
      <c r="E39" s="99" t="s">
        <v>12</v>
      </c>
      <c r="F39" s="126"/>
      <c r="G39" s="5" t="str">
        <f t="shared" si="4"/>
        <v/>
      </c>
      <c r="H39" s="79"/>
    </row>
    <row r="40" spans="1:8" x14ac:dyDescent="0.2">
      <c r="A40" s="126">
        <v>35</v>
      </c>
      <c r="B40" s="126">
        <v>12</v>
      </c>
      <c r="C40" s="117" t="s">
        <v>167</v>
      </c>
      <c r="D40" s="126" t="s">
        <v>50</v>
      </c>
      <c r="E40" s="99" t="s">
        <v>19</v>
      </c>
      <c r="F40" s="126"/>
      <c r="G40" s="5" t="str">
        <f t="shared" si="4"/>
        <v/>
      </c>
      <c r="H40" s="79"/>
    </row>
    <row r="41" spans="1:8" x14ac:dyDescent="0.2">
      <c r="A41" s="126">
        <v>36</v>
      </c>
      <c r="B41" s="126">
        <v>13</v>
      </c>
      <c r="C41" s="117" t="s">
        <v>154</v>
      </c>
      <c r="D41" s="126" t="s">
        <v>50</v>
      </c>
      <c r="E41" s="99" t="s">
        <v>19</v>
      </c>
      <c r="F41" s="126"/>
      <c r="G41" s="5" t="str">
        <f t="shared" si="4"/>
        <v/>
      </c>
      <c r="H41" s="79"/>
    </row>
    <row r="42" spans="1:8" x14ac:dyDescent="0.2">
      <c r="A42" s="126">
        <v>37</v>
      </c>
      <c r="B42" s="126">
        <v>14</v>
      </c>
      <c r="C42" s="117" t="s">
        <v>168</v>
      </c>
      <c r="D42" s="126" t="s">
        <v>50</v>
      </c>
      <c r="E42" s="99" t="s">
        <v>15</v>
      </c>
      <c r="F42" s="126"/>
      <c r="G42" s="5" t="str">
        <f t="shared" si="4"/>
        <v/>
      </c>
      <c r="H42" s="79"/>
    </row>
    <row r="43" spans="1:8" x14ac:dyDescent="0.2">
      <c r="A43" s="126">
        <v>38</v>
      </c>
      <c r="B43" s="126">
        <v>15</v>
      </c>
      <c r="C43" s="117" t="s">
        <v>169</v>
      </c>
      <c r="D43" s="126" t="s">
        <v>50</v>
      </c>
      <c r="E43" s="99" t="s">
        <v>12</v>
      </c>
      <c r="F43" s="126"/>
      <c r="G43" s="5" t="str">
        <f t="shared" si="4"/>
        <v/>
      </c>
      <c r="H43" s="79"/>
    </row>
    <row r="44" spans="1:8" x14ac:dyDescent="0.2">
      <c r="A44" s="126">
        <v>39</v>
      </c>
      <c r="B44" s="126">
        <v>16</v>
      </c>
      <c r="C44" s="117" t="s">
        <v>155</v>
      </c>
      <c r="D44" s="126" t="s">
        <v>50</v>
      </c>
      <c r="E44" s="99" t="s">
        <v>18</v>
      </c>
      <c r="F44" s="126"/>
      <c r="G44" s="5" t="str">
        <f t="shared" si="4"/>
        <v/>
      </c>
      <c r="H44" s="79"/>
    </row>
    <row r="45" spans="1:8" x14ac:dyDescent="0.2">
      <c r="A45" s="126">
        <v>40</v>
      </c>
      <c r="B45" s="126">
        <v>17</v>
      </c>
      <c r="C45" s="117" t="s">
        <v>156</v>
      </c>
      <c r="D45" s="126" t="s">
        <v>50</v>
      </c>
      <c r="E45" s="99" t="s">
        <v>18</v>
      </c>
      <c r="F45" s="126"/>
      <c r="G45" s="5" t="str">
        <f t="shared" si="4"/>
        <v/>
      </c>
      <c r="H45" s="79"/>
    </row>
    <row r="46" spans="1:8" x14ac:dyDescent="0.2">
      <c r="A46" s="126">
        <v>41</v>
      </c>
      <c r="B46" s="126">
        <v>18</v>
      </c>
      <c r="C46" s="117" t="s">
        <v>170</v>
      </c>
      <c r="D46" s="126" t="s">
        <v>50</v>
      </c>
      <c r="E46" s="99" t="s">
        <v>18</v>
      </c>
      <c r="F46" s="126"/>
      <c r="G46" s="5" t="str">
        <f t="shared" si="4"/>
        <v/>
      </c>
      <c r="H46" s="79"/>
    </row>
    <row r="47" spans="1:8" x14ac:dyDescent="0.2">
      <c r="A47" s="126">
        <v>42</v>
      </c>
      <c r="B47" s="126">
        <v>19</v>
      </c>
      <c r="C47" s="117" t="s">
        <v>171</v>
      </c>
      <c r="D47" s="126" t="s">
        <v>50</v>
      </c>
      <c r="E47" s="99" t="s">
        <v>12</v>
      </c>
      <c r="F47" s="126"/>
      <c r="G47" s="5" t="str">
        <f t="shared" si="4"/>
        <v/>
      </c>
      <c r="H47" s="79"/>
    </row>
    <row r="48" spans="1:8" x14ac:dyDescent="0.2">
      <c r="A48" s="126">
        <v>43</v>
      </c>
      <c r="B48" s="126">
        <v>20</v>
      </c>
      <c r="C48" s="117" t="s">
        <v>172</v>
      </c>
      <c r="D48" s="126" t="s">
        <v>50</v>
      </c>
      <c r="E48" s="99" t="s">
        <v>13</v>
      </c>
      <c r="F48" s="126"/>
      <c r="G48" s="5" t="str">
        <f t="shared" si="4"/>
        <v/>
      </c>
      <c r="H48" s="79"/>
    </row>
    <row r="49" spans="1:8" x14ac:dyDescent="0.2">
      <c r="A49" s="126">
        <v>44</v>
      </c>
      <c r="B49" s="126">
        <v>2</v>
      </c>
      <c r="C49" s="117" t="s">
        <v>175</v>
      </c>
      <c r="D49" s="5" t="s">
        <v>51</v>
      </c>
      <c r="E49" s="99" t="s">
        <v>212</v>
      </c>
      <c r="F49" s="126"/>
      <c r="G49" s="5" t="str">
        <f t="shared" si="4"/>
        <v/>
      </c>
      <c r="H49" s="79"/>
    </row>
    <row r="50" spans="1:8" x14ac:dyDescent="0.2">
      <c r="A50" s="126">
        <v>45</v>
      </c>
      <c r="B50" s="126">
        <v>3</v>
      </c>
      <c r="C50" s="117" t="s">
        <v>176</v>
      </c>
      <c r="D50" s="5" t="s">
        <v>51</v>
      </c>
      <c r="E50" s="99" t="s">
        <v>212</v>
      </c>
      <c r="F50" s="126"/>
      <c r="G50" s="5" t="str">
        <f t="shared" si="4"/>
        <v/>
      </c>
      <c r="H50" s="79"/>
    </row>
    <row r="51" spans="1:8" x14ac:dyDescent="0.2">
      <c r="A51" s="126">
        <v>46</v>
      </c>
      <c r="B51" s="126">
        <v>7</v>
      </c>
      <c r="C51" s="117" t="s">
        <v>222</v>
      </c>
      <c r="D51" s="126" t="s">
        <v>51</v>
      </c>
      <c r="E51" s="99" t="s">
        <v>12</v>
      </c>
      <c r="F51" s="126"/>
      <c r="G51" s="5" t="str">
        <f t="shared" si="4"/>
        <v/>
      </c>
      <c r="H51" s="79"/>
    </row>
    <row r="52" spans="1:8" x14ac:dyDescent="0.2">
      <c r="A52" s="126">
        <v>47</v>
      </c>
      <c r="B52" s="126">
        <v>8</v>
      </c>
      <c r="C52" s="117" t="s">
        <v>180</v>
      </c>
      <c r="D52" s="126" t="s">
        <v>51</v>
      </c>
      <c r="E52" s="99" t="s">
        <v>18</v>
      </c>
      <c r="F52" s="126"/>
      <c r="G52" s="5" t="str">
        <f t="shared" si="4"/>
        <v/>
      </c>
      <c r="H52" s="79"/>
    </row>
    <row r="53" spans="1:8" x14ac:dyDescent="0.2">
      <c r="A53" s="126">
        <v>48</v>
      </c>
      <c r="B53" s="126">
        <v>14</v>
      </c>
      <c r="C53" s="117" t="s">
        <v>178</v>
      </c>
      <c r="D53" s="126" t="s">
        <v>51</v>
      </c>
      <c r="E53" s="110" t="s">
        <v>18</v>
      </c>
      <c r="F53" s="126"/>
      <c r="G53" s="5" t="str">
        <f t="shared" si="4"/>
        <v/>
      </c>
      <c r="H53" s="79"/>
    </row>
    <row r="54" spans="1:8" x14ac:dyDescent="0.2">
      <c r="A54" s="126">
        <v>49</v>
      </c>
      <c r="B54" s="126">
        <v>1</v>
      </c>
      <c r="C54" s="117" t="s">
        <v>224</v>
      </c>
      <c r="D54" s="126" t="s">
        <v>190</v>
      </c>
      <c r="E54" s="99" t="s">
        <v>13</v>
      </c>
      <c r="F54" s="126"/>
      <c r="G54" s="5" t="str">
        <f t="shared" si="4"/>
        <v/>
      </c>
      <c r="H54" s="79"/>
    </row>
    <row r="55" spans="1:8" x14ac:dyDescent="0.2">
      <c r="A55" s="126">
        <v>50</v>
      </c>
      <c r="B55" s="126">
        <v>2</v>
      </c>
      <c r="C55" s="117" t="s">
        <v>185</v>
      </c>
      <c r="D55" s="126" t="s">
        <v>190</v>
      </c>
      <c r="E55" s="99" t="s">
        <v>15</v>
      </c>
      <c r="F55" s="126"/>
      <c r="G55" s="5" t="str">
        <f t="shared" si="4"/>
        <v/>
      </c>
      <c r="H55" s="79"/>
    </row>
    <row r="56" spans="1:8" x14ac:dyDescent="0.2">
      <c r="A56" s="126">
        <v>51</v>
      </c>
      <c r="B56" s="126">
        <v>3</v>
      </c>
      <c r="C56" s="117" t="s">
        <v>225</v>
      </c>
      <c r="D56" s="126" t="s">
        <v>190</v>
      </c>
      <c r="E56" s="99" t="s">
        <v>18</v>
      </c>
      <c r="F56" s="126"/>
      <c r="G56" s="5" t="str">
        <f t="shared" si="4"/>
        <v/>
      </c>
      <c r="H56" s="79"/>
    </row>
    <row r="57" spans="1:8" x14ac:dyDescent="0.2">
      <c r="A57" s="126">
        <v>52</v>
      </c>
      <c r="B57" s="126">
        <v>4</v>
      </c>
      <c r="C57" s="117" t="s">
        <v>186</v>
      </c>
      <c r="D57" s="126" t="s">
        <v>190</v>
      </c>
      <c r="E57" s="99" t="s">
        <v>12</v>
      </c>
      <c r="F57" s="126"/>
      <c r="G57" s="5" t="str">
        <f t="shared" si="4"/>
        <v/>
      </c>
      <c r="H57" s="79"/>
    </row>
    <row r="58" spans="1:8" x14ac:dyDescent="0.2">
      <c r="A58" s="126">
        <v>53</v>
      </c>
      <c r="B58" s="126">
        <v>5</v>
      </c>
      <c r="C58" s="117" t="s">
        <v>187</v>
      </c>
      <c r="D58" s="126" t="s">
        <v>190</v>
      </c>
      <c r="E58" s="99" t="s">
        <v>13</v>
      </c>
      <c r="F58" s="126"/>
      <c r="G58" s="5" t="str">
        <f t="shared" si="4"/>
        <v/>
      </c>
      <c r="H58" s="79"/>
    </row>
    <row r="59" spans="1:8" x14ac:dyDescent="0.2">
      <c r="A59" s="126">
        <v>54</v>
      </c>
      <c r="B59" s="126">
        <v>6</v>
      </c>
      <c r="C59" s="117" t="s">
        <v>188</v>
      </c>
      <c r="D59" s="126" t="s">
        <v>190</v>
      </c>
      <c r="E59" s="99" t="s">
        <v>12</v>
      </c>
      <c r="F59" s="126"/>
      <c r="G59" s="5" t="str">
        <f t="shared" si="4"/>
        <v/>
      </c>
      <c r="H59" s="79"/>
    </row>
    <row r="60" spans="1:8" x14ac:dyDescent="0.2">
      <c r="A60" s="126">
        <v>55</v>
      </c>
      <c r="B60" s="126">
        <v>7</v>
      </c>
      <c r="C60" s="117" t="s">
        <v>189</v>
      </c>
      <c r="D60" s="126" t="s">
        <v>190</v>
      </c>
      <c r="E60" s="99" t="s">
        <v>18</v>
      </c>
      <c r="F60" s="126"/>
      <c r="G60" s="5" t="str">
        <f t="shared" si="4"/>
        <v/>
      </c>
      <c r="H60" s="79"/>
    </row>
    <row r="61" spans="1:8" x14ac:dyDescent="0.2">
      <c r="A61" s="126">
        <v>56</v>
      </c>
      <c r="B61" s="126">
        <v>8</v>
      </c>
      <c r="C61" s="117" t="s">
        <v>226</v>
      </c>
      <c r="D61" s="126" t="s">
        <v>190</v>
      </c>
      <c r="E61" s="99" t="s">
        <v>18</v>
      </c>
      <c r="F61" s="126"/>
      <c r="G61" s="5" t="str">
        <f t="shared" si="4"/>
        <v/>
      </c>
      <c r="H61" s="79"/>
    </row>
    <row r="62" spans="1:8" x14ac:dyDescent="0.2">
      <c r="A62" s="126">
        <v>57</v>
      </c>
      <c r="B62" s="126">
        <v>9</v>
      </c>
      <c r="C62" s="117" t="s">
        <v>227</v>
      </c>
      <c r="D62" s="126" t="s">
        <v>190</v>
      </c>
      <c r="E62" s="99" t="s">
        <v>18</v>
      </c>
      <c r="F62" s="126"/>
      <c r="G62" s="5" t="str">
        <f t="shared" si="4"/>
        <v/>
      </c>
      <c r="H62" s="79"/>
    </row>
  </sheetData>
  <mergeCells count="36">
    <mergeCell ref="A1:H1"/>
    <mergeCell ref="A2:D2"/>
    <mergeCell ref="A4:A5"/>
    <mergeCell ref="C4:C5"/>
    <mergeCell ref="D4:D5"/>
    <mergeCell ref="F4:G4"/>
    <mergeCell ref="AA4:AA5"/>
    <mergeCell ref="J6:J7"/>
    <mergeCell ref="K6:K7"/>
    <mergeCell ref="X6:X7"/>
    <mergeCell ref="Y6:Y7"/>
    <mergeCell ref="Z6:Z7"/>
    <mergeCell ref="AA6:AA7"/>
    <mergeCell ref="J4:J5"/>
    <mergeCell ref="K4:K5"/>
    <mergeCell ref="L4:W4"/>
    <mergeCell ref="X4:Y4"/>
    <mergeCell ref="Z4:Z5"/>
    <mergeCell ref="AA8:AA9"/>
    <mergeCell ref="J10:J11"/>
    <mergeCell ref="K10:K11"/>
    <mergeCell ref="X10:X11"/>
    <mergeCell ref="Y10:Y11"/>
    <mergeCell ref="Z10:Z11"/>
    <mergeCell ref="AA10:AA11"/>
    <mergeCell ref="J8:J9"/>
    <mergeCell ref="K8:K9"/>
    <mergeCell ref="X8:X9"/>
    <mergeCell ref="Y8:Y9"/>
    <mergeCell ref="Z8:Z9"/>
    <mergeCell ref="J13:J14"/>
    <mergeCell ref="Y13:Y14"/>
    <mergeCell ref="X13:X14"/>
    <mergeCell ref="Z13:Z14"/>
    <mergeCell ref="AA13:AA14"/>
    <mergeCell ref="K13:K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9" workbookViewId="0">
      <selection activeCell="D28" sqref="D28:D29"/>
    </sheetView>
  </sheetViews>
  <sheetFormatPr defaultRowHeight="12.75" x14ac:dyDescent="0.2"/>
  <cols>
    <col min="1" max="1" width="6.28515625" customWidth="1"/>
    <col min="2" max="2" width="13.7109375" customWidth="1"/>
    <col min="3" max="3" width="7.28515625" customWidth="1"/>
    <col min="4" max="4" width="8.140625" customWidth="1"/>
    <col min="5" max="11" width="6" customWidth="1"/>
    <col min="12" max="12" width="6.85546875" customWidth="1"/>
    <col min="13" max="13" width="7" customWidth="1"/>
    <col min="14" max="14" width="6.140625" customWidth="1"/>
    <col min="15" max="15" width="6.42578125" customWidth="1"/>
    <col min="16" max="16" width="6.140625" customWidth="1"/>
    <col min="17" max="17" width="6.5703125" customWidth="1"/>
    <col min="18" max="18" width="7.28515625" customWidth="1"/>
    <col min="19" max="19" width="7.5703125" customWidth="1"/>
    <col min="20" max="20" width="7.42578125" customWidth="1"/>
    <col min="244" max="244" width="9.28515625" bestFit="1" customWidth="1"/>
    <col min="245" max="245" width="20.140625" bestFit="1" customWidth="1"/>
    <col min="246" max="246" width="9.28515625" bestFit="1" customWidth="1"/>
    <col min="247" max="247" width="14.28515625" bestFit="1" customWidth="1"/>
    <col min="248" max="256" width="9.28515625" bestFit="1" customWidth="1"/>
  </cols>
  <sheetData>
    <row r="1" spans="1:23" ht="29.25" customHeight="1" x14ac:dyDescent="0.2">
      <c r="A1" s="251" t="s">
        <v>108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</row>
    <row r="2" spans="1:23" ht="29.25" customHeight="1" x14ac:dyDescent="0.2">
      <c r="A2" s="251" t="s">
        <v>52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</row>
    <row r="3" spans="1:23" ht="24.95" customHeight="1" x14ac:dyDescent="0.2">
      <c r="A3" s="40"/>
      <c r="B3" s="41"/>
      <c r="C3" s="42"/>
      <c r="D3" s="42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3"/>
      <c r="Q3" s="42"/>
      <c r="R3" s="42"/>
      <c r="S3" s="42"/>
      <c r="T3" s="43"/>
    </row>
    <row r="4" spans="1:23" ht="33.75" customHeight="1" x14ac:dyDescent="0.2">
      <c r="A4" s="45"/>
      <c r="B4" s="58" t="s">
        <v>53</v>
      </c>
      <c r="C4" s="59" t="s">
        <v>54</v>
      </c>
      <c r="D4" s="59" t="s">
        <v>55</v>
      </c>
      <c r="E4" s="252" t="s">
        <v>56</v>
      </c>
      <c r="F4" s="253"/>
      <c r="G4" s="252" t="s">
        <v>57</v>
      </c>
      <c r="H4" s="253"/>
      <c r="I4" s="252" t="s">
        <v>58</v>
      </c>
      <c r="J4" s="253"/>
      <c r="K4" s="59" t="s">
        <v>59</v>
      </c>
      <c r="L4" s="59" t="s">
        <v>102</v>
      </c>
      <c r="M4" s="254" t="s">
        <v>103</v>
      </c>
      <c r="N4" s="255"/>
      <c r="O4" s="58" t="s">
        <v>60</v>
      </c>
      <c r="P4" s="254" t="s">
        <v>61</v>
      </c>
      <c r="Q4" s="255"/>
      <c r="R4" s="60" t="s">
        <v>62</v>
      </c>
      <c r="S4" s="58" t="s">
        <v>63</v>
      </c>
      <c r="T4" s="49"/>
    </row>
    <row r="5" spans="1:23" ht="33.75" customHeight="1" x14ac:dyDescent="0.2">
      <c r="A5" s="46"/>
      <c r="B5" s="50" t="s">
        <v>104</v>
      </c>
      <c r="C5" s="48">
        <v>127</v>
      </c>
      <c r="D5" s="48">
        <v>111</v>
      </c>
      <c r="E5" s="204">
        <v>50</v>
      </c>
      <c r="F5" s="204"/>
      <c r="G5" s="204">
        <v>25</v>
      </c>
      <c r="H5" s="204"/>
      <c r="I5" s="204">
        <v>25</v>
      </c>
      <c r="J5" s="204"/>
      <c r="K5" s="51">
        <v>11</v>
      </c>
      <c r="L5" s="51">
        <v>0</v>
      </c>
      <c r="M5" s="204">
        <f>SUM(E5:K5)</f>
        <v>111</v>
      </c>
      <c r="N5" s="204"/>
      <c r="O5" s="51">
        <v>0</v>
      </c>
      <c r="P5" s="256">
        <f>M5/D5</f>
        <v>1</v>
      </c>
      <c r="Q5" s="256"/>
      <c r="R5" s="57">
        <f>(S10*D10+S12*D12+S14*D14+S16*D16+S18*D18+S20*D20+S22*D22+S24*D24+S26*D26+S28*D28)/SUM(D10:D28)</f>
        <v>3.0037528089887644</v>
      </c>
      <c r="S5" s="52">
        <f>(R5/4)*100</f>
        <v>75.09382022471911</v>
      </c>
      <c r="T5" s="53"/>
    </row>
    <row r="6" spans="1:23" ht="33.75" customHeight="1" x14ac:dyDescent="0.2">
      <c r="A6" s="46"/>
      <c r="B6" s="139"/>
      <c r="C6" s="136"/>
      <c r="D6" s="136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140"/>
      <c r="Q6" s="140"/>
      <c r="R6" s="141"/>
      <c r="S6" s="53"/>
      <c r="T6" s="53"/>
    </row>
    <row r="7" spans="1:23" ht="30" customHeight="1" x14ac:dyDescent="0.2">
      <c r="A7" s="46"/>
      <c r="B7" s="49"/>
      <c r="C7" s="49"/>
      <c r="D7" s="49"/>
      <c r="E7" s="45"/>
      <c r="F7" s="45"/>
      <c r="G7" s="45"/>
      <c r="H7" s="45"/>
      <c r="I7" s="45"/>
      <c r="J7" s="45"/>
      <c r="K7" s="45"/>
      <c r="L7" s="49"/>
      <c r="M7" s="249"/>
      <c r="N7" s="249"/>
      <c r="O7" s="49"/>
      <c r="P7" s="49"/>
      <c r="Q7" s="250"/>
      <c r="R7" s="250"/>
      <c r="S7" s="47"/>
      <c r="T7" s="47"/>
    </row>
    <row r="8" spans="1:23" ht="28.5" customHeight="1" x14ac:dyDescent="0.2">
      <c r="A8" s="183" t="s">
        <v>64</v>
      </c>
      <c r="B8" s="177" t="s">
        <v>65</v>
      </c>
      <c r="C8" s="177" t="s">
        <v>54</v>
      </c>
      <c r="D8" s="177" t="s">
        <v>105</v>
      </c>
      <c r="E8" s="183" t="s">
        <v>66</v>
      </c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4" t="s">
        <v>67</v>
      </c>
      <c r="R8" s="184"/>
      <c r="S8" s="184" t="s">
        <v>68</v>
      </c>
      <c r="T8" s="184" t="s">
        <v>69</v>
      </c>
    </row>
    <row r="9" spans="1:23" ht="30" customHeight="1" x14ac:dyDescent="0.2">
      <c r="A9" s="183"/>
      <c r="B9" s="178"/>
      <c r="C9" s="178"/>
      <c r="D9" s="178"/>
      <c r="E9" s="61" t="s">
        <v>19</v>
      </c>
      <c r="F9" s="61" t="s">
        <v>9</v>
      </c>
      <c r="G9" s="61" t="s">
        <v>10</v>
      </c>
      <c r="H9" s="61" t="s">
        <v>17</v>
      </c>
      <c r="I9" s="61" t="s">
        <v>11</v>
      </c>
      <c r="J9" s="61" t="s">
        <v>12</v>
      </c>
      <c r="K9" s="61" t="s">
        <v>13</v>
      </c>
      <c r="L9" s="61" t="s">
        <v>14</v>
      </c>
      <c r="M9" s="61" t="s">
        <v>15</v>
      </c>
      <c r="N9" s="61" t="s">
        <v>16</v>
      </c>
      <c r="O9" s="61" t="s">
        <v>18</v>
      </c>
      <c r="P9" s="62" t="s">
        <v>70</v>
      </c>
      <c r="Q9" s="58" t="s">
        <v>64</v>
      </c>
      <c r="R9" s="58" t="s">
        <v>29</v>
      </c>
      <c r="S9" s="184"/>
      <c r="T9" s="184"/>
      <c r="V9" s="54" t="s">
        <v>106</v>
      </c>
      <c r="W9" s="54" t="s">
        <v>107</v>
      </c>
    </row>
    <row r="10" spans="1:23" ht="18" customHeight="1" x14ac:dyDescent="0.2">
      <c r="A10" s="241">
        <v>1</v>
      </c>
      <c r="B10" s="245" t="s">
        <v>71</v>
      </c>
      <c r="C10" s="247">
        <v>127</v>
      </c>
      <c r="D10" s="247">
        <v>111</v>
      </c>
      <c r="E10" s="67">
        <v>12</v>
      </c>
      <c r="F10" s="67">
        <v>16</v>
      </c>
      <c r="G10" s="67">
        <v>18</v>
      </c>
      <c r="H10" s="67">
        <v>20</v>
      </c>
      <c r="I10" s="67">
        <v>17</v>
      </c>
      <c r="J10" s="67">
        <v>15</v>
      </c>
      <c r="K10" s="67">
        <v>13</v>
      </c>
      <c r="L10" s="67">
        <v>0</v>
      </c>
      <c r="M10" s="67">
        <v>0</v>
      </c>
      <c r="N10" s="67">
        <v>0</v>
      </c>
      <c r="O10" s="67">
        <v>0</v>
      </c>
      <c r="P10" s="67">
        <v>0</v>
      </c>
      <c r="Q10" s="241">
        <f>SUM(E10:K10)</f>
        <v>111</v>
      </c>
      <c r="R10" s="243">
        <f>(Q10/D10)*100</f>
        <v>100</v>
      </c>
      <c r="S10" s="243">
        <f>(E10*4+F10*3.67+G10*3.33+H10*3+I10*2.67+J10*2.33+K10*2+L10*1.67+M10*1.33+N10*1)/D10</f>
        <v>3</v>
      </c>
      <c r="T10" s="243">
        <f>(S10/4)*100</f>
        <v>75</v>
      </c>
      <c r="U10" s="55">
        <f>SUM(E10:P10)</f>
        <v>111</v>
      </c>
      <c r="V10" s="56">
        <v>2.254</v>
      </c>
      <c r="W10" s="56">
        <v>2.4670779220779222</v>
      </c>
    </row>
    <row r="11" spans="1:23" ht="18" customHeight="1" x14ac:dyDescent="0.2">
      <c r="A11" s="242"/>
      <c r="B11" s="246"/>
      <c r="C11" s="248"/>
      <c r="D11" s="248"/>
      <c r="E11" s="66">
        <f>(E10/$D10)*100</f>
        <v>10.810810810810811</v>
      </c>
      <c r="F11" s="66">
        <f t="shared" ref="F11:P11" si="0">(F10/$D10)*100</f>
        <v>14.414414414414415</v>
      </c>
      <c r="G11" s="66">
        <f t="shared" si="0"/>
        <v>16.216216216216218</v>
      </c>
      <c r="H11" s="66">
        <f t="shared" si="0"/>
        <v>18.018018018018019</v>
      </c>
      <c r="I11" s="66">
        <f t="shared" si="0"/>
        <v>15.315315315315313</v>
      </c>
      <c r="J11" s="66">
        <f t="shared" si="0"/>
        <v>13.513513513513514</v>
      </c>
      <c r="K11" s="66">
        <f t="shared" si="0"/>
        <v>11.711711711711711</v>
      </c>
      <c r="L11" s="66">
        <f t="shared" si="0"/>
        <v>0</v>
      </c>
      <c r="M11" s="66">
        <f t="shared" si="0"/>
        <v>0</v>
      </c>
      <c r="N11" s="66">
        <f t="shared" si="0"/>
        <v>0</v>
      </c>
      <c r="O11" s="66">
        <f t="shared" si="0"/>
        <v>0</v>
      </c>
      <c r="P11" s="66">
        <f t="shared" si="0"/>
        <v>0</v>
      </c>
      <c r="Q11" s="242"/>
      <c r="R11" s="244"/>
      <c r="S11" s="244"/>
      <c r="T11" s="244"/>
      <c r="U11" s="55"/>
      <c r="V11" s="56"/>
      <c r="W11" s="56"/>
    </row>
    <row r="12" spans="1:23" ht="18" customHeight="1" x14ac:dyDescent="0.2">
      <c r="A12" s="185">
        <v>2</v>
      </c>
      <c r="B12" s="225" t="s">
        <v>72</v>
      </c>
      <c r="C12" s="187">
        <v>48</v>
      </c>
      <c r="D12" s="187">
        <v>46</v>
      </c>
      <c r="E12" s="68">
        <v>8</v>
      </c>
      <c r="F12" s="68">
        <v>6</v>
      </c>
      <c r="G12" s="68">
        <v>3</v>
      </c>
      <c r="H12" s="68">
        <v>11</v>
      </c>
      <c r="I12" s="68">
        <v>7</v>
      </c>
      <c r="J12" s="68">
        <v>6</v>
      </c>
      <c r="K12" s="68">
        <v>5</v>
      </c>
      <c r="L12" s="68">
        <v>0</v>
      </c>
      <c r="M12" s="68">
        <v>0</v>
      </c>
      <c r="N12" s="68">
        <v>0</v>
      </c>
      <c r="O12" s="68">
        <v>0</v>
      </c>
      <c r="P12" s="68">
        <v>0</v>
      </c>
      <c r="Q12" s="185">
        <f>SUM(E12:K12)</f>
        <v>46</v>
      </c>
      <c r="R12" s="219">
        <f t="shared" ref="R12:R28" si="1">(Q12/D12)*100</f>
        <v>100</v>
      </c>
      <c r="S12" s="219">
        <f t="shared" ref="S12:S28" si="2">(E12*4+F12*3.67+G12*3.33+H12*3+I12*2.67+J12*2.33+K12*2+L12*1.67+M12*1.33+N12*1)/D12</f>
        <v>3.0365217391304342</v>
      </c>
      <c r="T12" s="219">
        <f t="shared" ref="T12:T28" si="3">(S12/4)*100</f>
        <v>75.91304347826086</v>
      </c>
      <c r="U12" s="55">
        <f>SUM(E12:P12)</f>
        <v>46</v>
      </c>
      <c r="V12" s="56">
        <v>2.3560000000000003</v>
      </c>
      <c r="W12" s="56">
        <v>1.9404477611940301</v>
      </c>
    </row>
    <row r="13" spans="1:23" ht="18" customHeight="1" x14ac:dyDescent="0.2">
      <c r="A13" s="186"/>
      <c r="B13" s="226"/>
      <c r="C13" s="188"/>
      <c r="D13" s="188"/>
      <c r="E13" s="73">
        <f>(E12/$D12)*100</f>
        <v>17.391304347826086</v>
      </c>
      <c r="F13" s="73">
        <f t="shared" ref="F13" si="4">(F12/$D12)*100</f>
        <v>13.043478260869565</v>
      </c>
      <c r="G13" s="73">
        <f t="shared" ref="G13" si="5">(G12/$D12)*100</f>
        <v>6.5217391304347823</v>
      </c>
      <c r="H13" s="73">
        <f t="shared" ref="H13" si="6">(H12/$D12)*100</f>
        <v>23.913043478260871</v>
      </c>
      <c r="I13" s="73">
        <f t="shared" ref="I13" si="7">(I12/$D12)*100</f>
        <v>15.217391304347828</v>
      </c>
      <c r="J13" s="73">
        <f t="shared" ref="J13" si="8">(J12/$D12)*100</f>
        <v>13.043478260869565</v>
      </c>
      <c r="K13" s="73">
        <f t="shared" ref="K13" si="9">(K12/$D12)*100</f>
        <v>10.869565217391305</v>
      </c>
      <c r="L13" s="73">
        <f t="shared" ref="L13" si="10">(L12/$D12)*100</f>
        <v>0</v>
      </c>
      <c r="M13" s="73">
        <f t="shared" ref="M13" si="11">(M12/$D12)*100</f>
        <v>0</v>
      </c>
      <c r="N13" s="73">
        <f t="shared" ref="N13" si="12">(N12/$D12)*100</f>
        <v>0</v>
      </c>
      <c r="O13" s="73">
        <f t="shared" ref="O13" si="13">(O12/$D12)*100</f>
        <v>0</v>
      </c>
      <c r="P13" s="73">
        <f t="shared" ref="P13" si="14">(P12/$D12)*100</f>
        <v>0</v>
      </c>
      <c r="Q13" s="186"/>
      <c r="R13" s="220"/>
      <c r="S13" s="220"/>
      <c r="T13" s="220"/>
      <c r="U13" s="55"/>
      <c r="V13" s="56"/>
      <c r="W13" s="56"/>
    </row>
    <row r="14" spans="1:23" ht="18" customHeight="1" x14ac:dyDescent="0.2">
      <c r="A14" s="237">
        <v>3</v>
      </c>
      <c r="B14" s="239" t="s">
        <v>73</v>
      </c>
      <c r="C14" s="235">
        <v>22</v>
      </c>
      <c r="D14" s="235">
        <v>20</v>
      </c>
      <c r="E14" s="69">
        <v>2</v>
      </c>
      <c r="F14" s="69">
        <v>2</v>
      </c>
      <c r="G14" s="69">
        <v>4</v>
      </c>
      <c r="H14" s="69">
        <v>4</v>
      </c>
      <c r="I14" s="69">
        <v>4</v>
      </c>
      <c r="J14" s="69">
        <v>2</v>
      </c>
      <c r="K14" s="69">
        <v>2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237">
        <f t="shared" ref="Q14:Q28" si="15">SUM(E14:K14)</f>
        <v>20</v>
      </c>
      <c r="R14" s="233">
        <f t="shared" si="1"/>
        <v>100</v>
      </c>
      <c r="S14" s="233">
        <f t="shared" si="2"/>
        <v>3</v>
      </c>
      <c r="T14" s="233">
        <f t="shared" si="3"/>
        <v>75</v>
      </c>
      <c r="U14" s="55">
        <f t="shared" ref="U14:U28" si="16">SUM(E14:P14)</f>
        <v>20</v>
      </c>
      <c r="V14" s="56">
        <v>1.0660000000000001</v>
      </c>
      <c r="W14" s="56">
        <v>1.4945454545454546</v>
      </c>
    </row>
    <row r="15" spans="1:23" ht="18" customHeight="1" x14ac:dyDescent="0.2">
      <c r="A15" s="238"/>
      <c r="B15" s="240"/>
      <c r="C15" s="236"/>
      <c r="D15" s="236"/>
      <c r="E15" s="70">
        <f>(E14/$D14)*100</f>
        <v>10</v>
      </c>
      <c r="F15" s="70">
        <f t="shared" ref="F15" si="17">(F14/$D14)*100</f>
        <v>10</v>
      </c>
      <c r="G15" s="70">
        <f t="shared" ref="G15" si="18">(G14/$D14)*100</f>
        <v>20</v>
      </c>
      <c r="H15" s="70">
        <f t="shared" ref="H15" si="19">(H14/$D14)*100</f>
        <v>20</v>
      </c>
      <c r="I15" s="70">
        <f t="shared" ref="I15" si="20">(I14/$D14)*100</f>
        <v>20</v>
      </c>
      <c r="J15" s="70">
        <f t="shared" ref="J15" si="21">(J14/$D14)*100</f>
        <v>10</v>
      </c>
      <c r="K15" s="70">
        <f t="shared" ref="K15" si="22">(K14/$D14)*100</f>
        <v>10</v>
      </c>
      <c r="L15" s="70">
        <f t="shared" ref="L15" si="23">(L14/$D14)*100</f>
        <v>0</v>
      </c>
      <c r="M15" s="70">
        <f t="shared" ref="M15" si="24">(M14/$D14)*100</f>
        <v>0</v>
      </c>
      <c r="N15" s="70">
        <f t="shared" ref="N15" si="25">(N14/$D14)*100</f>
        <v>0</v>
      </c>
      <c r="O15" s="70">
        <f t="shared" ref="O15" si="26">(O14/$D14)*100</f>
        <v>0</v>
      </c>
      <c r="P15" s="70">
        <f t="shared" ref="P15" si="27">(P14/$D14)*100</f>
        <v>0</v>
      </c>
      <c r="Q15" s="238"/>
      <c r="R15" s="234"/>
      <c r="S15" s="234"/>
      <c r="T15" s="234"/>
      <c r="U15" s="55"/>
      <c r="V15" s="56"/>
      <c r="W15" s="56"/>
    </row>
    <row r="16" spans="1:23" ht="18" customHeight="1" x14ac:dyDescent="0.2">
      <c r="A16" s="185">
        <v>4</v>
      </c>
      <c r="B16" s="225" t="s">
        <v>74</v>
      </c>
      <c r="C16" s="187">
        <v>47</v>
      </c>
      <c r="D16" s="187">
        <v>45</v>
      </c>
      <c r="E16" s="68">
        <v>5</v>
      </c>
      <c r="F16" s="68">
        <v>6</v>
      </c>
      <c r="G16" s="68">
        <v>8</v>
      </c>
      <c r="H16" s="68">
        <v>8</v>
      </c>
      <c r="I16" s="68">
        <v>6</v>
      </c>
      <c r="J16" s="68">
        <v>7</v>
      </c>
      <c r="K16" s="68">
        <v>5</v>
      </c>
      <c r="L16" s="68">
        <v>0</v>
      </c>
      <c r="M16" s="68">
        <v>0</v>
      </c>
      <c r="N16" s="68">
        <v>0</v>
      </c>
      <c r="O16" s="68">
        <v>0</v>
      </c>
      <c r="P16" s="68">
        <v>0</v>
      </c>
      <c r="Q16" s="185">
        <f t="shared" si="15"/>
        <v>45</v>
      </c>
      <c r="R16" s="219">
        <f t="shared" si="1"/>
        <v>100</v>
      </c>
      <c r="S16" s="219">
        <f t="shared" si="2"/>
        <v>2.9997777777777781</v>
      </c>
      <c r="T16" s="219">
        <f t="shared" si="3"/>
        <v>74.994444444444454</v>
      </c>
      <c r="U16" s="55">
        <f t="shared" si="16"/>
        <v>45</v>
      </c>
      <c r="V16" s="56">
        <v>1.6888888888888889</v>
      </c>
      <c r="W16" s="56">
        <v>1.6972307692307691</v>
      </c>
    </row>
    <row r="17" spans="1:23" ht="18" customHeight="1" x14ac:dyDescent="0.2">
      <c r="A17" s="186"/>
      <c r="B17" s="226"/>
      <c r="C17" s="188"/>
      <c r="D17" s="188"/>
      <c r="E17" s="73">
        <f>(E16/$D16)*100</f>
        <v>11.111111111111111</v>
      </c>
      <c r="F17" s="73">
        <f t="shared" ref="F17" si="28">(F16/$D16)*100</f>
        <v>13.333333333333334</v>
      </c>
      <c r="G17" s="73">
        <f t="shared" ref="G17" si="29">(G16/$D16)*100</f>
        <v>17.777777777777779</v>
      </c>
      <c r="H17" s="73">
        <f t="shared" ref="H17" si="30">(H16/$D16)*100</f>
        <v>17.777777777777779</v>
      </c>
      <c r="I17" s="73">
        <f t="shared" ref="I17" si="31">(I16/$D16)*100</f>
        <v>13.333333333333334</v>
      </c>
      <c r="J17" s="73">
        <f t="shared" ref="J17" si="32">(J16/$D16)*100</f>
        <v>15.555555555555555</v>
      </c>
      <c r="K17" s="73">
        <f t="shared" ref="K17" si="33">(K16/$D16)*100</f>
        <v>11.111111111111111</v>
      </c>
      <c r="L17" s="73">
        <f t="shared" ref="L17" si="34">(L16/$D16)*100</f>
        <v>0</v>
      </c>
      <c r="M17" s="73">
        <f t="shared" ref="M17" si="35">(M16/$D16)*100</f>
        <v>0</v>
      </c>
      <c r="N17" s="73">
        <f t="shared" ref="N17" si="36">(N16/$D16)*100</f>
        <v>0</v>
      </c>
      <c r="O17" s="73">
        <f t="shared" ref="O17" si="37">(O16/$D16)*100</f>
        <v>0</v>
      </c>
      <c r="P17" s="73">
        <f t="shared" ref="P17" si="38">(P16/$D16)*100</f>
        <v>0</v>
      </c>
      <c r="Q17" s="186"/>
      <c r="R17" s="220"/>
      <c r="S17" s="220"/>
      <c r="T17" s="220"/>
      <c r="U17" s="55"/>
      <c r="V17" s="56"/>
      <c r="W17" s="56"/>
    </row>
    <row r="18" spans="1:23" ht="18" customHeight="1" x14ac:dyDescent="0.2">
      <c r="A18" s="229">
        <v>5</v>
      </c>
      <c r="B18" s="231" t="s">
        <v>75</v>
      </c>
      <c r="C18" s="229">
        <v>25</v>
      </c>
      <c r="D18" s="229">
        <v>25</v>
      </c>
      <c r="E18" s="71">
        <v>3</v>
      </c>
      <c r="F18" s="71">
        <v>3</v>
      </c>
      <c r="G18" s="71">
        <v>4</v>
      </c>
      <c r="H18" s="71">
        <v>5</v>
      </c>
      <c r="I18" s="71">
        <v>4</v>
      </c>
      <c r="J18" s="71">
        <v>3</v>
      </c>
      <c r="K18" s="71">
        <v>3</v>
      </c>
      <c r="L18" s="71">
        <v>0</v>
      </c>
      <c r="M18" s="71">
        <v>0</v>
      </c>
      <c r="N18" s="71">
        <v>0</v>
      </c>
      <c r="O18" s="71">
        <v>0</v>
      </c>
      <c r="P18" s="71">
        <v>0</v>
      </c>
      <c r="Q18" s="229">
        <f t="shared" si="15"/>
        <v>25</v>
      </c>
      <c r="R18" s="227">
        <f t="shared" si="1"/>
        <v>100</v>
      </c>
      <c r="S18" s="227">
        <f t="shared" si="2"/>
        <v>3</v>
      </c>
      <c r="T18" s="227">
        <f t="shared" si="3"/>
        <v>75</v>
      </c>
      <c r="U18" s="55">
        <f t="shared" si="16"/>
        <v>25</v>
      </c>
      <c r="V18" s="56">
        <v>1.7468000000000001</v>
      </c>
      <c r="W18" s="56">
        <v>1.1459375000000001</v>
      </c>
    </row>
    <row r="19" spans="1:23" ht="18" customHeight="1" x14ac:dyDescent="0.2">
      <c r="A19" s="230"/>
      <c r="B19" s="232"/>
      <c r="C19" s="230"/>
      <c r="D19" s="230"/>
      <c r="E19" s="72">
        <f>(E18/$D18)*100</f>
        <v>12</v>
      </c>
      <c r="F19" s="72">
        <f t="shared" ref="F19:P19" si="39">(F18/$D18)*100</f>
        <v>12</v>
      </c>
      <c r="G19" s="72">
        <f t="shared" si="39"/>
        <v>16</v>
      </c>
      <c r="H19" s="72">
        <f t="shared" si="39"/>
        <v>20</v>
      </c>
      <c r="I19" s="72">
        <f t="shared" si="39"/>
        <v>16</v>
      </c>
      <c r="J19" s="72">
        <f t="shared" si="39"/>
        <v>12</v>
      </c>
      <c r="K19" s="72">
        <f t="shared" si="39"/>
        <v>12</v>
      </c>
      <c r="L19" s="72">
        <f t="shared" si="39"/>
        <v>0</v>
      </c>
      <c r="M19" s="72">
        <f t="shared" si="39"/>
        <v>0</v>
      </c>
      <c r="N19" s="72">
        <f t="shared" si="39"/>
        <v>0</v>
      </c>
      <c r="O19" s="72">
        <f t="shared" si="39"/>
        <v>0</v>
      </c>
      <c r="P19" s="72">
        <f t="shared" si="39"/>
        <v>0</v>
      </c>
      <c r="Q19" s="230"/>
      <c r="R19" s="228"/>
      <c r="S19" s="228"/>
      <c r="T19" s="228"/>
      <c r="U19" s="55"/>
      <c r="V19" s="56"/>
      <c r="W19" s="56"/>
    </row>
    <row r="20" spans="1:23" ht="18" customHeight="1" x14ac:dyDescent="0.2">
      <c r="A20" s="185">
        <v>6</v>
      </c>
      <c r="B20" s="225" t="s">
        <v>76</v>
      </c>
      <c r="C20" s="185">
        <v>33</v>
      </c>
      <c r="D20" s="187">
        <v>23</v>
      </c>
      <c r="E20" s="68">
        <v>3</v>
      </c>
      <c r="F20" s="68">
        <v>3</v>
      </c>
      <c r="G20" s="68">
        <v>3</v>
      </c>
      <c r="H20" s="68">
        <v>4</v>
      </c>
      <c r="I20" s="68">
        <v>4</v>
      </c>
      <c r="J20" s="68">
        <v>4</v>
      </c>
      <c r="K20" s="68">
        <v>2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185">
        <f t="shared" si="15"/>
        <v>23</v>
      </c>
      <c r="R20" s="189">
        <f t="shared" si="1"/>
        <v>100</v>
      </c>
      <c r="S20" s="189">
        <f t="shared" si="2"/>
        <v>3</v>
      </c>
      <c r="T20" s="189">
        <f t="shared" si="3"/>
        <v>75</v>
      </c>
      <c r="U20" s="55">
        <f t="shared" si="16"/>
        <v>23</v>
      </c>
      <c r="V20" s="56">
        <v>2.0759090909090911</v>
      </c>
      <c r="W20" s="56">
        <v>2.7387804878048785</v>
      </c>
    </row>
    <row r="21" spans="1:23" ht="18" customHeight="1" x14ac:dyDescent="0.2">
      <c r="A21" s="186"/>
      <c r="B21" s="226"/>
      <c r="C21" s="186"/>
      <c r="D21" s="188"/>
      <c r="E21" s="73">
        <f>(E20/$D20)*100</f>
        <v>13.043478260869565</v>
      </c>
      <c r="F21" s="73">
        <f t="shared" ref="F21" si="40">(F20/$D20)*100</f>
        <v>13.043478260869565</v>
      </c>
      <c r="G21" s="73">
        <f t="shared" ref="G21" si="41">(G20/$D20)*100</f>
        <v>13.043478260869565</v>
      </c>
      <c r="H21" s="73">
        <f t="shared" ref="H21" si="42">(H20/$D20)*100</f>
        <v>17.391304347826086</v>
      </c>
      <c r="I21" s="73">
        <f t="shared" ref="I21" si="43">(I20/$D20)*100</f>
        <v>17.391304347826086</v>
      </c>
      <c r="J21" s="73">
        <f t="shared" ref="J21" si="44">(J20/$D20)*100</f>
        <v>17.391304347826086</v>
      </c>
      <c r="K21" s="73">
        <f t="shared" ref="K21" si="45">(K20/$D20)*100</f>
        <v>8.695652173913043</v>
      </c>
      <c r="L21" s="73">
        <f t="shared" ref="L21" si="46">(L20/$D20)*100</f>
        <v>0</v>
      </c>
      <c r="M21" s="73">
        <f t="shared" ref="M21" si="47">(M20/$D20)*100</f>
        <v>0</v>
      </c>
      <c r="N21" s="73">
        <f t="shared" ref="N21" si="48">(N20/$D20)*100</f>
        <v>0</v>
      </c>
      <c r="O21" s="73">
        <f t="shared" ref="O21" si="49">(O20/$D20)*100</f>
        <v>0</v>
      </c>
      <c r="P21" s="73">
        <f t="shared" ref="P21" si="50">(P20/$D20)*100</f>
        <v>0</v>
      </c>
      <c r="Q21" s="186"/>
      <c r="R21" s="190"/>
      <c r="S21" s="190"/>
      <c r="T21" s="190"/>
      <c r="U21" s="55"/>
      <c r="V21" s="56"/>
      <c r="W21" s="56"/>
    </row>
    <row r="22" spans="1:23" ht="18" customHeight="1" x14ac:dyDescent="0.2">
      <c r="A22" s="215">
        <v>7</v>
      </c>
      <c r="B22" s="221" t="s">
        <v>77</v>
      </c>
      <c r="C22" s="223">
        <v>33</v>
      </c>
      <c r="D22" s="223">
        <v>23</v>
      </c>
      <c r="E22" s="74">
        <v>3</v>
      </c>
      <c r="F22" s="74">
        <v>3</v>
      </c>
      <c r="G22" s="74">
        <v>4</v>
      </c>
      <c r="H22" s="74">
        <v>3</v>
      </c>
      <c r="I22" s="74">
        <v>4</v>
      </c>
      <c r="J22" s="74">
        <v>3</v>
      </c>
      <c r="K22" s="74">
        <v>3</v>
      </c>
      <c r="L22" s="74">
        <v>0</v>
      </c>
      <c r="M22" s="74">
        <v>0</v>
      </c>
      <c r="N22" s="74">
        <v>0</v>
      </c>
      <c r="O22" s="74">
        <v>0</v>
      </c>
      <c r="P22" s="74">
        <v>0</v>
      </c>
      <c r="Q22" s="215">
        <f t="shared" si="15"/>
        <v>23</v>
      </c>
      <c r="R22" s="217">
        <f t="shared" si="1"/>
        <v>100</v>
      </c>
      <c r="S22" s="217">
        <f t="shared" si="2"/>
        <v>3</v>
      </c>
      <c r="T22" s="217">
        <f t="shared" si="3"/>
        <v>75</v>
      </c>
      <c r="U22" s="55">
        <f t="shared" si="16"/>
        <v>23</v>
      </c>
      <c r="V22" s="56">
        <v>1.8265217391304349</v>
      </c>
      <c r="W22" s="56">
        <v>1.6099999999999999</v>
      </c>
    </row>
    <row r="23" spans="1:23" ht="18" customHeight="1" x14ac:dyDescent="0.2">
      <c r="A23" s="216"/>
      <c r="B23" s="222"/>
      <c r="C23" s="224"/>
      <c r="D23" s="224"/>
      <c r="E23" s="75">
        <f>(E22/$D22)*100</f>
        <v>13.043478260869565</v>
      </c>
      <c r="F23" s="75">
        <f t="shared" ref="F23:P23" si="51">(F22/$D22)*100</f>
        <v>13.043478260869565</v>
      </c>
      <c r="G23" s="75">
        <f t="shared" si="51"/>
        <v>17.391304347826086</v>
      </c>
      <c r="H23" s="75">
        <f t="shared" si="51"/>
        <v>13.043478260869565</v>
      </c>
      <c r="I23" s="75">
        <f t="shared" si="51"/>
        <v>17.391304347826086</v>
      </c>
      <c r="J23" s="75">
        <f t="shared" si="51"/>
        <v>13.043478260869565</v>
      </c>
      <c r="K23" s="75">
        <f t="shared" si="51"/>
        <v>13.043478260869565</v>
      </c>
      <c r="L23" s="75">
        <f t="shared" si="51"/>
        <v>0</v>
      </c>
      <c r="M23" s="75">
        <f t="shared" si="51"/>
        <v>0</v>
      </c>
      <c r="N23" s="75">
        <f t="shared" si="51"/>
        <v>0</v>
      </c>
      <c r="O23" s="75">
        <f t="shared" si="51"/>
        <v>0</v>
      </c>
      <c r="P23" s="75">
        <f t="shared" si="51"/>
        <v>0</v>
      </c>
      <c r="Q23" s="216"/>
      <c r="R23" s="218"/>
      <c r="S23" s="218"/>
      <c r="T23" s="218"/>
      <c r="U23" s="55"/>
      <c r="V23" s="56"/>
      <c r="W23" s="56"/>
    </row>
    <row r="24" spans="1:23" ht="18" customHeight="1" x14ac:dyDescent="0.2">
      <c r="A24" s="185">
        <v>8</v>
      </c>
      <c r="B24" s="225" t="s">
        <v>78</v>
      </c>
      <c r="C24" s="187">
        <v>47</v>
      </c>
      <c r="D24" s="187">
        <v>43</v>
      </c>
      <c r="E24" s="68">
        <v>4</v>
      </c>
      <c r="F24" s="68">
        <v>6</v>
      </c>
      <c r="G24" s="68">
        <v>7</v>
      </c>
      <c r="H24" s="68">
        <v>9</v>
      </c>
      <c r="I24" s="68">
        <v>7</v>
      </c>
      <c r="J24" s="68">
        <v>6</v>
      </c>
      <c r="K24" s="68">
        <v>4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185">
        <f t="shared" si="15"/>
        <v>43</v>
      </c>
      <c r="R24" s="219">
        <f t="shared" si="1"/>
        <v>100</v>
      </c>
      <c r="S24" s="219">
        <f>(E24*4+F24*3.67+G24*3.33+H24*3+I24*2.67+J24*2.33+K24*2+L24*1.67+M24*1.33+N24*1)/D24</f>
        <v>3</v>
      </c>
      <c r="T24" s="189">
        <f t="shared" si="3"/>
        <v>75</v>
      </c>
      <c r="U24" s="55">
        <f t="shared" si="16"/>
        <v>43</v>
      </c>
      <c r="V24" s="56">
        <v>1.7297619047619048</v>
      </c>
      <c r="W24" s="56">
        <v>1.9577083333333336</v>
      </c>
    </row>
    <row r="25" spans="1:23" ht="18" customHeight="1" x14ac:dyDescent="0.2">
      <c r="A25" s="186"/>
      <c r="B25" s="226"/>
      <c r="C25" s="188"/>
      <c r="D25" s="188"/>
      <c r="E25" s="76">
        <f>(E24/$D24)*100</f>
        <v>9.3023255813953494</v>
      </c>
      <c r="F25" s="76">
        <f t="shared" ref="F25:P25" si="52">(F24/$D24)*100</f>
        <v>13.953488372093023</v>
      </c>
      <c r="G25" s="76">
        <f t="shared" si="52"/>
        <v>16.279069767441861</v>
      </c>
      <c r="H25" s="76">
        <f t="shared" si="52"/>
        <v>20.930232558139537</v>
      </c>
      <c r="I25" s="76">
        <f t="shared" si="52"/>
        <v>16.279069767441861</v>
      </c>
      <c r="J25" s="76">
        <f t="shared" si="52"/>
        <v>13.953488372093023</v>
      </c>
      <c r="K25" s="76">
        <f t="shared" si="52"/>
        <v>9.3023255813953494</v>
      </c>
      <c r="L25" s="76">
        <f t="shared" si="52"/>
        <v>0</v>
      </c>
      <c r="M25" s="76">
        <f t="shared" si="52"/>
        <v>0</v>
      </c>
      <c r="N25" s="76">
        <f t="shared" si="52"/>
        <v>0</v>
      </c>
      <c r="O25" s="76">
        <f t="shared" si="52"/>
        <v>0</v>
      </c>
      <c r="P25" s="76">
        <f t="shared" si="52"/>
        <v>0</v>
      </c>
      <c r="Q25" s="186"/>
      <c r="R25" s="220"/>
      <c r="S25" s="220"/>
      <c r="T25" s="190"/>
      <c r="U25" s="55"/>
      <c r="V25" s="56"/>
      <c r="W25" s="56"/>
    </row>
    <row r="26" spans="1:23" ht="18" customHeight="1" x14ac:dyDescent="0.2">
      <c r="A26" s="209">
        <v>9</v>
      </c>
      <c r="B26" s="211" t="s">
        <v>79</v>
      </c>
      <c r="C26" s="213">
        <v>58</v>
      </c>
      <c r="D26" s="213">
        <v>52</v>
      </c>
      <c r="E26" s="77">
        <v>7</v>
      </c>
      <c r="F26" s="77">
        <v>7</v>
      </c>
      <c r="G26" s="77">
        <v>8</v>
      </c>
      <c r="H26" s="77">
        <v>8</v>
      </c>
      <c r="I26" s="77">
        <v>8</v>
      </c>
      <c r="J26" s="77">
        <v>7</v>
      </c>
      <c r="K26" s="77">
        <v>7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209">
        <f t="shared" si="15"/>
        <v>52</v>
      </c>
      <c r="R26" s="202">
        <f t="shared" si="1"/>
        <v>100</v>
      </c>
      <c r="S26" s="202">
        <f t="shared" si="2"/>
        <v>3</v>
      </c>
      <c r="T26" s="202">
        <f t="shared" si="3"/>
        <v>75</v>
      </c>
      <c r="U26" s="55">
        <f t="shared" si="16"/>
        <v>52</v>
      </c>
      <c r="V26" s="56">
        <v>2.5832692307692309</v>
      </c>
      <c r="W26" s="56">
        <v>2.1625531914893616</v>
      </c>
    </row>
    <row r="27" spans="1:23" ht="18" customHeight="1" x14ac:dyDescent="0.2">
      <c r="A27" s="210"/>
      <c r="B27" s="212"/>
      <c r="C27" s="214"/>
      <c r="D27" s="214"/>
      <c r="E27" s="78">
        <f>(E26/$D26)*100</f>
        <v>13.461538461538462</v>
      </c>
      <c r="F27" s="78">
        <f t="shared" ref="F27:P27" si="53">(F26/$D26)*100</f>
        <v>13.461538461538462</v>
      </c>
      <c r="G27" s="78">
        <f t="shared" si="53"/>
        <v>15.384615384615385</v>
      </c>
      <c r="H27" s="78">
        <f t="shared" si="53"/>
        <v>15.384615384615385</v>
      </c>
      <c r="I27" s="78">
        <f t="shared" si="53"/>
        <v>15.384615384615385</v>
      </c>
      <c r="J27" s="78">
        <f t="shared" si="53"/>
        <v>13.461538461538462</v>
      </c>
      <c r="K27" s="78">
        <f t="shared" si="53"/>
        <v>13.461538461538462</v>
      </c>
      <c r="L27" s="78">
        <f t="shared" si="53"/>
        <v>0</v>
      </c>
      <c r="M27" s="78">
        <f t="shared" si="53"/>
        <v>0</v>
      </c>
      <c r="N27" s="78">
        <f t="shared" si="53"/>
        <v>0</v>
      </c>
      <c r="O27" s="78">
        <f t="shared" si="53"/>
        <v>0</v>
      </c>
      <c r="P27" s="78">
        <f t="shared" si="53"/>
        <v>0</v>
      </c>
      <c r="Q27" s="210"/>
      <c r="R27" s="203"/>
      <c r="S27" s="203"/>
      <c r="T27" s="203"/>
      <c r="U27" s="55"/>
      <c r="V27" s="56"/>
      <c r="W27" s="56"/>
    </row>
    <row r="28" spans="1:23" ht="18" customHeight="1" x14ac:dyDescent="0.2">
      <c r="A28" s="204">
        <v>10</v>
      </c>
      <c r="B28" s="205" t="s">
        <v>80</v>
      </c>
      <c r="C28" s="207">
        <v>69</v>
      </c>
      <c r="D28" s="207">
        <v>57</v>
      </c>
      <c r="E28" s="68">
        <v>6</v>
      </c>
      <c r="F28" s="68">
        <v>8</v>
      </c>
      <c r="G28" s="68">
        <v>9</v>
      </c>
      <c r="H28" s="68">
        <v>11</v>
      </c>
      <c r="I28" s="68">
        <v>9</v>
      </c>
      <c r="J28" s="68">
        <v>8</v>
      </c>
      <c r="K28" s="68">
        <v>6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204">
        <f t="shared" si="15"/>
        <v>57</v>
      </c>
      <c r="R28" s="208">
        <f t="shared" si="1"/>
        <v>100</v>
      </c>
      <c r="S28" s="208">
        <f t="shared" si="2"/>
        <v>3</v>
      </c>
      <c r="T28" s="208">
        <f t="shared" si="3"/>
        <v>75</v>
      </c>
      <c r="U28" s="55">
        <f t="shared" si="16"/>
        <v>57</v>
      </c>
      <c r="V28" s="56">
        <v>2.2199999999999998</v>
      </c>
      <c r="W28" s="56">
        <v>1.8615277777777779</v>
      </c>
    </row>
    <row r="29" spans="1:23" ht="18" customHeight="1" x14ac:dyDescent="0.2">
      <c r="A29" s="204"/>
      <c r="B29" s="206"/>
      <c r="C29" s="207"/>
      <c r="D29" s="207"/>
      <c r="E29" s="76">
        <f>(E28/$D28)*100</f>
        <v>10.526315789473683</v>
      </c>
      <c r="F29" s="76">
        <f t="shared" ref="F29" si="54">(F28/$D28)*100</f>
        <v>14.035087719298245</v>
      </c>
      <c r="G29" s="76">
        <f t="shared" ref="G29" si="55">(G28/$D28)*100</f>
        <v>15.789473684210526</v>
      </c>
      <c r="H29" s="76">
        <f t="shared" ref="H29" si="56">(H28/$D28)*100</f>
        <v>19.298245614035086</v>
      </c>
      <c r="I29" s="76">
        <f t="shared" ref="I29" si="57">(I28/$D28)*100</f>
        <v>15.789473684210526</v>
      </c>
      <c r="J29" s="76">
        <f t="shared" ref="J29" si="58">(J28/$D28)*100</f>
        <v>14.035087719298245</v>
      </c>
      <c r="K29" s="76">
        <f t="shared" ref="K29" si="59">(K28/$D28)*100</f>
        <v>10.526315789473683</v>
      </c>
      <c r="L29" s="76">
        <f t="shared" ref="L29" si="60">(L28/$D28)*100</f>
        <v>0</v>
      </c>
      <c r="M29" s="76">
        <f t="shared" ref="M29" si="61">(M28/$D28)*100</f>
        <v>0</v>
      </c>
      <c r="N29" s="76">
        <f t="shared" ref="N29" si="62">(N28/$D28)*100</f>
        <v>0</v>
      </c>
      <c r="O29" s="76">
        <f t="shared" ref="O29" si="63">(O28/$D28)*100</f>
        <v>0</v>
      </c>
      <c r="P29" s="76">
        <f t="shared" ref="P29" si="64">(P28/$D28)*100</f>
        <v>0</v>
      </c>
      <c r="Q29" s="204"/>
      <c r="R29" s="208"/>
      <c r="S29" s="208"/>
      <c r="T29" s="208"/>
      <c r="V29" s="55"/>
      <c r="W29" s="55"/>
    </row>
    <row r="30" spans="1:23" ht="15" x14ac:dyDescent="0.2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6" spans="15:15" x14ac:dyDescent="0.2">
      <c r="O36" t="s">
        <v>81</v>
      </c>
    </row>
  </sheetData>
  <mergeCells count="102">
    <mergeCell ref="A1:T1"/>
    <mergeCell ref="A2:T2"/>
    <mergeCell ref="E4:F4"/>
    <mergeCell ref="G4:H4"/>
    <mergeCell ref="I4:J4"/>
    <mergeCell ref="M4:N4"/>
    <mergeCell ref="M5:N5"/>
    <mergeCell ref="P4:Q4"/>
    <mergeCell ref="P5:Q5"/>
    <mergeCell ref="E5:F5"/>
    <mergeCell ref="G5:H5"/>
    <mergeCell ref="I5:J5"/>
    <mergeCell ref="T8:T9"/>
    <mergeCell ref="A8:A9"/>
    <mergeCell ref="B8:B9"/>
    <mergeCell ref="C8:C9"/>
    <mergeCell ref="E8:P8"/>
    <mergeCell ref="Q8:R8"/>
    <mergeCell ref="S8:S9"/>
    <mergeCell ref="D8:D9"/>
    <mergeCell ref="M7:N7"/>
    <mergeCell ref="Q7:R7"/>
    <mergeCell ref="Q10:Q11"/>
    <mergeCell ref="R10:R11"/>
    <mergeCell ref="S10:S11"/>
    <mergeCell ref="T10:T11"/>
    <mergeCell ref="Q12:Q13"/>
    <mergeCell ref="R12:R13"/>
    <mergeCell ref="S12:S13"/>
    <mergeCell ref="T12:T13"/>
    <mergeCell ref="A10:A11"/>
    <mergeCell ref="B10:B11"/>
    <mergeCell ref="C10:C11"/>
    <mergeCell ref="D10:D11"/>
    <mergeCell ref="A12:A13"/>
    <mergeCell ref="B12:B13"/>
    <mergeCell ref="C12:C13"/>
    <mergeCell ref="D12:D13"/>
    <mergeCell ref="T14:T15"/>
    <mergeCell ref="C14:C15"/>
    <mergeCell ref="D14:D15"/>
    <mergeCell ref="A16:A17"/>
    <mergeCell ref="B16:B17"/>
    <mergeCell ref="C16:C17"/>
    <mergeCell ref="D16:D17"/>
    <mergeCell ref="Q16:Q17"/>
    <mergeCell ref="R16:R17"/>
    <mergeCell ref="S16:S17"/>
    <mergeCell ref="T16:T17"/>
    <mergeCell ref="A14:A15"/>
    <mergeCell ref="B14:B15"/>
    <mergeCell ref="Q14:Q15"/>
    <mergeCell ref="R14:R15"/>
    <mergeCell ref="S14:S15"/>
    <mergeCell ref="R18:R19"/>
    <mergeCell ref="S18:S19"/>
    <mergeCell ref="T18:T19"/>
    <mergeCell ref="A20:A21"/>
    <mergeCell ref="B20:B21"/>
    <mergeCell ref="C20:C21"/>
    <mergeCell ref="D20:D21"/>
    <mergeCell ref="Q20:Q21"/>
    <mergeCell ref="R20:R21"/>
    <mergeCell ref="S20:S21"/>
    <mergeCell ref="T20:T21"/>
    <mergeCell ref="A18:A19"/>
    <mergeCell ref="B18:B19"/>
    <mergeCell ref="C18:C19"/>
    <mergeCell ref="D18:D19"/>
    <mergeCell ref="Q18:Q19"/>
    <mergeCell ref="Q24:Q25"/>
    <mergeCell ref="Q22:Q23"/>
    <mergeCell ref="R22:R23"/>
    <mergeCell ref="S22:S23"/>
    <mergeCell ref="T22:T23"/>
    <mergeCell ref="T24:T25"/>
    <mergeCell ref="R24:R25"/>
    <mergeCell ref="S24:S25"/>
    <mergeCell ref="A22:A23"/>
    <mergeCell ref="B22:B23"/>
    <mergeCell ref="C22:C23"/>
    <mergeCell ref="D22:D23"/>
    <mergeCell ref="B24:B25"/>
    <mergeCell ref="C24:C25"/>
    <mergeCell ref="D24:D25"/>
    <mergeCell ref="A24:A25"/>
    <mergeCell ref="R26:R27"/>
    <mergeCell ref="S26:S27"/>
    <mergeCell ref="T26:T27"/>
    <mergeCell ref="A28:A29"/>
    <mergeCell ref="B28:B29"/>
    <mergeCell ref="C28:C29"/>
    <mergeCell ref="D28:D29"/>
    <mergeCell ref="Q28:Q29"/>
    <mergeCell ref="R28:R29"/>
    <mergeCell ref="S28:S29"/>
    <mergeCell ref="T28:T29"/>
    <mergeCell ref="A26:A27"/>
    <mergeCell ref="B26:B27"/>
    <mergeCell ref="C26:C27"/>
    <mergeCell ref="D26:D27"/>
    <mergeCell ref="Q26:Q27"/>
  </mergeCells>
  <pageMargins left="0.45" right="0.45" top="0.5" bottom="0.5" header="0.3" footer="0.3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8"/>
  <sheetViews>
    <sheetView workbookViewId="0">
      <selection activeCell="V17" sqref="V17"/>
    </sheetView>
  </sheetViews>
  <sheetFormatPr defaultRowHeight="12.75" x14ac:dyDescent="0.2"/>
  <cols>
    <col min="1" max="1" width="4.5703125" customWidth="1"/>
    <col min="2" max="2" width="3.5703125" customWidth="1"/>
    <col min="3" max="3" width="32.5703125" style="95" customWidth="1"/>
    <col min="4" max="4" width="7.5703125" style="95" customWidth="1"/>
    <col min="5" max="8" width="5.5703125" style="55" customWidth="1"/>
    <col min="9" max="9" width="5.5703125" customWidth="1"/>
    <col min="10" max="12" width="5.140625" customWidth="1"/>
    <col min="13" max="18" width="7.140625" customWidth="1"/>
    <col min="19" max="19" width="6.85546875" style="55" customWidth="1"/>
  </cols>
  <sheetData>
    <row r="1" spans="1:27" s="116" customFormat="1" ht="18" customHeight="1" x14ac:dyDescent="0.2">
      <c r="C1" s="114" t="s">
        <v>194</v>
      </c>
      <c r="D1" s="113"/>
      <c r="E1" s="115"/>
      <c r="F1" s="115"/>
      <c r="G1" s="115"/>
      <c r="H1" s="115"/>
      <c r="S1" s="115"/>
    </row>
    <row r="2" spans="1:27" s="116" customFormat="1" ht="18" customHeight="1" x14ac:dyDescent="0.2">
      <c r="C2" s="114" t="s">
        <v>195</v>
      </c>
      <c r="D2" s="113"/>
      <c r="E2" s="115"/>
      <c r="F2" s="115"/>
      <c r="G2" s="115"/>
      <c r="H2" s="115"/>
      <c r="S2" s="115"/>
    </row>
    <row r="3" spans="1:27" x14ac:dyDescent="0.2">
      <c r="D3" s="94"/>
      <c r="E3" s="96">
        <v>900</v>
      </c>
      <c r="F3" s="96">
        <v>954</v>
      </c>
      <c r="G3" s="96">
        <v>960</v>
      </c>
      <c r="H3" s="96">
        <v>962</v>
      </c>
      <c r="I3" s="96">
        <v>964</v>
      </c>
      <c r="J3" s="96">
        <v>910</v>
      </c>
      <c r="K3" s="96">
        <v>948</v>
      </c>
      <c r="L3" s="96">
        <v>940</v>
      </c>
      <c r="M3" s="96">
        <v>942</v>
      </c>
      <c r="N3" s="96">
        <v>944</v>
      </c>
      <c r="O3" s="96">
        <v>946</v>
      </c>
    </row>
    <row r="4" spans="1:27" x14ac:dyDescent="0.2">
      <c r="D4" s="94"/>
      <c r="E4" s="96" t="s">
        <v>196</v>
      </c>
      <c r="F4" s="96" t="s">
        <v>197</v>
      </c>
      <c r="G4" s="96" t="s">
        <v>198</v>
      </c>
      <c r="H4" s="96" t="s">
        <v>199</v>
      </c>
      <c r="I4" s="96" t="s">
        <v>200</v>
      </c>
      <c r="J4" s="96" t="s">
        <v>201</v>
      </c>
      <c r="K4" s="96" t="s">
        <v>202</v>
      </c>
      <c r="L4" s="96" t="s">
        <v>203</v>
      </c>
      <c r="M4" s="96" t="s">
        <v>204</v>
      </c>
      <c r="N4" s="96" t="s">
        <v>205</v>
      </c>
      <c r="O4" s="96" t="s">
        <v>206</v>
      </c>
      <c r="P4" s="97" t="s">
        <v>207</v>
      </c>
      <c r="Q4" s="97" t="s">
        <v>208</v>
      </c>
      <c r="R4" s="97" t="s">
        <v>209</v>
      </c>
      <c r="S4" s="97" t="s">
        <v>28</v>
      </c>
      <c r="T4" s="142"/>
      <c r="U4" s="143"/>
      <c r="W4" s="98"/>
      <c r="Z4" s="80" t="s">
        <v>132</v>
      </c>
      <c r="AA4" s="80" t="s">
        <v>133</v>
      </c>
    </row>
    <row r="5" spans="1:27" x14ac:dyDescent="0.2">
      <c r="A5" s="109">
        <v>1</v>
      </c>
      <c r="B5" s="109">
        <v>1</v>
      </c>
      <c r="C5" s="117" t="s">
        <v>88</v>
      </c>
      <c r="D5" s="109" t="s">
        <v>41</v>
      </c>
      <c r="E5" s="110" t="s">
        <v>12</v>
      </c>
      <c r="F5" s="99" t="s">
        <v>18</v>
      </c>
      <c r="G5" s="99" t="s">
        <v>18</v>
      </c>
      <c r="H5" s="100" t="s">
        <v>18</v>
      </c>
      <c r="I5" s="101" t="s">
        <v>134</v>
      </c>
      <c r="J5" s="101" t="s">
        <v>134</v>
      </c>
      <c r="K5" s="101" t="s">
        <v>134</v>
      </c>
      <c r="L5" s="101" t="s">
        <v>134</v>
      </c>
      <c r="M5" s="101" t="s">
        <v>134</v>
      </c>
      <c r="N5" s="101" t="s">
        <v>134</v>
      </c>
      <c r="O5" s="101" t="s">
        <v>134</v>
      </c>
      <c r="P5" s="97">
        <f>COUNTIF(E5:O5,"A")+COUNTIF(E5:O5,"A-")+COUNTIF(E5:O5,"B+")+COUNTIF(E5:O5,"B")+COUNTIF(E5:O5,"B-")+COUNTIF(E5:O5,"C+")+COUNTIF(E5:O5,"C")</f>
        <v>1</v>
      </c>
      <c r="Q5" s="97">
        <f>COUNTIF(E5:O5,"C-")+COUNTIF(E5:O5,"D+")+COUNTIF(E5:O5,"D")</f>
        <v>0</v>
      </c>
      <c r="R5" s="97">
        <f>COUNTIF(E5:O5,"A")+COUNTIF(E5:O5,"A-")+COUNTIF(E5:O5,"B+")+COUNTIF(E5:O5,"B")+COUNTIF(E5:O5,"B-")+COUNTIF(E5:O5,"C+")+COUNTIF(E5:O5,"C")+COUNTIF(E5:O5,"C-")+COUNTIF(E5:O5,"D+")+COUNTIF(E5:O5,"D")+COUNTIF(E5:O5,"F")+COUNTIF(E5:O5,"TH")</f>
        <v>4</v>
      </c>
      <c r="S5" s="102">
        <f t="shared" ref="S5:S36" si="0">(VLOOKUP(E5,PT,2)+VLOOKUP(F5,PT,2)+VLOOKUP(G5,PT,2)+VLOOKUP(H5,PT,2)+VLOOKUP(I5,PT,2)+VLOOKUP(J5,PT,2)+VLOOKUP(K5,PT,2)+VLOOKUP(L5,PT,2)+VLOOKUP(M5,PT,2)+VLOOKUP(N5,PT,2)+VLOOKUP(O5,PT,2))/R5</f>
        <v>0.58250000000000002</v>
      </c>
      <c r="T5" s="55"/>
      <c r="U5" s="103" t="s">
        <v>132</v>
      </c>
      <c r="V5" s="103" t="s">
        <v>133</v>
      </c>
      <c r="Y5" s="55">
        <v>0</v>
      </c>
      <c r="Z5" s="81" t="s">
        <v>134</v>
      </c>
      <c r="AA5" s="82">
        <v>0</v>
      </c>
    </row>
    <row r="6" spans="1:27" x14ac:dyDescent="0.2">
      <c r="A6" s="109">
        <v>2</v>
      </c>
      <c r="B6" s="109">
        <v>2</v>
      </c>
      <c r="C6" s="117" t="s">
        <v>210</v>
      </c>
      <c r="D6" s="109" t="s">
        <v>41</v>
      </c>
      <c r="E6" s="110" t="s">
        <v>17</v>
      </c>
      <c r="F6" s="99" t="s">
        <v>13</v>
      </c>
      <c r="G6" s="99" t="s">
        <v>18</v>
      </c>
      <c r="H6" s="99" t="s">
        <v>14</v>
      </c>
      <c r="I6" s="101" t="s">
        <v>134</v>
      </c>
      <c r="J6" s="101" t="s">
        <v>134</v>
      </c>
      <c r="K6" s="101" t="s">
        <v>134</v>
      </c>
      <c r="L6" s="101" t="s">
        <v>134</v>
      </c>
      <c r="M6" s="101" t="s">
        <v>134</v>
      </c>
      <c r="N6" s="101" t="s">
        <v>134</v>
      </c>
      <c r="O6" s="101" t="s">
        <v>134</v>
      </c>
      <c r="P6" s="97">
        <f t="shared" ref="P6:P69" si="1">COUNTIF(E6:O6,"A")+COUNTIF(E6:O6,"A-")+COUNTIF(E6:O6,"B+")+COUNTIF(E6:O6,"B")+COUNTIF(E6:O6,"B-")+COUNTIF(E6:O6,"C+")+COUNTIF(E6:O6,"C")</f>
        <v>2</v>
      </c>
      <c r="Q6" s="97">
        <f t="shared" ref="Q6:Q69" si="2">COUNTIF(E6:O6,"C-")+COUNTIF(E6:O6,"D+")+COUNTIF(E6:O6,"D")</f>
        <v>1</v>
      </c>
      <c r="R6" s="97">
        <f t="shared" ref="R6:R69" si="3">COUNTIF(E6:O6,"A")+COUNTIF(E6:O6,"A-")+COUNTIF(E6:O6,"B+")+COUNTIF(E6:O6,"B")+COUNTIF(E6:O6,"B-")+COUNTIF(E6:O6,"C+")+COUNTIF(E6:O6,"C")+COUNTIF(E6:O6,"C-")+COUNTIF(E6:O6,"D+")+COUNTIF(E6:O6,"D")+COUNTIF(E6:O6,"F")+COUNTIF(E6:O6,"TH")</f>
        <v>4</v>
      </c>
      <c r="S6" s="102">
        <f t="shared" si="0"/>
        <v>1.6675</v>
      </c>
      <c r="T6" s="55"/>
      <c r="U6" s="104" t="s">
        <v>134</v>
      </c>
      <c r="V6" s="105">
        <v>0</v>
      </c>
      <c r="Y6" s="55">
        <v>0</v>
      </c>
      <c r="Z6" s="82" t="s">
        <v>18</v>
      </c>
      <c r="AA6" s="82">
        <v>0</v>
      </c>
    </row>
    <row r="7" spans="1:27" x14ac:dyDescent="0.2">
      <c r="A7" s="126">
        <v>3</v>
      </c>
      <c r="B7" s="109">
        <v>3</v>
      </c>
      <c r="C7" s="117" t="s">
        <v>211</v>
      </c>
      <c r="D7" s="109" t="s">
        <v>41</v>
      </c>
      <c r="E7" s="110" t="s">
        <v>13</v>
      </c>
      <c r="F7" s="99" t="s">
        <v>12</v>
      </c>
      <c r="G7" s="99" t="s">
        <v>18</v>
      </c>
      <c r="H7" s="99" t="s">
        <v>18</v>
      </c>
      <c r="I7" s="101" t="s">
        <v>134</v>
      </c>
      <c r="J7" s="101" t="s">
        <v>134</v>
      </c>
      <c r="K7" s="101" t="s">
        <v>134</v>
      </c>
      <c r="L7" s="101" t="s">
        <v>134</v>
      </c>
      <c r="M7" s="101" t="s">
        <v>134</v>
      </c>
      <c r="N7" s="101" t="s">
        <v>134</v>
      </c>
      <c r="O7" s="101" t="s">
        <v>134</v>
      </c>
      <c r="P7" s="97">
        <f t="shared" si="1"/>
        <v>2</v>
      </c>
      <c r="Q7" s="97">
        <f t="shared" si="2"/>
        <v>0</v>
      </c>
      <c r="R7" s="97">
        <f t="shared" si="3"/>
        <v>4</v>
      </c>
      <c r="S7" s="102">
        <f t="shared" si="0"/>
        <v>1.0825</v>
      </c>
      <c r="T7" s="55"/>
      <c r="U7" s="105" t="s">
        <v>19</v>
      </c>
      <c r="V7" s="105">
        <v>4</v>
      </c>
      <c r="Y7" s="55">
        <v>20</v>
      </c>
      <c r="Z7" s="82" t="s">
        <v>16</v>
      </c>
      <c r="AA7" s="82">
        <v>1</v>
      </c>
    </row>
    <row r="8" spans="1:27" x14ac:dyDescent="0.2">
      <c r="A8" s="126">
        <v>4</v>
      </c>
      <c r="B8" s="109">
        <v>4</v>
      </c>
      <c r="C8" s="117" t="s">
        <v>82</v>
      </c>
      <c r="D8" s="109" t="s">
        <v>41</v>
      </c>
      <c r="E8" s="110" t="s">
        <v>13</v>
      </c>
      <c r="F8" s="99" t="s">
        <v>11</v>
      </c>
      <c r="G8" s="99" t="s">
        <v>18</v>
      </c>
      <c r="H8" s="100" t="s">
        <v>13</v>
      </c>
      <c r="I8" s="101" t="s">
        <v>134</v>
      </c>
      <c r="J8" s="101" t="s">
        <v>134</v>
      </c>
      <c r="K8" s="101" t="s">
        <v>134</v>
      </c>
      <c r="L8" s="101" t="s">
        <v>134</v>
      </c>
      <c r="M8" s="101" t="s">
        <v>134</v>
      </c>
      <c r="N8" s="101" t="s">
        <v>134</v>
      </c>
      <c r="O8" s="101" t="s">
        <v>134</v>
      </c>
      <c r="P8" s="97">
        <f t="shared" si="1"/>
        <v>3</v>
      </c>
      <c r="Q8" s="97">
        <f t="shared" si="2"/>
        <v>0</v>
      </c>
      <c r="R8" s="97">
        <f t="shared" si="3"/>
        <v>4</v>
      </c>
      <c r="S8" s="102">
        <f t="shared" si="0"/>
        <v>1.6675</v>
      </c>
      <c r="T8" s="55"/>
      <c r="U8" s="105" t="s">
        <v>9</v>
      </c>
      <c r="V8" s="105">
        <v>3.67</v>
      </c>
      <c r="Y8" s="55">
        <v>25</v>
      </c>
      <c r="Z8" s="82" t="s">
        <v>15</v>
      </c>
      <c r="AA8" s="82">
        <v>1.33</v>
      </c>
    </row>
    <row r="9" spans="1:27" x14ac:dyDescent="0.2">
      <c r="A9" s="126">
        <v>5</v>
      </c>
      <c r="B9" s="109">
        <v>5</v>
      </c>
      <c r="C9" s="117" t="s">
        <v>89</v>
      </c>
      <c r="D9" s="109" t="s">
        <v>41</v>
      </c>
      <c r="E9" s="110" t="s">
        <v>11</v>
      </c>
      <c r="F9" s="99" t="s">
        <v>10</v>
      </c>
      <c r="G9" s="99" t="s">
        <v>18</v>
      </c>
      <c r="H9" s="99" t="s">
        <v>13</v>
      </c>
      <c r="I9" s="101" t="s">
        <v>134</v>
      </c>
      <c r="J9" s="101" t="s">
        <v>134</v>
      </c>
      <c r="K9" s="101" t="s">
        <v>134</v>
      </c>
      <c r="L9" s="101" t="s">
        <v>134</v>
      </c>
      <c r="M9" s="101" t="s">
        <v>134</v>
      </c>
      <c r="N9" s="101" t="s">
        <v>134</v>
      </c>
      <c r="O9" s="101" t="s">
        <v>134</v>
      </c>
      <c r="P9" s="97">
        <f t="shared" si="1"/>
        <v>3</v>
      </c>
      <c r="Q9" s="97">
        <f t="shared" si="2"/>
        <v>0</v>
      </c>
      <c r="R9" s="97">
        <f t="shared" si="3"/>
        <v>4</v>
      </c>
      <c r="S9" s="102">
        <f t="shared" si="0"/>
        <v>2</v>
      </c>
      <c r="T9" s="55"/>
      <c r="U9" s="105" t="s">
        <v>17</v>
      </c>
      <c r="V9" s="105">
        <v>3</v>
      </c>
      <c r="Y9" s="55">
        <v>30</v>
      </c>
      <c r="Z9" s="82" t="s">
        <v>14</v>
      </c>
      <c r="AA9" s="82">
        <v>1.67</v>
      </c>
    </row>
    <row r="10" spans="1:27" x14ac:dyDescent="0.2">
      <c r="A10" s="126">
        <v>6</v>
      </c>
      <c r="B10" s="109">
        <v>6</v>
      </c>
      <c r="C10" s="117" t="s">
        <v>83</v>
      </c>
      <c r="D10" s="109" t="s">
        <v>41</v>
      </c>
      <c r="E10" s="110" t="s">
        <v>13</v>
      </c>
      <c r="F10" s="99" t="s">
        <v>13</v>
      </c>
      <c r="G10" s="99" t="s">
        <v>18</v>
      </c>
      <c r="H10" s="99" t="s">
        <v>18</v>
      </c>
      <c r="I10" s="101" t="s">
        <v>134</v>
      </c>
      <c r="J10" s="101" t="s">
        <v>134</v>
      </c>
      <c r="K10" s="101" t="s">
        <v>134</v>
      </c>
      <c r="L10" s="101" t="s">
        <v>134</v>
      </c>
      <c r="M10" s="101" t="s">
        <v>134</v>
      </c>
      <c r="N10" s="101" t="s">
        <v>134</v>
      </c>
      <c r="O10" s="101" t="s">
        <v>134</v>
      </c>
      <c r="P10" s="97">
        <f t="shared" si="1"/>
        <v>2</v>
      </c>
      <c r="Q10" s="97">
        <f t="shared" si="2"/>
        <v>0</v>
      </c>
      <c r="R10" s="97">
        <f t="shared" si="3"/>
        <v>4</v>
      </c>
      <c r="S10" s="102">
        <f t="shared" si="0"/>
        <v>1</v>
      </c>
      <c r="T10" s="55"/>
      <c r="U10" s="105" t="s">
        <v>11</v>
      </c>
      <c r="V10" s="105">
        <v>2.67</v>
      </c>
      <c r="Y10" s="55">
        <v>35</v>
      </c>
      <c r="Z10" s="82" t="s">
        <v>13</v>
      </c>
      <c r="AA10" s="82">
        <v>2</v>
      </c>
    </row>
    <row r="11" spans="1:27" x14ac:dyDescent="0.2">
      <c r="A11" s="126">
        <v>7</v>
      </c>
      <c r="B11" s="109">
        <v>7</v>
      </c>
      <c r="C11" s="117" t="s">
        <v>90</v>
      </c>
      <c r="D11" s="109" t="s">
        <v>190</v>
      </c>
      <c r="E11" s="110" t="s">
        <v>15</v>
      </c>
      <c r="F11" s="99" t="s">
        <v>19</v>
      </c>
      <c r="G11" s="99" t="s">
        <v>13</v>
      </c>
      <c r="H11" s="99" t="s">
        <v>11</v>
      </c>
      <c r="I11" s="96" t="s">
        <v>134</v>
      </c>
      <c r="J11" s="96" t="s">
        <v>134</v>
      </c>
      <c r="K11" s="96" t="s">
        <v>134</v>
      </c>
      <c r="L11" s="96" t="s">
        <v>134</v>
      </c>
      <c r="M11" s="96" t="s">
        <v>134</v>
      </c>
      <c r="N11" s="96" t="s">
        <v>134</v>
      </c>
      <c r="O11" s="96" t="s">
        <v>134</v>
      </c>
      <c r="P11" s="97">
        <f>COUNTIF(E11:O11,"A")+COUNTIF(E11:O11,"A-")+COUNTIF(E11:O11,"B+")+COUNTIF(E11:O11,"B")+COUNTIF(E11:O11,"B-")+COUNTIF(E11:O11,"C+")+COUNTIF(E11:O11,"C")</f>
        <v>3</v>
      </c>
      <c r="Q11" s="97">
        <f>COUNTIF(E11:O11,"C-")+COUNTIF(E11:O11,"D+")+COUNTIF(E11:O11,"D")</f>
        <v>1</v>
      </c>
      <c r="R11" s="97">
        <f>COUNTIF(E11:O11,"A")+COUNTIF(E11:O11,"A-")+COUNTIF(E11:O11,"B+")+COUNTIF(E11:O11,"B")+COUNTIF(E11:O11,"B-")+COUNTIF(E11:O11,"C+")+COUNTIF(E11:O11,"C")+COUNTIF(E11:O11,"C-")+COUNTIF(E11:O11,"D+")+COUNTIF(E11:O11,"D")+COUNTIF(E11:O11,"F")+COUNTIF(E11:O11,"TH")</f>
        <v>4</v>
      </c>
      <c r="S11" s="102">
        <f>(VLOOKUP(E11,PT,2)+VLOOKUP(F11,PT,2)+VLOOKUP(G11,PT,2)+VLOOKUP(H11,PT,2)+VLOOKUP(I11,PT,2)+VLOOKUP(J11,PT,2)+VLOOKUP(K11,PT,2)+VLOOKUP(L11,PT,2)+VLOOKUP(M11,PT,2)+VLOOKUP(N11,PT,2)+VLOOKUP(O11,PT,2))/R11</f>
        <v>2.5</v>
      </c>
      <c r="U11" s="106" t="s">
        <v>10</v>
      </c>
      <c r="V11" s="106">
        <v>3.33</v>
      </c>
      <c r="Y11" s="55">
        <v>40</v>
      </c>
      <c r="Z11" s="82" t="s">
        <v>12</v>
      </c>
      <c r="AA11" s="82">
        <v>2.33</v>
      </c>
    </row>
    <row r="12" spans="1:27" x14ac:dyDescent="0.2">
      <c r="A12" s="126">
        <v>8</v>
      </c>
      <c r="B12" s="109">
        <v>8</v>
      </c>
      <c r="C12" s="117" t="s">
        <v>91</v>
      </c>
      <c r="D12" s="109" t="s">
        <v>41</v>
      </c>
      <c r="E12" s="110" t="s">
        <v>11</v>
      </c>
      <c r="F12" s="99" t="s">
        <v>19</v>
      </c>
      <c r="G12" s="99" t="s">
        <v>18</v>
      </c>
      <c r="H12" s="99" t="s">
        <v>13</v>
      </c>
      <c r="I12" s="101" t="s">
        <v>134</v>
      </c>
      <c r="J12" s="101" t="s">
        <v>134</v>
      </c>
      <c r="K12" s="101" t="s">
        <v>134</v>
      </c>
      <c r="L12" s="101" t="s">
        <v>134</v>
      </c>
      <c r="M12" s="101" t="s">
        <v>134</v>
      </c>
      <c r="N12" s="101" t="s">
        <v>134</v>
      </c>
      <c r="O12" s="101" t="s">
        <v>134</v>
      </c>
      <c r="P12" s="97">
        <f t="shared" si="1"/>
        <v>3</v>
      </c>
      <c r="Q12" s="97">
        <f t="shared" si="2"/>
        <v>0</v>
      </c>
      <c r="R12" s="97">
        <f t="shared" si="3"/>
        <v>4</v>
      </c>
      <c r="S12" s="102">
        <f t="shared" si="0"/>
        <v>2.1675</v>
      </c>
      <c r="T12" s="55"/>
      <c r="U12" s="105" t="s">
        <v>13</v>
      </c>
      <c r="V12" s="105">
        <v>2</v>
      </c>
      <c r="Y12" s="55">
        <v>45</v>
      </c>
      <c r="Z12" s="82" t="s">
        <v>11</v>
      </c>
      <c r="AA12" s="82">
        <v>2.67</v>
      </c>
    </row>
    <row r="13" spans="1:27" x14ac:dyDescent="0.2">
      <c r="A13" s="126">
        <v>9</v>
      </c>
      <c r="B13" s="109">
        <v>9</v>
      </c>
      <c r="C13" s="117" t="s">
        <v>84</v>
      </c>
      <c r="D13" s="109" t="s">
        <v>41</v>
      </c>
      <c r="E13" s="110" t="s">
        <v>17</v>
      </c>
      <c r="F13" s="99" t="s">
        <v>10</v>
      </c>
      <c r="G13" s="99" t="s">
        <v>13</v>
      </c>
      <c r="H13" s="99" t="s">
        <v>12</v>
      </c>
      <c r="I13" s="101" t="s">
        <v>134</v>
      </c>
      <c r="J13" s="101" t="s">
        <v>134</v>
      </c>
      <c r="K13" s="101" t="s">
        <v>134</v>
      </c>
      <c r="L13" s="101" t="s">
        <v>134</v>
      </c>
      <c r="M13" s="101" t="s">
        <v>134</v>
      </c>
      <c r="N13" s="101" t="s">
        <v>134</v>
      </c>
      <c r="O13" s="101" t="s">
        <v>134</v>
      </c>
      <c r="P13" s="97">
        <f t="shared" si="1"/>
        <v>4</v>
      </c>
      <c r="Q13" s="97">
        <f t="shared" si="2"/>
        <v>0</v>
      </c>
      <c r="R13" s="97">
        <f t="shared" si="3"/>
        <v>4</v>
      </c>
      <c r="S13" s="102">
        <f t="shared" si="0"/>
        <v>2.665</v>
      </c>
      <c r="T13" s="55"/>
      <c r="U13" s="105" t="s">
        <v>14</v>
      </c>
      <c r="V13" s="105">
        <v>1.67</v>
      </c>
      <c r="Y13" s="55">
        <v>50</v>
      </c>
      <c r="Z13" s="82" t="s">
        <v>17</v>
      </c>
      <c r="AA13" s="82">
        <v>3</v>
      </c>
    </row>
    <row r="14" spans="1:27" ht="15" x14ac:dyDescent="0.2">
      <c r="A14" s="126">
        <v>10</v>
      </c>
      <c r="B14" s="109">
        <v>10</v>
      </c>
      <c r="C14" s="117" t="s">
        <v>85</v>
      </c>
      <c r="D14" s="109" t="s">
        <v>41</v>
      </c>
      <c r="E14" s="110" t="s">
        <v>13</v>
      </c>
      <c r="F14" s="99" t="s">
        <v>12</v>
      </c>
      <c r="G14" s="99" t="s">
        <v>12</v>
      </c>
      <c r="H14" s="99" t="s">
        <v>12</v>
      </c>
      <c r="I14" s="101" t="s">
        <v>134</v>
      </c>
      <c r="J14" s="101" t="s">
        <v>134</v>
      </c>
      <c r="K14" s="101" t="s">
        <v>134</v>
      </c>
      <c r="L14" s="101" t="s">
        <v>134</v>
      </c>
      <c r="M14" s="101" t="s">
        <v>134</v>
      </c>
      <c r="N14" s="101" t="s">
        <v>134</v>
      </c>
      <c r="O14" s="101" t="s">
        <v>134</v>
      </c>
      <c r="P14" s="97">
        <f t="shared" si="1"/>
        <v>4</v>
      </c>
      <c r="Q14" s="97">
        <f t="shared" si="2"/>
        <v>0</v>
      </c>
      <c r="R14" s="97">
        <f t="shared" si="3"/>
        <v>4</v>
      </c>
      <c r="S14" s="102">
        <f t="shared" si="0"/>
        <v>2.2475000000000001</v>
      </c>
      <c r="T14" s="55"/>
      <c r="U14" s="105" t="s">
        <v>12</v>
      </c>
      <c r="V14" s="105">
        <v>2.33</v>
      </c>
      <c r="Y14" s="55">
        <v>60</v>
      </c>
      <c r="Z14" s="83" t="s">
        <v>10</v>
      </c>
      <c r="AA14" s="84">
        <v>3.33</v>
      </c>
    </row>
    <row r="15" spans="1:27" x14ac:dyDescent="0.2">
      <c r="A15" s="126">
        <v>11</v>
      </c>
      <c r="B15" s="109">
        <v>11</v>
      </c>
      <c r="C15" s="117" t="s">
        <v>92</v>
      </c>
      <c r="D15" s="109" t="s">
        <v>41</v>
      </c>
      <c r="E15" s="110" t="s">
        <v>10</v>
      </c>
      <c r="F15" s="99" t="s">
        <v>17</v>
      </c>
      <c r="G15" s="99" t="s">
        <v>12</v>
      </c>
      <c r="H15" s="99" t="s">
        <v>18</v>
      </c>
      <c r="I15" s="101" t="s">
        <v>134</v>
      </c>
      <c r="J15" s="101" t="s">
        <v>134</v>
      </c>
      <c r="K15" s="101" t="s">
        <v>134</v>
      </c>
      <c r="L15" s="101" t="s">
        <v>134</v>
      </c>
      <c r="M15" s="101" t="s">
        <v>134</v>
      </c>
      <c r="N15" s="101" t="s">
        <v>134</v>
      </c>
      <c r="O15" s="101" t="s">
        <v>134</v>
      </c>
      <c r="P15" s="97">
        <f t="shared" si="1"/>
        <v>3</v>
      </c>
      <c r="Q15" s="97">
        <f t="shared" si="2"/>
        <v>0</v>
      </c>
      <c r="R15" s="97">
        <f t="shared" si="3"/>
        <v>4</v>
      </c>
      <c r="S15" s="102">
        <f t="shared" si="0"/>
        <v>2.165</v>
      </c>
      <c r="T15" s="55"/>
      <c r="U15" s="106" t="s">
        <v>15</v>
      </c>
      <c r="V15" s="105">
        <v>1.33</v>
      </c>
      <c r="Y15" s="55">
        <v>70</v>
      </c>
      <c r="Z15" s="82" t="s">
        <v>9</v>
      </c>
      <c r="AA15" s="82">
        <v>3.67</v>
      </c>
    </row>
    <row r="16" spans="1:27" x14ac:dyDescent="0.2">
      <c r="A16" s="126">
        <v>12</v>
      </c>
      <c r="B16" s="109">
        <v>12</v>
      </c>
      <c r="C16" s="117" t="s">
        <v>86</v>
      </c>
      <c r="D16" s="109" t="s">
        <v>41</v>
      </c>
      <c r="E16" s="110" t="s">
        <v>13</v>
      </c>
      <c r="F16" s="99" t="s">
        <v>11</v>
      </c>
      <c r="G16" s="99" t="s">
        <v>16</v>
      </c>
      <c r="H16" s="99" t="s">
        <v>11</v>
      </c>
      <c r="I16" s="101" t="s">
        <v>134</v>
      </c>
      <c r="J16" s="101" t="s">
        <v>134</v>
      </c>
      <c r="K16" s="101" t="s">
        <v>134</v>
      </c>
      <c r="L16" s="101" t="s">
        <v>134</v>
      </c>
      <c r="M16" s="101" t="s">
        <v>134</v>
      </c>
      <c r="N16" s="101" t="s">
        <v>134</v>
      </c>
      <c r="O16" s="101" t="s">
        <v>134</v>
      </c>
      <c r="P16" s="97">
        <f t="shared" si="1"/>
        <v>3</v>
      </c>
      <c r="Q16" s="97">
        <f t="shared" si="2"/>
        <v>1</v>
      </c>
      <c r="R16" s="97">
        <f t="shared" si="3"/>
        <v>4</v>
      </c>
      <c r="S16" s="102">
        <f t="shared" si="0"/>
        <v>2.4175</v>
      </c>
      <c r="T16" s="55"/>
      <c r="U16" s="106" t="s">
        <v>16</v>
      </c>
      <c r="V16" s="105">
        <v>1</v>
      </c>
      <c r="Y16" s="55">
        <v>75</v>
      </c>
      <c r="Z16" s="82" t="s">
        <v>19</v>
      </c>
      <c r="AA16" s="82">
        <v>4</v>
      </c>
    </row>
    <row r="17" spans="1:27" x14ac:dyDescent="0.2">
      <c r="A17" s="126">
        <v>13</v>
      </c>
      <c r="B17" s="109">
        <v>13</v>
      </c>
      <c r="C17" s="117" t="s">
        <v>93</v>
      </c>
      <c r="D17" s="109" t="s">
        <v>41</v>
      </c>
      <c r="E17" s="110" t="s">
        <v>18</v>
      </c>
      <c r="F17" s="99" t="s">
        <v>14</v>
      </c>
      <c r="G17" s="99" t="s">
        <v>18</v>
      </c>
      <c r="H17" s="99" t="s">
        <v>18</v>
      </c>
      <c r="I17" s="101" t="s">
        <v>134</v>
      </c>
      <c r="J17" s="101" t="s">
        <v>134</v>
      </c>
      <c r="K17" s="101" t="s">
        <v>134</v>
      </c>
      <c r="L17" s="101" t="s">
        <v>134</v>
      </c>
      <c r="M17" s="101" t="s">
        <v>134</v>
      </c>
      <c r="N17" s="101" t="s">
        <v>134</v>
      </c>
      <c r="O17" s="101" t="s">
        <v>134</v>
      </c>
      <c r="P17" s="97">
        <f t="shared" si="1"/>
        <v>0</v>
      </c>
      <c r="Q17" s="97">
        <f t="shared" si="2"/>
        <v>1</v>
      </c>
      <c r="R17" s="97">
        <f t="shared" si="3"/>
        <v>4</v>
      </c>
      <c r="S17" s="102">
        <f t="shared" si="0"/>
        <v>0.41749999999999998</v>
      </c>
      <c r="T17" s="55"/>
      <c r="U17" s="105" t="s">
        <v>18</v>
      </c>
      <c r="V17" s="105">
        <v>0</v>
      </c>
      <c r="Z17" s="82" t="s">
        <v>70</v>
      </c>
      <c r="AA17" s="82">
        <v>0</v>
      </c>
    </row>
    <row r="18" spans="1:27" x14ac:dyDescent="0.2">
      <c r="A18" s="126">
        <v>14</v>
      </c>
      <c r="B18" s="109">
        <v>14</v>
      </c>
      <c r="C18" s="117" t="s">
        <v>94</v>
      </c>
      <c r="D18" s="109" t="s">
        <v>41</v>
      </c>
      <c r="E18" s="110" t="s">
        <v>10</v>
      </c>
      <c r="F18" s="99" t="s">
        <v>11</v>
      </c>
      <c r="G18" s="99" t="s">
        <v>17</v>
      </c>
      <c r="H18" s="99" t="s">
        <v>11</v>
      </c>
      <c r="I18" s="101" t="s">
        <v>134</v>
      </c>
      <c r="J18" s="101" t="s">
        <v>134</v>
      </c>
      <c r="K18" s="101" t="s">
        <v>134</v>
      </c>
      <c r="L18" s="101" t="s">
        <v>134</v>
      </c>
      <c r="M18" s="101" t="s">
        <v>134</v>
      </c>
      <c r="N18" s="101" t="s">
        <v>134</v>
      </c>
      <c r="O18" s="101" t="s">
        <v>134</v>
      </c>
      <c r="P18" s="97">
        <f t="shared" si="1"/>
        <v>4</v>
      </c>
      <c r="Q18" s="97">
        <f t="shared" si="2"/>
        <v>0</v>
      </c>
      <c r="R18" s="97">
        <f t="shared" si="3"/>
        <v>4</v>
      </c>
      <c r="S18" s="102">
        <f t="shared" si="0"/>
        <v>2.9175</v>
      </c>
      <c r="T18" s="55"/>
      <c r="U18" s="105" t="s">
        <v>70</v>
      </c>
      <c r="V18" s="105">
        <v>0</v>
      </c>
    </row>
    <row r="19" spans="1:27" x14ac:dyDescent="0.2">
      <c r="A19" s="126">
        <v>15</v>
      </c>
      <c r="B19" s="109">
        <v>15</v>
      </c>
      <c r="C19" s="117" t="s">
        <v>95</v>
      </c>
      <c r="D19" s="109" t="s">
        <v>41</v>
      </c>
      <c r="E19" s="110" t="s">
        <v>17</v>
      </c>
      <c r="F19" s="99" t="s">
        <v>17</v>
      </c>
      <c r="G19" s="99" t="s">
        <v>15</v>
      </c>
      <c r="H19" s="99" t="s">
        <v>13</v>
      </c>
      <c r="I19" s="101" t="s">
        <v>134</v>
      </c>
      <c r="J19" s="101" t="s">
        <v>134</v>
      </c>
      <c r="K19" s="101" t="s">
        <v>134</v>
      </c>
      <c r="L19" s="101" t="s">
        <v>134</v>
      </c>
      <c r="M19" s="101" t="s">
        <v>134</v>
      </c>
      <c r="N19" s="101" t="s">
        <v>134</v>
      </c>
      <c r="O19" s="101" t="s">
        <v>134</v>
      </c>
      <c r="P19" s="97">
        <f t="shared" si="1"/>
        <v>3</v>
      </c>
      <c r="Q19" s="97">
        <f t="shared" si="2"/>
        <v>1</v>
      </c>
      <c r="R19" s="97">
        <f t="shared" si="3"/>
        <v>4</v>
      </c>
      <c r="S19" s="102">
        <f t="shared" si="0"/>
        <v>2.3325</v>
      </c>
      <c r="T19" s="55"/>
    </row>
    <row r="20" spans="1:27" x14ac:dyDescent="0.2">
      <c r="A20" s="126">
        <v>16</v>
      </c>
      <c r="B20" s="109">
        <v>16</v>
      </c>
      <c r="C20" s="117" t="s">
        <v>96</v>
      </c>
      <c r="D20" s="109" t="s">
        <v>41</v>
      </c>
      <c r="E20" s="110" t="s">
        <v>19</v>
      </c>
      <c r="F20" s="99" t="s">
        <v>12</v>
      </c>
      <c r="G20" s="99" t="s">
        <v>12</v>
      </c>
      <c r="H20" s="99" t="s">
        <v>11</v>
      </c>
      <c r="I20" s="101" t="s">
        <v>134</v>
      </c>
      <c r="J20" s="101" t="s">
        <v>134</v>
      </c>
      <c r="K20" s="101" t="s">
        <v>134</v>
      </c>
      <c r="L20" s="101" t="s">
        <v>134</v>
      </c>
      <c r="M20" s="101" t="s">
        <v>134</v>
      </c>
      <c r="N20" s="101" t="s">
        <v>134</v>
      </c>
      <c r="O20" s="101" t="s">
        <v>134</v>
      </c>
      <c r="P20" s="97">
        <f t="shared" si="1"/>
        <v>4</v>
      </c>
      <c r="Q20" s="97">
        <f t="shared" si="2"/>
        <v>0</v>
      </c>
      <c r="R20" s="97">
        <f t="shared" si="3"/>
        <v>4</v>
      </c>
      <c r="S20" s="102">
        <f t="shared" si="0"/>
        <v>2.8325</v>
      </c>
      <c r="T20" s="55"/>
    </row>
    <row r="21" spans="1:27" x14ac:dyDescent="0.2">
      <c r="A21" s="126">
        <v>17</v>
      </c>
      <c r="B21" s="109">
        <v>17</v>
      </c>
      <c r="C21" s="117" t="s">
        <v>97</v>
      </c>
      <c r="D21" s="109" t="s">
        <v>41</v>
      </c>
      <c r="E21" s="110" t="s">
        <v>10</v>
      </c>
      <c r="F21" s="99" t="s">
        <v>11</v>
      </c>
      <c r="G21" s="99" t="s">
        <v>17</v>
      </c>
      <c r="H21" s="99" t="s">
        <v>10</v>
      </c>
      <c r="I21" s="101" t="s">
        <v>134</v>
      </c>
      <c r="J21" s="101" t="s">
        <v>134</v>
      </c>
      <c r="K21" s="101" t="s">
        <v>134</v>
      </c>
      <c r="L21" s="101" t="s">
        <v>134</v>
      </c>
      <c r="M21" s="101" t="s">
        <v>134</v>
      </c>
      <c r="N21" s="101" t="s">
        <v>134</v>
      </c>
      <c r="O21" s="101" t="s">
        <v>134</v>
      </c>
      <c r="P21" s="97">
        <f t="shared" si="1"/>
        <v>4</v>
      </c>
      <c r="Q21" s="97">
        <f t="shared" si="2"/>
        <v>0</v>
      </c>
      <c r="R21" s="97">
        <f t="shared" si="3"/>
        <v>4</v>
      </c>
      <c r="S21" s="102">
        <f t="shared" si="0"/>
        <v>3.0825</v>
      </c>
      <c r="T21" s="55"/>
    </row>
    <row r="22" spans="1:27" x14ac:dyDescent="0.2">
      <c r="A22" s="126">
        <v>18</v>
      </c>
      <c r="B22" s="109">
        <v>18</v>
      </c>
      <c r="C22" s="117" t="s">
        <v>98</v>
      </c>
      <c r="D22" s="109" t="s">
        <v>41</v>
      </c>
      <c r="E22" s="110" t="s">
        <v>14</v>
      </c>
      <c r="F22" s="99" t="s">
        <v>9</v>
      </c>
      <c r="G22" s="99" t="s">
        <v>13</v>
      </c>
      <c r="H22" s="99" t="s">
        <v>13</v>
      </c>
      <c r="I22" s="101" t="s">
        <v>134</v>
      </c>
      <c r="J22" s="101" t="s">
        <v>134</v>
      </c>
      <c r="K22" s="101" t="s">
        <v>134</v>
      </c>
      <c r="L22" s="101" t="s">
        <v>134</v>
      </c>
      <c r="M22" s="101" t="s">
        <v>134</v>
      </c>
      <c r="N22" s="101" t="s">
        <v>134</v>
      </c>
      <c r="O22" s="101" t="s">
        <v>134</v>
      </c>
      <c r="P22" s="97">
        <f t="shared" si="1"/>
        <v>3</v>
      </c>
      <c r="Q22" s="97">
        <f t="shared" si="2"/>
        <v>1</v>
      </c>
      <c r="R22" s="97">
        <f t="shared" si="3"/>
        <v>4</v>
      </c>
      <c r="S22" s="102">
        <f t="shared" si="0"/>
        <v>2.335</v>
      </c>
      <c r="T22" s="55"/>
    </row>
    <row r="23" spans="1:27" x14ac:dyDescent="0.2">
      <c r="A23" s="126">
        <v>19</v>
      </c>
      <c r="B23" s="109">
        <v>19</v>
      </c>
      <c r="C23" s="117" t="s">
        <v>99</v>
      </c>
      <c r="D23" s="109" t="s">
        <v>41</v>
      </c>
      <c r="E23" s="110" t="s">
        <v>15</v>
      </c>
      <c r="F23" s="99" t="s">
        <v>17</v>
      </c>
      <c r="G23" s="99" t="s">
        <v>18</v>
      </c>
      <c r="H23" s="99" t="s">
        <v>16</v>
      </c>
      <c r="I23" s="101" t="s">
        <v>134</v>
      </c>
      <c r="J23" s="101" t="s">
        <v>134</v>
      </c>
      <c r="K23" s="101" t="s">
        <v>134</v>
      </c>
      <c r="L23" s="101" t="s">
        <v>134</v>
      </c>
      <c r="M23" s="101" t="s">
        <v>134</v>
      </c>
      <c r="N23" s="101" t="s">
        <v>134</v>
      </c>
      <c r="O23" s="101" t="s">
        <v>134</v>
      </c>
      <c r="P23" s="97">
        <f t="shared" si="1"/>
        <v>1</v>
      </c>
      <c r="Q23" s="97">
        <f t="shared" si="2"/>
        <v>2</v>
      </c>
      <c r="R23" s="97">
        <f t="shared" si="3"/>
        <v>4</v>
      </c>
      <c r="S23" s="102">
        <f t="shared" si="0"/>
        <v>1.665</v>
      </c>
      <c r="T23" s="55"/>
    </row>
    <row r="24" spans="1:27" x14ac:dyDescent="0.2">
      <c r="A24" s="126">
        <v>20</v>
      </c>
      <c r="B24" s="109">
        <v>20</v>
      </c>
      <c r="C24" s="117" t="s">
        <v>87</v>
      </c>
      <c r="D24" s="109" t="s">
        <v>41</v>
      </c>
      <c r="E24" s="110" t="s">
        <v>17</v>
      </c>
      <c r="F24" s="99" t="s">
        <v>12</v>
      </c>
      <c r="G24" s="99" t="s">
        <v>18</v>
      </c>
      <c r="H24" s="99" t="s">
        <v>18</v>
      </c>
      <c r="I24" s="101" t="s">
        <v>134</v>
      </c>
      <c r="J24" s="101" t="s">
        <v>134</v>
      </c>
      <c r="K24" s="101" t="s">
        <v>134</v>
      </c>
      <c r="L24" s="101" t="s">
        <v>134</v>
      </c>
      <c r="M24" s="101" t="s">
        <v>134</v>
      </c>
      <c r="N24" s="101" t="s">
        <v>134</v>
      </c>
      <c r="O24" s="101" t="s">
        <v>134</v>
      </c>
      <c r="P24" s="97">
        <f t="shared" si="1"/>
        <v>2</v>
      </c>
      <c r="Q24" s="97">
        <f t="shared" si="2"/>
        <v>0</v>
      </c>
      <c r="R24" s="97">
        <f t="shared" si="3"/>
        <v>4</v>
      </c>
      <c r="S24" s="102">
        <f t="shared" si="0"/>
        <v>1.3325</v>
      </c>
      <c r="T24" s="55"/>
    </row>
    <row r="25" spans="1:27" x14ac:dyDescent="0.2">
      <c r="A25" s="126">
        <v>21</v>
      </c>
      <c r="B25" s="109">
        <v>1</v>
      </c>
      <c r="C25" s="117" t="s">
        <v>109</v>
      </c>
      <c r="D25" s="109" t="s">
        <v>43</v>
      </c>
      <c r="E25" s="110" t="s">
        <v>19</v>
      </c>
      <c r="F25" s="137" t="s">
        <v>17</v>
      </c>
      <c r="G25" s="101" t="s">
        <v>134</v>
      </c>
      <c r="H25" s="99" t="s">
        <v>9</v>
      </c>
      <c r="I25" s="99" t="s">
        <v>9</v>
      </c>
      <c r="J25" s="101" t="s">
        <v>134</v>
      </c>
      <c r="K25" s="101" t="s">
        <v>134</v>
      </c>
      <c r="L25" s="101" t="s">
        <v>134</v>
      </c>
      <c r="M25" s="101" t="s">
        <v>134</v>
      </c>
      <c r="N25" s="101" t="s">
        <v>134</v>
      </c>
      <c r="O25" s="101" t="s">
        <v>134</v>
      </c>
      <c r="P25" s="97">
        <f t="shared" si="1"/>
        <v>4</v>
      </c>
      <c r="Q25" s="97">
        <f t="shared" si="2"/>
        <v>0</v>
      </c>
      <c r="R25" s="97">
        <f t="shared" si="3"/>
        <v>4</v>
      </c>
      <c r="S25" s="102">
        <f t="shared" si="0"/>
        <v>3.585</v>
      </c>
      <c r="T25" s="55"/>
    </row>
    <row r="26" spans="1:27" x14ac:dyDescent="0.2">
      <c r="A26" s="126">
        <v>22</v>
      </c>
      <c r="B26" s="109">
        <v>2</v>
      </c>
      <c r="C26" s="117" t="s">
        <v>111</v>
      </c>
      <c r="D26" s="109" t="s">
        <v>43</v>
      </c>
      <c r="E26" s="110" t="s">
        <v>17</v>
      </c>
      <c r="F26" s="99" t="s">
        <v>12</v>
      </c>
      <c r="G26" s="101" t="s">
        <v>134</v>
      </c>
      <c r="H26" s="99" t="s">
        <v>13</v>
      </c>
      <c r="I26" s="99" t="s">
        <v>12</v>
      </c>
      <c r="J26" s="101" t="s">
        <v>134</v>
      </c>
      <c r="K26" s="101" t="s">
        <v>134</v>
      </c>
      <c r="L26" s="101" t="s">
        <v>134</v>
      </c>
      <c r="M26" s="101" t="s">
        <v>134</v>
      </c>
      <c r="N26" s="101" t="s">
        <v>134</v>
      </c>
      <c r="O26" s="101" t="s">
        <v>134</v>
      </c>
      <c r="P26" s="97">
        <f t="shared" si="1"/>
        <v>4</v>
      </c>
      <c r="Q26" s="97">
        <f t="shared" si="2"/>
        <v>0</v>
      </c>
      <c r="R26" s="97">
        <f t="shared" si="3"/>
        <v>4</v>
      </c>
      <c r="S26" s="102">
        <f t="shared" si="0"/>
        <v>2.415</v>
      </c>
      <c r="T26" s="55"/>
    </row>
    <row r="27" spans="1:27" x14ac:dyDescent="0.2">
      <c r="A27" s="126">
        <v>23</v>
      </c>
      <c r="B27" s="109">
        <v>3</v>
      </c>
      <c r="C27" s="117" t="s">
        <v>110</v>
      </c>
      <c r="D27" s="109" t="s">
        <v>43</v>
      </c>
      <c r="E27" s="110" t="s">
        <v>10</v>
      </c>
      <c r="F27" s="99" t="s">
        <v>11</v>
      </c>
      <c r="G27" s="101" t="s">
        <v>134</v>
      </c>
      <c r="H27" s="99" t="s">
        <v>17</v>
      </c>
      <c r="I27" s="99" t="s">
        <v>12</v>
      </c>
      <c r="J27" s="101" t="s">
        <v>134</v>
      </c>
      <c r="K27" s="101" t="s">
        <v>134</v>
      </c>
      <c r="L27" s="101" t="s">
        <v>134</v>
      </c>
      <c r="M27" s="101" t="s">
        <v>134</v>
      </c>
      <c r="N27" s="101" t="s">
        <v>134</v>
      </c>
      <c r="O27" s="101" t="s">
        <v>134</v>
      </c>
      <c r="P27" s="97">
        <f t="shared" si="1"/>
        <v>4</v>
      </c>
      <c r="Q27" s="97">
        <f t="shared" si="2"/>
        <v>0</v>
      </c>
      <c r="R27" s="97">
        <f t="shared" si="3"/>
        <v>4</v>
      </c>
      <c r="S27" s="102">
        <f t="shared" si="0"/>
        <v>2.8325</v>
      </c>
      <c r="T27" s="55"/>
    </row>
    <row r="28" spans="1:27" x14ac:dyDescent="0.2">
      <c r="A28" s="126">
        <v>24</v>
      </c>
      <c r="B28" s="109">
        <v>4</v>
      </c>
      <c r="C28" s="117" t="s">
        <v>112</v>
      </c>
      <c r="D28" s="109" t="s">
        <v>43</v>
      </c>
      <c r="E28" s="110" t="s">
        <v>10</v>
      </c>
      <c r="F28" s="99" t="s">
        <v>17</v>
      </c>
      <c r="G28" s="101" t="s">
        <v>134</v>
      </c>
      <c r="H28" s="99" t="s">
        <v>12</v>
      </c>
      <c r="I28" s="99" t="s">
        <v>12</v>
      </c>
      <c r="J28" s="101" t="s">
        <v>134</v>
      </c>
      <c r="K28" s="101" t="s">
        <v>134</v>
      </c>
      <c r="L28" s="101" t="s">
        <v>134</v>
      </c>
      <c r="M28" s="101" t="s">
        <v>134</v>
      </c>
      <c r="N28" s="101" t="s">
        <v>134</v>
      </c>
      <c r="O28" s="101" t="s">
        <v>134</v>
      </c>
      <c r="P28" s="97">
        <f t="shared" si="1"/>
        <v>4</v>
      </c>
      <c r="Q28" s="97">
        <f t="shared" si="2"/>
        <v>0</v>
      </c>
      <c r="R28" s="97">
        <f t="shared" si="3"/>
        <v>4</v>
      </c>
      <c r="S28" s="102">
        <f t="shared" si="0"/>
        <v>2.7475000000000001</v>
      </c>
      <c r="T28" s="55"/>
    </row>
    <row r="29" spans="1:27" x14ac:dyDescent="0.2">
      <c r="A29" s="126">
        <v>25</v>
      </c>
      <c r="B29" s="109">
        <v>5</v>
      </c>
      <c r="C29" s="117" t="s">
        <v>113</v>
      </c>
      <c r="D29" s="109" t="s">
        <v>43</v>
      </c>
      <c r="E29" s="110" t="s">
        <v>19</v>
      </c>
      <c r="F29" s="99" t="s">
        <v>19</v>
      </c>
      <c r="G29" s="101" t="s">
        <v>134</v>
      </c>
      <c r="H29" s="99" t="s">
        <v>10</v>
      </c>
      <c r="I29" s="99" t="s">
        <v>11</v>
      </c>
      <c r="J29" s="101" t="s">
        <v>134</v>
      </c>
      <c r="K29" s="101" t="s">
        <v>134</v>
      </c>
      <c r="L29" s="101" t="s">
        <v>134</v>
      </c>
      <c r="M29" s="101" t="s">
        <v>134</v>
      </c>
      <c r="N29" s="101" t="s">
        <v>134</v>
      </c>
      <c r="O29" s="101" t="s">
        <v>134</v>
      </c>
      <c r="P29" s="97">
        <f t="shared" si="1"/>
        <v>4</v>
      </c>
      <c r="Q29" s="97">
        <f t="shared" si="2"/>
        <v>0</v>
      </c>
      <c r="R29" s="97">
        <f t="shared" si="3"/>
        <v>4</v>
      </c>
      <c r="S29" s="102">
        <f t="shared" si="0"/>
        <v>3.5</v>
      </c>
      <c r="T29" s="55"/>
    </row>
    <row r="30" spans="1:27" x14ac:dyDescent="0.2">
      <c r="A30" s="126">
        <v>26</v>
      </c>
      <c r="B30" s="109">
        <v>6</v>
      </c>
      <c r="C30" s="117" t="s">
        <v>114</v>
      </c>
      <c r="D30" s="109" t="s">
        <v>43</v>
      </c>
      <c r="E30" s="110" t="s">
        <v>12</v>
      </c>
      <c r="F30" s="99" t="s">
        <v>15</v>
      </c>
      <c r="G30" s="101" t="s">
        <v>134</v>
      </c>
      <c r="H30" s="99" t="s">
        <v>18</v>
      </c>
      <c r="I30" s="99" t="s">
        <v>12</v>
      </c>
      <c r="J30" s="101" t="s">
        <v>134</v>
      </c>
      <c r="K30" s="101" t="s">
        <v>134</v>
      </c>
      <c r="L30" s="101" t="s">
        <v>134</v>
      </c>
      <c r="M30" s="101" t="s">
        <v>134</v>
      </c>
      <c r="N30" s="101" t="s">
        <v>134</v>
      </c>
      <c r="O30" s="101" t="s">
        <v>134</v>
      </c>
      <c r="P30" s="97">
        <f t="shared" si="1"/>
        <v>2</v>
      </c>
      <c r="Q30" s="97">
        <f t="shared" si="2"/>
        <v>1</v>
      </c>
      <c r="R30" s="97">
        <f t="shared" si="3"/>
        <v>4</v>
      </c>
      <c r="S30" s="102">
        <f t="shared" si="0"/>
        <v>1.4975000000000001</v>
      </c>
      <c r="T30" s="55"/>
    </row>
    <row r="31" spans="1:27" x14ac:dyDescent="0.2">
      <c r="A31" s="126">
        <v>27</v>
      </c>
      <c r="B31" s="109">
        <v>7</v>
      </c>
      <c r="C31" s="117" t="s">
        <v>115</v>
      </c>
      <c r="D31" s="109" t="s">
        <v>43</v>
      </c>
      <c r="E31" s="110" t="s">
        <v>9</v>
      </c>
      <c r="F31" s="99" t="s">
        <v>17</v>
      </c>
      <c r="G31" s="101" t="s">
        <v>134</v>
      </c>
      <c r="H31" s="99" t="s">
        <v>10</v>
      </c>
      <c r="I31" s="99" t="s">
        <v>17</v>
      </c>
      <c r="J31" s="101" t="s">
        <v>134</v>
      </c>
      <c r="K31" s="101" t="s">
        <v>134</v>
      </c>
      <c r="L31" s="101" t="s">
        <v>134</v>
      </c>
      <c r="M31" s="101" t="s">
        <v>134</v>
      </c>
      <c r="N31" s="101" t="s">
        <v>134</v>
      </c>
      <c r="O31" s="101" t="s">
        <v>134</v>
      </c>
      <c r="P31" s="97">
        <f t="shared" si="1"/>
        <v>4</v>
      </c>
      <c r="Q31" s="97">
        <f t="shared" si="2"/>
        <v>0</v>
      </c>
      <c r="R31" s="97">
        <f t="shared" si="3"/>
        <v>4</v>
      </c>
      <c r="S31" s="102">
        <f t="shared" si="0"/>
        <v>3.25</v>
      </c>
      <c r="T31" s="55"/>
    </row>
    <row r="32" spans="1:27" x14ac:dyDescent="0.2">
      <c r="A32" s="126">
        <v>28</v>
      </c>
      <c r="B32" s="109">
        <v>8</v>
      </c>
      <c r="C32" s="117" t="s">
        <v>213</v>
      </c>
      <c r="D32" s="109" t="s">
        <v>43</v>
      </c>
      <c r="E32" s="110" t="s">
        <v>19</v>
      </c>
      <c r="F32" s="99" t="s">
        <v>9</v>
      </c>
      <c r="G32" s="101" t="s">
        <v>134</v>
      </c>
      <c r="H32" s="99" t="s">
        <v>12</v>
      </c>
      <c r="I32" s="99" t="s">
        <v>11</v>
      </c>
      <c r="J32" s="101" t="s">
        <v>134</v>
      </c>
      <c r="K32" s="101" t="s">
        <v>134</v>
      </c>
      <c r="L32" s="101" t="s">
        <v>134</v>
      </c>
      <c r="M32" s="101" t="s">
        <v>134</v>
      </c>
      <c r="N32" s="101" t="s">
        <v>134</v>
      </c>
      <c r="O32" s="101" t="s">
        <v>134</v>
      </c>
      <c r="P32" s="97">
        <f t="shared" si="1"/>
        <v>4</v>
      </c>
      <c r="Q32" s="97">
        <f t="shared" si="2"/>
        <v>0</v>
      </c>
      <c r="R32" s="97">
        <f t="shared" si="3"/>
        <v>4</v>
      </c>
      <c r="S32" s="102">
        <f t="shared" si="0"/>
        <v>3.1675</v>
      </c>
      <c r="T32" s="55"/>
    </row>
    <row r="33" spans="1:20" x14ac:dyDescent="0.2">
      <c r="A33" s="126">
        <v>29</v>
      </c>
      <c r="B33" s="109">
        <v>9</v>
      </c>
      <c r="C33" s="117" t="s">
        <v>116</v>
      </c>
      <c r="D33" s="109" t="s">
        <v>43</v>
      </c>
      <c r="E33" s="110" t="s">
        <v>19</v>
      </c>
      <c r="F33" s="99" t="s">
        <v>9</v>
      </c>
      <c r="G33" s="101" t="s">
        <v>134</v>
      </c>
      <c r="H33" s="99" t="s">
        <v>10</v>
      </c>
      <c r="I33" s="99" t="s">
        <v>11</v>
      </c>
      <c r="J33" s="101" t="s">
        <v>134</v>
      </c>
      <c r="K33" s="101" t="s">
        <v>134</v>
      </c>
      <c r="L33" s="101" t="s">
        <v>134</v>
      </c>
      <c r="M33" s="101" t="s">
        <v>134</v>
      </c>
      <c r="N33" s="101" t="s">
        <v>134</v>
      </c>
      <c r="O33" s="101" t="s">
        <v>134</v>
      </c>
      <c r="P33" s="97">
        <f t="shared" si="1"/>
        <v>4</v>
      </c>
      <c r="Q33" s="97">
        <f t="shared" si="2"/>
        <v>0</v>
      </c>
      <c r="R33" s="97">
        <f t="shared" si="3"/>
        <v>4</v>
      </c>
      <c r="S33" s="102">
        <f t="shared" si="0"/>
        <v>3.4175</v>
      </c>
      <c r="T33" s="55"/>
    </row>
    <row r="34" spans="1:20" x14ac:dyDescent="0.2">
      <c r="A34" s="126">
        <v>30</v>
      </c>
      <c r="B34" s="109">
        <v>10</v>
      </c>
      <c r="C34" s="117" t="s">
        <v>118</v>
      </c>
      <c r="D34" s="109" t="s">
        <v>43</v>
      </c>
      <c r="E34" s="110" t="s">
        <v>17</v>
      </c>
      <c r="F34" s="99" t="s">
        <v>10</v>
      </c>
      <c r="G34" s="101" t="s">
        <v>134</v>
      </c>
      <c r="H34" s="99" t="s">
        <v>10</v>
      </c>
      <c r="I34" s="99" t="s">
        <v>11</v>
      </c>
      <c r="J34" s="101" t="s">
        <v>134</v>
      </c>
      <c r="K34" s="101" t="s">
        <v>134</v>
      </c>
      <c r="L34" s="101" t="s">
        <v>134</v>
      </c>
      <c r="M34" s="101" t="s">
        <v>134</v>
      </c>
      <c r="N34" s="101" t="s">
        <v>134</v>
      </c>
      <c r="O34" s="101" t="s">
        <v>134</v>
      </c>
      <c r="P34" s="97">
        <f t="shared" si="1"/>
        <v>4</v>
      </c>
      <c r="Q34" s="97">
        <f t="shared" si="2"/>
        <v>0</v>
      </c>
      <c r="R34" s="97">
        <f t="shared" si="3"/>
        <v>4</v>
      </c>
      <c r="S34" s="102">
        <f t="shared" si="0"/>
        <v>3.0825</v>
      </c>
      <c r="T34" s="55"/>
    </row>
    <row r="35" spans="1:20" x14ac:dyDescent="0.2">
      <c r="A35" s="126">
        <v>31</v>
      </c>
      <c r="B35" s="109">
        <v>11</v>
      </c>
      <c r="C35" s="117" t="s">
        <v>117</v>
      </c>
      <c r="D35" s="109" t="s">
        <v>43</v>
      </c>
      <c r="E35" s="110" t="s">
        <v>17</v>
      </c>
      <c r="F35" s="99" t="s">
        <v>17</v>
      </c>
      <c r="G35" s="101" t="s">
        <v>134</v>
      </c>
      <c r="H35" s="99" t="s">
        <v>15</v>
      </c>
      <c r="I35" s="99" t="s">
        <v>18</v>
      </c>
      <c r="J35" s="101" t="s">
        <v>134</v>
      </c>
      <c r="K35" s="101" t="s">
        <v>134</v>
      </c>
      <c r="L35" s="101" t="s">
        <v>134</v>
      </c>
      <c r="M35" s="101" t="s">
        <v>134</v>
      </c>
      <c r="N35" s="101" t="s">
        <v>134</v>
      </c>
      <c r="O35" s="101" t="s">
        <v>134</v>
      </c>
      <c r="P35" s="97">
        <f t="shared" si="1"/>
        <v>2</v>
      </c>
      <c r="Q35" s="97">
        <f t="shared" si="2"/>
        <v>1</v>
      </c>
      <c r="R35" s="97">
        <f t="shared" si="3"/>
        <v>4</v>
      </c>
      <c r="S35" s="102">
        <f t="shared" si="0"/>
        <v>1.8325</v>
      </c>
      <c r="T35" s="55"/>
    </row>
    <row r="36" spans="1:20" x14ac:dyDescent="0.2">
      <c r="A36" s="126">
        <v>32</v>
      </c>
      <c r="B36" s="109">
        <v>12</v>
      </c>
      <c r="C36" s="117" t="s">
        <v>119</v>
      </c>
      <c r="D36" s="109" t="s">
        <v>43</v>
      </c>
      <c r="E36" s="110" t="s">
        <v>9</v>
      </c>
      <c r="F36" s="99" t="s">
        <v>19</v>
      </c>
      <c r="G36" s="101" t="s">
        <v>134</v>
      </c>
      <c r="H36" s="99" t="s">
        <v>9</v>
      </c>
      <c r="I36" s="99" t="s">
        <v>17</v>
      </c>
      <c r="J36" s="101" t="s">
        <v>134</v>
      </c>
      <c r="K36" s="101" t="s">
        <v>134</v>
      </c>
      <c r="L36" s="101" t="s">
        <v>134</v>
      </c>
      <c r="M36" s="101" t="s">
        <v>134</v>
      </c>
      <c r="N36" s="101" t="s">
        <v>134</v>
      </c>
      <c r="O36" s="101" t="s">
        <v>134</v>
      </c>
      <c r="P36" s="97">
        <f t="shared" si="1"/>
        <v>4</v>
      </c>
      <c r="Q36" s="97">
        <f t="shared" si="2"/>
        <v>0</v>
      </c>
      <c r="R36" s="97">
        <f t="shared" si="3"/>
        <v>4</v>
      </c>
      <c r="S36" s="102">
        <f t="shared" si="0"/>
        <v>3.585</v>
      </c>
      <c r="T36" s="55"/>
    </row>
    <row r="37" spans="1:20" x14ac:dyDescent="0.2">
      <c r="A37" s="126">
        <v>33</v>
      </c>
      <c r="B37" s="109">
        <v>1</v>
      </c>
      <c r="C37" s="117" t="s">
        <v>120</v>
      </c>
      <c r="D37" s="109" t="s">
        <v>44</v>
      </c>
      <c r="E37" s="110" t="s">
        <v>17</v>
      </c>
      <c r="F37" s="99" t="s">
        <v>11</v>
      </c>
      <c r="G37" s="101" t="s">
        <v>134</v>
      </c>
      <c r="H37" s="99" t="s">
        <v>11</v>
      </c>
      <c r="I37" s="99" t="s">
        <v>12</v>
      </c>
      <c r="J37" s="101" t="s">
        <v>134</v>
      </c>
      <c r="K37" s="101" t="s">
        <v>134</v>
      </c>
      <c r="L37" s="101" t="s">
        <v>134</v>
      </c>
      <c r="M37" s="101" t="s">
        <v>134</v>
      </c>
      <c r="N37" s="101" t="s">
        <v>134</v>
      </c>
      <c r="O37" s="101" t="s">
        <v>134</v>
      </c>
      <c r="P37" s="97">
        <f t="shared" si="1"/>
        <v>4</v>
      </c>
      <c r="Q37" s="97">
        <f t="shared" si="2"/>
        <v>0</v>
      </c>
      <c r="R37" s="97">
        <f t="shared" si="3"/>
        <v>4</v>
      </c>
      <c r="S37" s="102">
        <f t="shared" ref="S37:S68" si="4">(VLOOKUP(E37,PT,2)+VLOOKUP(F37,PT,2)+VLOOKUP(G37,PT,2)+VLOOKUP(H37,PT,2)+VLOOKUP(I37,PT,2)+VLOOKUP(J37,PT,2)+VLOOKUP(K37,PT,2)+VLOOKUP(L37,PT,2)+VLOOKUP(M37,PT,2)+VLOOKUP(N37,PT,2)+VLOOKUP(O37,PT,2))/R37</f>
        <v>2.6675</v>
      </c>
      <c r="T37" s="55"/>
    </row>
    <row r="38" spans="1:20" x14ac:dyDescent="0.2">
      <c r="A38" s="126">
        <v>34</v>
      </c>
      <c r="B38" s="109">
        <v>2</v>
      </c>
      <c r="C38" s="117" t="s">
        <v>121</v>
      </c>
      <c r="D38" s="109" t="s">
        <v>44</v>
      </c>
      <c r="E38" s="110" t="s">
        <v>13</v>
      </c>
      <c r="F38" s="99" t="s">
        <v>18</v>
      </c>
      <c r="G38" s="101" t="s">
        <v>134</v>
      </c>
      <c r="H38" s="99" t="s">
        <v>18</v>
      </c>
      <c r="I38" s="99" t="s">
        <v>18</v>
      </c>
      <c r="J38" s="101" t="s">
        <v>134</v>
      </c>
      <c r="K38" s="101" t="s">
        <v>134</v>
      </c>
      <c r="L38" s="101" t="s">
        <v>134</v>
      </c>
      <c r="M38" s="101" t="s">
        <v>134</v>
      </c>
      <c r="N38" s="101" t="s">
        <v>134</v>
      </c>
      <c r="O38" s="101" t="s">
        <v>134</v>
      </c>
      <c r="P38" s="97">
        <f t="shared" si="1"/>
        <v>1</v>
      </c>
      <c r="Q38" s="97">
        <f t="shared" si="2"/>
        <v>0</v>
      </c>
      <c r="R38" s="97">
        <f t="shared" si="3"/>
        <v>4</v>
      </c>
      <c r="S38" s="102">
        <f t="shared" si="4"/>
        <v>0.5</v>
      </c>
      <c r="T38" s="55"/>
    </row>
    <row r="39" spans="1:20" x14ac:dyDescent="0.2">
      <c r="A39" s="126">
        <v>35</v>
      </c>
      <c r="B39" s="109">
        <v>3</v>
      </c>
      <c r="C39" s="117" t="s">
        <v>122</v>
      </c>
      <c r="D39" s="109" t="s">
        <v>44</v>
      </c>
      <c r="E39" s="110" t="s">
        <v>18</v>
      </c>
      <c r="F39" s="99" t="s">
        <v>18</v>
      </c>
      <c r="G39" s="101" t="s">
        <v>134</v>
      </c>
      <c r="H39" s="99" t="s">
        <v>18</v>
      </c>
      <c r="I39" s="99" t="s">
        <v>14</v>
      </c>
      <c r="J39" s="101" t="s">
        <v>134</v>
      </c>
      <c r="K39" s="101" t="s">
        <v>134</v>
      </c>
      <c r="L39" s="101" t="s">
        <v>134</v>
      </c>
      <c r="M39" s="101" t="s">
        <v>134</v>
      </c>
      <c r="N39" s="101" t="s">
        <v>134</v>
      </c>
      <c r="O39" s="101" t="s">
        <v>134</v>
      </c>
      <c r="P39" s="97">
        <f t="shared" si="1"/>
        <v>0</v>
      </c>
      <c r="Q39" s="97">
        <f t="shared" si="2"/>
        <v>1</v>
      </c>
      <c r="R39" s="97">
        <f t="shared" si="3"/>
        <v>4</v>
      </c>
      <c r="S39" s="102">
        <f t="shared" si="4"/>
        <v>0.41749999999999998</v>
      </c>
      <c r="T39" s="55"/>
    </row>
    <row r="40" spans="1:20" x14ac:dyDescent="0.2">
      <c r="A40" s="126">
        <v>36</v>
      </c>
      <c r="B40" s="109">
        <v>4</v>
      </c>
      <c r="C40" s="117" t="s">
        <v>123</v>
      </c>
      <c r="D40" s="109" t="s">
        <v>44</v>
      </c>
      <c r="E40" s="110" t="s">
        <v>19</v>
      </c>
      <c r="F40" s="99" t="s">
        <v>14</v>
      </c>
      <c r="G40" s="101" t="s">
        <v>134</v>
      </c>
      <c r="H40" s="99" t="s">
        <v>14</v>
      </c>
      <c r="I40" s="99" t="s">
        <v>13</v>
      </c>
      <c r="J40" s="101" t="s">
        <v>134</v>
      </c>
      <c r="K40" s="101" t="s">
        <v>134</v>
      </c>
      <c r="L40" s="101" t="s">
        <v>134</v>
      </c>
      <c r="M40" s="101" t="s">
        <v>134</v>
      </c>
      <c r="N40" s="101" t="s">
        <v>134</v>
      </c>
      <c r="O40" s="101" t="s">
        <v>134</v>
      </c>
      <c r="P40" s="97">
        <f t="shared" si="1"/>
        <v>2</v>
      </c>
      <c r="Q40" s="97">
        <f t="shared" si="2"/>
        <v>2</v>
      </c>
      <c r="R40" s="97">
        <f t="shared" si="3"/>
        <v>4</v>
      </c>
      <c r="S40" s="102">
        <f t="shared" si="4"/>
        <v>2.335</v>
      </c>
      <c r="T40" s="55"/>
    </row>
    <row r="41" spans="1:20" x14ac:dyDescent="0.2">
      <c r="A41" s="126">
        <v>37</v>
      </c>
      <c r="B41" s="109">
        <v>5</v>
      </c>
      <c r="C41" s="117" t="s">
        <v>124</v>
      </c>
      <c r="D41" s="109" t="s">
        <v>44</v>
      </c>
      <c r="E41" s="110" t="s">
        <v>17</v>
      </c>
      <c r="F41" s="99" t="s">
        <v>19</v>
      </c>
      <c r="G41" s="101" t="s">
        <v>134</v>
      </c>
      <c r="H41" s="99" t="s">
        <v>14</v>
      </c>
      <c r="I41" s="99" t="s">
        <v>13</v>
      </c>
      <c r="J41" s="101" t="s">
        <v>134</v>
      </c>
      <c r="K41" s="101" t="s">
        <v>134</v>
      </c>
      <c r="L41" s="101" t="s">
        <v>134</v>
      </c>
      <c r="M41" s="101" t="s">
        <v>134</v>
      </c>
      <c r="N41" s="101" t="s">
        <v>134</v>
      </c>
      <c r="O41" s="101" t="s">
        <v>134</v>
      </c>
      <c r="P41" s="97">
        <f t="shared" si="1"/>
        <v>3</v>
      </c>
      <c r="Q41" s="97">
        <f t="shared" si="2"/>
        <v>1</v>
      </c>
      <c r="R41" s="97">
        <f t="shared" si="3"/>
        <v>4</v>
      </c>
      <c r="S41" s="102">
        <f t="shared" si="4"/>
        <v>2.6675</v>
      </c>
      <c r="T41" s="55"/>
    </row>
    <row r="42" spans="1:20" x14ac:dyDescent="0.2">
      <c r="A42" s="126">
        <v>38</v>
      </c>
      <c r="B42" s="109">
        <v>6</v>
      </c>
      <c r="C42" s="117" t="s">
        <v>214</v>
      </c>
      <c r="D42" s="109" t="s">
        <v>44</v>
      </c>
      <c r="E42" s="110" t="s">
        <v>11</v>
      </c>
      <c r="F42" s="99" t="s">
        <v>18</v>
      </c>
      <c r="G42" s="101" t="s">
        <v>134</v>
      </c>
      <c r="H42" s="99" t="s">
        <v>18</v>
      </c>
      <c r="I42" s="99" t="s">
        <v>18</v>
      </c>
      <c r="J42" s="101" t="s">
        <v>134</v>
      </c>
      <c r="K42" s="101" t="s">
        <v>134</v>
      </c>
      <c r="L42" s="101" t="s">
        <v>134</v>
      </c>
      <c r="M42" s="101" t="s">
        <v>134</v>
      </c>
      <c r="N42" s="101" t="s">
        <v>134</v>
      </c>
      <c r="O42" s="101" t="s">
        <v>134</v>
      </c>
      <c r="P42" s="97">
        <f t="shared" si="1"/>
        <v>1</v>
      </c>
      <c r="Q42" s="97">
        <f t="shared" si="2"/>
        <v>0</v>
      </c>
      <c r="R42" s="97">
        <f t="shared" si="3"/>
        <v>4</v>
      </c>
      <c r="S42" s="102">
        <f t="shared" si="4"/>
        <v>0.66749999999999998</v>
      </c>
      <c r="T42" s="55"/>
    </row>
    <row r="43" spans="1:20" x14ac:dyDescent="0.2">
      <c r="A43" s="126">
        <v>39</v>
      </c>
      <c r="B43" s="109">
        <v>7</v>
      </c>
      <c r="C43" s="117" t="s">
        <v>125</v>
      </c>
      <c r="D43" s="109" t="s">
        <v>44</v>
      </c>
      <c r="E43" s="110" t="s">
        <v>11</v>
      </c>
      <c r="F43" s="99" t="s">
        <v>18</v>
      </c>
      <c r="G43" s="101" t="s">
        <v>134</v>
      </c>
      <c r="H43" s="99" t="s">
        <v>18</v>
      </c>
      <c r="I43" s="99" t="s">
        <v>13</v>
      </c>
      <c r="J43" s="101" t="s">
        <v>134</v>
      </c>
      <c r="K43" s="101" t="s">
        <v>134</v>
      </c>
      <c r="L43" s="101" t="s">
        <v>134</v>
      </c>
      <c r="M43" s="101" t="s">
        <v>134</v>
      </c>
      <c r="N43" s="101" t="s">
        <v>134</v>
      </c>
      <c r="O43" s="101" t="s">
        <v>134</v>
      </c>
      <c r="P43" s="97">
        <f t="shared" si="1"/>
        <v>2</v>
      </c>
      <c r="Q43" s="97">
        <f t="shared" si="2"/>
        <v>0</v>
      </c>
      <c r="R43" s="97">
        <f t="shared" si="3"/>
        <v>4</v>
      </c>
      <c r="S43" s="102">
        <f t="shared" si="4"/>
        <v>1.1675</v>
      </c>
      <c r="T43" s="55"/>
    </row>
    <row r="44" spans="1:20" x14ac:dyDescent="0.2">
      <c r="A44" s="126">
        <v>40</v>
      </c>
      <c r="B44" s="109">
        <v>8</v>
      </c>
      <c r="C44" s="117" t="s">
        <v>215</v>
      </c>
      <c r="D44" s="109" t="s">
        <v>44</v>
      </c>
      <c r="E44" s="110" t="s">
        <v>17</v>
      </c>
      <c r="F44" s="99" t="s">
        <v>18</v>
      </c>
      <c r="G44" s="101" t="s">
        <v>134</v>
      </c>
      <c r="H44" s="99" t="s">
        <v>18</v>
      </c>
      <c r="I44" s="99" t="s">
        <v>18</v>
      </c>
      <c r="J44" s="101" t="s">
        <v>134</v>
      </c>
      <c r="K44" s="101" t="s">
        <v>134</v>
      </c>
      <c r="L44" s="101" t="s">
        <v>134</v>
      </c>
      <c r="M44" s="101" t="s">
        <v>134</v>
      </c>
      <c r="N44" s="101" t="s">
        <v>134</v>
      </c>
      <c r="O44" s="101" t="s">
        <v>134</v>
      </c>
      <c r="P44" s="97">
        <f t="shared" si="1"/>
        <v>1</v>
      </c>
      <c r="Q44" s="97">
        <f t="shared" si="2"/>
        <v>0</v>
      </c>
      <c r="R44" s="97">
        <f t="shared" si="3"/>
        <v>4</v>
      </c>
      <c r="S44" s="102">
        <f t="shared" si="4"/>
        <v>0.75</v>
      </c>
      <c r="T44" s="55"/>
    </row>
    <row r="45" spans="1:20" x14ac:dyDescent="0.2">
      <c r="A45" s="126">
        <v>41</v>
      </c>
      <c r="B45" s="109">
        <v>9</v>
      </c>
      <c r="C45" s="117" t="s">
        <v>126</v>
      </c>
      <c r="D45" s="109" t="s">
        <v>44</v>
      </c>
      <c r="E45" s="110" t="s">
        <v>12</v>
      </c>
      <c r="F45" s="99" t="s">
        <v>11</v>
      </c>
      <c r="G45" s="101" t="s">
        <v>134</v>
      </c>
      <c r="H45" s="99" t="s">
        <v>18</v>
      </c>
      <c r="I45" s="99" t="s">
        <v>18</v>
      </c>
      <c r="J45" s="101" t="s">
        <v>134</v>
      </c>
      <c r="K45" s="101" t="s">
        <v>134</v>
      </c>
      <c r="L45" s="101" t="s">
        <v>134</v>
      </c>
      <c r="M45" s="101" t="s">
        <v>134</v>
      </c>
      <c r="N45" s="101" t="s">
        <v>134</v>
      </c>
      <c r="O45" s="101" t="s">
        <v>134</v>
      </c>
      <c r="P45" s="97">
        <f t="shared" si="1"/>
        <v>2</v>
      </c>
      <c r="Q45" s="97">
        <f t="shared" si="2"/>
        <v>0</v>
      </c>
      <c r="R45" s="97">
        <f t="shared" si="3"/>
        <v>4</v>
      </c>
      <c r="S45" s="102">
        <f t="shared" si="4"/>
        <v>1.25</v>
      </c>
      <c r="T45" s="55"/>
    </row>
    <row r="46" spans="1:20" x14ac:dyDescent="0.2">
      <c r="A46" s="126">
        <v>42</v>
      </c>
      <c r="B46" s="109">
        <v>10</v>
      </c>
      <c r="C46" s="117" t="s">
        <v>216</v>
      </c>
      <c r="D46" s="109" t="s">
        <v>44</v>
      </c>
      <c r="E46" s="110" t="s">
        <v>11</v>
      </c>
      <c r="F46" s="99" t="s">
        <v>11</v>
      </c>
      <c r="G46" s="101" t="s">
        <v>134</v>
      </c>
      <c r="H46" s="99" t="s">
        <v>12</v>
      </c>
      <c r="I46" s="99" t="s">
        <v>12</v>
      </c>
      <c r="J46" s="101" t="s">
        <v>134</v>
      </c>
      <c r="K46" s="101" t="s">
        <v>134</v>
      </c>
      <c r="L46" s="101" t="s">
        <v>134</v>
      </c>
      <c r="M46" s="101" t="s">
        <v>134</v>
      </c>
      <c r="N46" s="101" t="s">
        <v>134</v>
      </c>
      <c r="O46" s="101" t="s">
        <v>134</v>
      </c>
      <c r="P46" s="97">
        <f t="shared" si="1"/>
        <v>4</v>
      </c>
      <c r="Q46" s="97">
        <f t="shared" si="2"/>
        <v>0</v>
      </c>
      <c r="R46" s="97">
        <f t="shared" si="3"/>
        <v>4</v>
      </c>
      <c r="S46" s="102">
        <f t="shared" si="4"/>
        <v>2.5</v>
      </c>
      <c r="T46" s="55"/>
    </row>
    <row r="47" spans="1:20" x14ac:dyDescent="0.2">
      <c r="A47" s="126">
        <v>43</v>
      </c>
      <c r="B47" s="109">
        <v>11</v>
      </c>
      <c r="C47" s="117" t="s">
        <v>127</v>
      </c>
      <c r="D47" s="109" t="s">
        <v>44</v>
      </c>
      <c r="E47" s="110" t="s">
        <v>13</v>
      </c>
      <c r="F47" s="99" t="s">
        <v>18</v>
      </c>
      <c r="G47" s="101" t="s">
        <v>134</v>
      </c>
      <c r="H47" s="99" t="s">
        <v>18</v>
      </c>
      <c r="I47" s="99" t="s">
        <v>18</v>
      </c>
      <c r="J47" s="101" t="s">
        <v>134</v>
      </c>
      <c r="K47" s="101" t="s">
        <v>134</v>
      </c>
      <c r="L47" s="101" t="s">
        <v>134</v>
      </c>
      <c r="M47" s="101" t="s">
        <v>134</v>
      </c>
      <c r="N47" s="101" t="s">
        <v>134</v>
      </c>
      <c r="O47" s="101" t="s">
        <v>134</v>
      </c>
      <c r="P47" s="97">
        <f t="shared" si="1"/>
        <v>1</v>
      </c>
      <c r="Q47" s="97">
        <f t="shared" si="2"/>
        <v>0</v>
      </c>
      <c r="R47" s="97">
        <f t="shared" si="3"/>
        <v>4</v>
      </c>
      <c r="S47" s="102">
        <f t="shared" si="4"/>
        <v>0.5</v>
      </c>
      <c r="T47" s="55"/>
    </row>
    <row r="48" spans="1:20" x14ac:dyDescent="0.2">
      <c r="A48" s="126">
        <v>44</v>
      </c>
      <c r="B48" s="109">
        <v>12</v>
      </c>
      <c r="C48" s="117" t="s">
        <v>128</v>
      </c>
      <c r="D48" s="109" t="s">
        <v>44</v>
      </c>
      <c r="E48" s="110" t="s">
        <v>13</v>
      </c>
      <c r="F48" s="99" t="s">
        <v>18</v>
      </c>
      <c r="G48" s="101" t="s">
        <v>134</v>
      </c>
      <c r="H48" s="99" t="s">
        <v>13</v>
      </c>
      <c r="I48" s="99" t="s">
        <v>18</v>
      </c>
      <c r="J48" s="101" t="s">
        <v>134</v>
      </c>
      <c r="K48" s="101" t="s">
        <v>134</v>
      </c>
      <c r="L48" s="101" t="s">
        <v>134</v>
      </c>
      <c r="M48" s="101" t="s">
        <v>134</v>
      </c>
      <c r="N48" s="101" t="s">
        <v>134</v>
      </c>
      <c r="O48" s="101" t="s">
        <v>134</v>
      </c>
      <c r="P48" s="97">
        <f t="shared" si="1"/>
        <v>2</v>
      </c>
      <c r="Q48" s="97">
        <f t="shared" si="2"/>
        <v>0</v>
      </c>
      <c r="R48" s="97">
        <f t="shared" si="3"/>
        <v>4</v>
      </c>
      <c r="S48" s="102">
        <f t="shared" si="4"/>
        <v>1</v>
      </c>
      <c r="T48" s="55"/>
    </row>
    <row r="49" spans="1:20" x14ac:dyDescent="0.2">
      <c r="A49" s="126">
        <v>45</v>
      </c>
      <c r="B49" s="109">
        <v>13</v>
      </c>
      <c r="C49" s="117" t="s">
        <v>129</v>
      </c>
      <c r="D49" s="109" t="s">
        <v>44</v>
      </c>
      <c r="E49" s="110" t="s">
        <v>17</v>
      </c>
      <c r="F49" s="107" t="s">
        <v>11</v>
      </c>
      <c r="G49" s="108" t="s">
        <v>134</v>
      </c>
      <c r="H49" s="138" t="s">
        <v>11</v>
      </c>
      <c r="I49" s="107" t="s">
        <v>14</v>
      </c>
      <c r="J49" s="108" t="s">
        <v>134</v>
      </c>
      <c r="K49" s="108" t="s">
        <v>134</v>
      </c>
      <c r="L49" s="108" t="s">
        <v>134</v>
      </c>
      <c r="M49" s="101" t="s">
        <v>134</v>
      </c>
      <c r="N49" s="101" t="s">
        <v>134</v>
      </c>
      <c r="O49" s="101" t="s">
        <v>134</v>
      </c>
      <c r="P49" s="97">
        <f t="shared" si="1"/>
        <v>3</v>
      </c>
      <c r="Q49" s="97">
        <f t="shared" si="2"/>
        <v>1</v>
      </c>
      <c r="R49" s="97">
        <f t="shared" si="3"/>
        <v>4</v>
      </c>
      <c r="S49" s="102">
        <f t="shared" si="4"/>
        <v>2.5024999999999999</v>
      </c>
      <c r="T49" s="55"/>
    </row>
    <row r="50" spans="1:20" x14ac:dyDescent="0.2">
      <c r="A50" s="109">
        <v>46</v>
      </c>
      <c r="B50" s="109">
        <v>1</v>
      </c>
      <c r="C50" s="117" t="s">
        <v>138</v>
      </c>
      <c r="D50" s="109" t="s">
        <v>49</v>
      </c>
      <c r="E50" s="120" t="s">
        <v>17</v>
      </c>
      <c r="F50" s="109" t="s">
        <v>134</v>
      </c>
      <c r="G50" s="109" t="s">
        <v>134</v>
      </c>
      <c r="H50" s="109" t="s">
        <v>134</v>
      </c>
      <c r="I50" s="96" t="s">
        <v>134</v>
      </c>
      <c r="J50" s="101" t="s">
        <v>134</v>
      </c>
      <c r="K50" s="101" t="s">
        <v>134</v>
      </c>
      <c r="L50" s="101" t="s">
        <v>134</v>
      </c>
      <c r="M50" s="110" t="s">
        <v>11</v>
      </c>
      <c r="N50" s="99" t="s">
        <v>19</v>
      </c>
      <c r="O50" s="99" t="s">
        <v>19</v>
      </c>
      <c r="P50" s="97">
        <f t="shared" si="1"/>
        <v>4</v>
      </c>
      <c r="Q50" s="97">
        <f t="shared" si="2"/>
        <v>0</v>
      </c>
      <c r="R50" s="97">
        <f t="shared" si="3"/>
        <v>4</v>
      </c>
      <c r="S50" s="102">
        <f t="shared" si="4"/>
        <v>3.4175</v>
      </c>
      <c r="T50" s="55"/>
    </row>
    <row r="51" spans="1:20" x14ac:dyDescent="0.2">
      <c r="A51" s="109">
        <v>47</v>
      </c>
      <c r="B51" s="109">
        <v>2</v>
      </c>
      <c r="C51" s="117" t="s">
        <v>135</v>
      </c>
      <c r="D51" s="109" t="s">
        <v>49</v>
      </c>
      <c r="E51" s="110" t="s">
        <v>12</v>
      </c>
      <c r="F51" s="109" t="s">
        <v>134</v>
      </c>
      <c r="G51" s="109" t="s">
        <v>134</v>
      </c>
      <c r="H51" s="109" t="s">
        <v>134</v>
      </c>
      <c r="I51" s="96" t="s">
        <v>134</v>
      </c>
      <c r="J51" s="101" t="s">
        <v>134</v>
      </c>
      <c r="K51" s="101" t="s">
        <v>134</v>
      </c>
      <c r="L51" s="101" t="s">
        <v>134</v>
      </c>
      <c r="M51" s="99" t="s">
        <v>18</v>
      </c>
      <c r="N51" s="99" t="s">
        <v>13</v>
      </c>
      <c r="O51" s="99" t="s">
        <v>13</v>
      </c>
      <c r="P51" s="97">
        <f t="shared" si="1"/>
        <v>3</v>
      </c>
      <c r="Q51" s="97">
        <f t="shared" si="2"/>
        <v>0</v>
      </c>
      <c r="R51" s="97">
        <f t="shared" si="3"/>
        <v>4</v>
      </c>
      <c r="S51" s="102">
        <f t="shared" si="4"/>
        <v>1.5825</v>
      </c>
      <c r="T51" s="55"/>
    </row>
    <row r="52" spans="1:20" x14ac:dyDescent="0.2">
      <c r="A52" s="109">
        <v>48</v>
      </c>
      <c r="B52" s="109">
        <v>3</v>
      </c>
      <c r="C52" s="117" t="s">
        <v>139</v>
      </c>
      <c r="D52" s="109" t="s">
        <v>49</v>
      </c>
      <c r="E52" s="110" t="s">
        <v>16</v>
      </c>
      <c r="F52" s="109" t="s">
        <v>134</v>
      </c>
      <c r="G52" s="109" t="s">
        <v>134</v>
      </c>
      <c r="H52" s="109" t="s">
        <v>134</v>
      </c>
      <c r="I52" s="96" t="s">
        <v>134</v>
      </c>
      <c r="J52" s="101" t="s">
        <v>134</v>
      </c>
      <c r="K52" s="101" t="s">
        <v>134</v>
      </c>
      <c r="L52" s="101" t="s">
        <v>134</v>
      </c>
      <c r="M52" s="99" t="s">
        <v>14</v>
      </c>
      <c r="N52" s="99" t="s">
        <v>9</v>
      </c>
      <c r="O52" s="99" t="s">
        <v>19</v>
      </c>
      <c r="P52" s="97">
        <f t="shared" si="1"/>
        <v>2</v>
      </c>
      <c r="Q52" s="97">
        <f t="shared" si="2"/>
        <v>2</v>
      </c>
      <c r="R52" s="97">
        <f t="shared" si="3"/>
        <v>4</v>
      </c>
      <c r="S52" s="102">
        <f t="shared" si="4"/>
        <v>2.9175</v>
      </c>
      <c r="T52" s="55"/>
    </row>
    <row r="53" spans="1:20" x14ac:dyDescent="0.2">
      <c r="A53" s="109">
        <v>49</v>
      </c>
      <c r="B53" s="109">
        <v>4</v>
      </c>
      <c r="C53" s="117" t="s">
        <v>140</v>
      </c>
      <c r="D53" s="109" t="s">
        <v>49</v>
      </c>
      <c r="E53" s="110" t="s">
        <v>19</v>
      </c>
      <c r="F53" s="109" t="s">
        <v>134</v>
      </c>
      <c r="G53" s="109" t="s">
        <v>134</v>
      </c>
      <c r="H53" s="109" t="s">
        <v>134</v>
      </c>
      <c r="I53" s="96" t="s">
        <v>134</v>
      </c>
      <c r="J53" s="101" t="s">
        <v>134</v>
      </c>
      <c r="K53" s="101" t="s">
        <v>134</v>
      </c>
      <c r="L53" s="101" t="s">
        <v>134</v>
      </c>
      <c r="M53" s="99" t="s">
        <v>10</v>
      </c>
      <c r="N53" s="99" t="s">
        <v>9</v>
      </c>
      <c r="O53" s="99" t="s">
        <v>19</v>
      </c>
      <c r="P53" s="97">
        <f t="shared" si="1"/>
        <v>4</v>
      </c>
      <c r="Q53" s="97">
        <f t="shared" si="2"/>
        <v>0</v>
      </c>
      <c r="R53" s="97">
        <f t="shared" si="3"/>
        <v>4</v>
      </c>
      <c r="S53" s="102">
        <f t="shared" si="4"/>
        <v>3.75</v>
      </c>
      <c r="T53" s="55"/>
    </row>
    <row r="54" spans="1:20" x14ac:dyDescent="0.2">
      <c r="A54" s="109">
        <v>50</v>
      </c>
      <c r="B54" s="109">
        <v>5</v>
      </c>
      <c r="C54" s="117" t="s">
        <v>136</v>
      </c>
      <c r="D54" s="109" t="s">
        <v>49</v>
      </c>
      <c r="E54" s="110" t="s">
        <v>10</v>
      </c>
      <c r="F54" s="109" t="s">
        <v>134</v>
      </c>
      <c r="G54" s="109" t="s">
        <v>134</v>
      </c>
      <c r="H54" s="109" t="s">
        <v>134</v>
      </c>
      <c r="I54" s="96" t="s">
        <v>134</v>
      </c>
      <c r="J54" s="101" t="s">
        <v>134</v>
      </c>
      <c r="K54" s="101" t="s">
        <v>134</v>
      </c>
      <c r="L54" s="101" t="s">
        <v>134</v>
      </c>
      <c r="M54" s="99" t="s">
        <v>15</v>
      </c>
      <c r="N54" s="99" t="s">
        <v>9</v>
      </c>
      <c r="O54" s="99" t="s">
        <v>19</v>
      </c>
      <c r="P54" s="97">
        <f t="shared" si="1"/>
        <v>3</v>
      </c>
      <c r="Q54" s="97">
        <f t="shared" si="2"/>
        <v>1</v>
      </c>
      <c r="R54" s="97">
        <f t="shared" si="3"/>
        <v>4</v>
      </c>
      <c r="S54" s="102">
        <f t="shared" si="4"/>
        <v>3.0825</v>
      </c>
      <c r="T54" s="55"/>
    </row>
    <row r="55" spans="1:20" x14ac:dyDescent="0.2">
      <c r="A55" s="109">
        <v>51</v>
      </c>
      <c r="B55" s="109">
        <v>6</v>
      </c>
      <c r="C55" s="117" t="s">
        <v>137</v>
      </c>
      <c r="D55" s="109" t="s">
        <v>49</v>
      </c>
      <c r="E55" s="110" t="s">
        <v>15</v>
      </c>
      <c r="F55" s="109" t="s">
        <v>134</v>
      </c>
      <c r="G55" s="109" t="s">
        <v>134</v>
      </c>
      <c r="H55" s="109" t="s">
        <v>134</v>
      </c>
      <c r="I55" s="96" t="s">
        <v>134</v>
      </c>
      <c r="J55" s="101" t="s">
        <v>134</v>
      </c>
      <c r="K55" s="101" t="s">
        <v>134</v>
      </c>
      <c r="L55" s="101" t="s">
        <v>134</v>
      </c>
      <c r="M55" s="99" t="s">
        <v>13</v>
      </c>
      <c r="N55" s="99" t="s">
        <v>18</v>
      </c>
      <c r="O55" s="99" t="s">
        <v>13</v>
      </c>
      <c r="P55" s="97">
        <f t="shared" si="1"/>
        <v>2</v>
      </c>
      <c r="Q55" s="97">
        <f t="shared" si="2"/>
        <v>1</v>
      </c>
      <c r="R55" s="97">
        <f t="shared" si="3"/>
        <v>4</v>
      </c>
      <c r="S55" s="102">
        <f t="shared" si="4"/>
        <v>1.3325</v>
      </c>
    </row>
    <row r="56" spans="1:20" x14ac:dyDescent="0.2">
      <c r="A56" s="109">
        <v>52</v>
      </c>
      <c r="B56" s="109">
        <v>7</v>
      </c>
      <c r="C56" s="117" t="s">
        <v>141</v>
      </c>
      <c r="D56" s="109" t="s">
        <v>49</v>
      </c>
      <c r="E56" s="110" t="s">
        <v>12</v>
      </c>
      <c r="F56" s="109" t="s">
        <v>134</v>
      </c>
      <c r="G56" s="109" t="s">
        <v>134</v>
      </c>
      <c r="H56" s="109" t="s">
        <v>134</v>
      </c>
      <c r="I56" s="96" t="s">
        <v>134</v>
      </c>
      <c r="J56" s="101" t="s">
        <v>134</v>
      </c>
      <c r="K56" s="101" t="s">
        <v>134</v>
      </c>
      <c r="L56" s="101" t="s">
        <v>134</v>
      </c>
      <c r="M56" s="99" t="s">
        <v>13</v>
      </c>
      <c r="N56" s="99" t="s">
        <v>12</v>
      </c>
      <c r="O56" s="99" t="s">
        <v>19</v>
      </c>
      <c r="P56" s="97">
        <f t="shared" si="1"/>
        <v>4</v>
      </c>
      <c r="Q56" s="97">
        <f t="shared" si="2"/>
        <v>0</v>
      </c>
      <c r="R56" s="97">
        <f t="shared" si="3"/>
        <v>4</v>
      </c>
      <c r="S56" s="102">
        <f t="shared" si="4"/>
        <v>2.665</v>
      </c>
    </row>
    <row r="57" spans="1:20" x14ac:dyDescent="0.2">
      <c r="A57" s="109">
        <v>53</v>
      </c>
      <c r="B57" s="109">
        <v>8</v>
      </c>
      <c r="C57" s="117" t="s">
        <v>142</v>
      </c>
      <c r="D57" s="109" t="s">
        <v>49</v>
      </c>
      <c r="E57" s="110" t="s">
        <v>17</v>
      </c>
      <c r="F57" s="109" t="s">
        <v>134</v>
      </c>
      <c r="G57" s="109" t="s">
        <v>134</v>
      </c>
      <c r="H57" s="109" t="s">
        <v>134</v>
      </c>
      <c r="I57" s="96" t="s">
        <v>134</v>
      </c>
      <c r="J57" s="101" t="s">
        <v>134</v>
      </c>
      <c r="K57" s="101" t="s">
        <v>134</v>
      </c>
      <c r="L57" s="101" t="s">
        <v>134</v>
      </c>
      <c r="M57" s="99" t="s">
        <v>12</v>
      </c>
      <c r="N57" s="99" t="s">
        <v>19</v>
      </c>
      <c r="O57" s="99" t="s">
        <v>19</v>
      </c>
      <c r="P57" s="97">
        <f t="shared" si="1"/>
        <v>4</v>
      </c>
      <c r="Q57" s="97">
        <f t="shared" si="2"/>
        <v>0</v>
      </c>
      <c r="R57" s="97">
        <f t="shared" si="3"/>
        <v>4</v>
      </c>
      <c r="S57" s="102">
        <f t="shared" si="4"/>
        <v>3.3325</v>
      </c>
    </row>
    <row r="58" spans="1:20" x14ac:dyDescent="0.2">
      <c r="A58" s="109">
        <v>54</v>
      </c>
      <c r="B58" s="109">
        <v>9</v>
      </c>
      <c r="C58" s="117" t="s">
        <v>217</v>
      </c>
      <c r="D58" s="109" t="s">
        <v>49</v>
      </c>
      <c r="E58" s="110" t="s">
        <v>14</v>
      </c>
      <c r="F58" s="109" t="s">
        <v>134</v>
      </c>
      <c r="G58" s="109" t="s">
        <v>134</v>
      </c>
      <c r="H58" s="109" t="s">
        <v>134</v>
      </c>
      <c r="I58" s="96" t="s">
        <v>134</v>
      </c>
      <c r="J58" s="101" t="s">
        <v>134</v>
      </c>
      <c r="K58" s="101" t="s">
        <v>134</v>
      </c>
      <c r="L58" s="101" t="s">
        <v>134</v>
      </c>
      <c r="M58" s="99" t="s">
        <v>18</v>
      </c>
      <c r="N58" s="99" t="s">
        <v>18</v>
      </c>
      <c r="O58" s="99" t="s">
        <v>13</v>
      </c>
      <c r="P58" s="97">
        <f t="shared" si="1"/>
        <v>1</v>
      </c>
      <c r="Q58" s="97">
        <f t="shared" si="2"/>
        <v>1</v>
      </c>
      <c r="R58" s="97">
        <f t="shared" si="3"/>
        <v>4</v>
      </c>
      <c r="S58" s="102">
        <f t="shared" si="4"/>
        <v>0.91749999999999998</v>
      </c>
    </row>
    <row r="59" spans="1:20" x14ac:dyDescent="0.2">
      <c r="A59" s="109">
        <v>55</v>
      </c>
      <c r="B59" s="109">
        <v>10</v>
      </c>
      <c r="C59" s="117" t="s">
        <v>143</v>
      </c>
      <c r="D59" s="109" t="s">
        <v>49</v>
      </c>
      <c r="E59" s="110" t="s">
        <v>13</v>
      </c>
      <c r="F59" s="109" t="s">
        <v>134</v>
      </c>
      <c r="G59" s="109" t="s">
        <v>134</v>
      </c>
      <c r="H59" s="109" t="s">
        <v>134</v>
      </c>
      <c r="I59" s="96" t="s">
        <v>134</v>
      </c>
      <c r="J59" s="101" t="s">
        <v>134</v>
      </c>
      <c r="K59" s="101" t="s">
        <v>134</v>
      </c>
      <c r="L59" s="101" t="s">
        <v>134</v>
      </c>
      <c r="M59" s="99" t="s">
        <v>10</v>
      </c>
      <c r="N59" s="99" t="s">
        <v>14</v>
      </c>
      <c r="O59" s="99" t="s">
        <v>12</v>
      </c>
      <c r="P59" s="97">
        <f t="shared" si="1"/>
        <v>3</v>
      </c>
      <c r="Q59" s="97">
        <f t="shared" si="2"/>
        <v>1</v>
      </c>
      <c r="R59" s="97">
        <f t="shared" si="3"/>
        <v>4</v>
      </c>
      <c r="S59" s="102">
        <f t="shared" si="4"/>
        <v>2.3325</v>
      </c>
    </row>
    <row r="60" spans="1:20" x14ac:dyDescent="0.2">
      <c r="A60" s="109">
        <v>56</v>
      </c>
      <c r="B60" s="109">
        <v>11</v>
      </c>
      <c r="C60" s="117" t="s">
        <v>218</v>
      </c>
      <c r="D60" s="109" t="s">
        <v>49</v>
      </c>
      <c r="E60" s="110" t="s">
        <v>11</v>
      </c>
      <c r="F60" s="109" t="s">
        <v>134</v>
      </c>
      <c r="G60" s="109" t="s">
        <v>134</v>
      </c>
      <c r="H60" s="109" t="s">
        <v>134</v>
      </c>
      <c r="I60" s="96" t="s">
        <v>134</v>
      </c>
      <c r="J60" s="101" t="s">
        <v>134</v>
      </c>
      <c r="K60" s="101" t="s">
        <v>134</v>
      </c>
      <c r="L60" s="101" t="s">
        <v>134</v>
      </c>
      <c r="M60" s="99" t="s">
        <v>18</v>
      </c>
      <c r="N60" s="99" t="s">
        <v>13</v>
      </c>
      <c r="O60" s="99" t="s">
        <v>11</v>
      </c>
      <c r="P60" s="97">
        <f t="shared" si="1"/>
        <v>3</v>
      </c>
      <c r="Q60" s="97">
        <f t="shared" si="2"/>
        <v>0</v>
      </c>
      <c r="R60" s="97">
        <f t="shared" si="3"/>
        <v>4</v>
      </c>
      <c r="S60" s="102">
        <f t="shared" si="4"/>
        <v>1.835</v>
      </c>
    </row>
    <row r="61" spans="1:20" x14ac:dyDescent="0.2">
      <c r="A61" s="109">
        <v>57</v>
      </c>
      <c r="B61" s="109">
        <v>12</v>
      </c>
      <c r="C61" s="117" t="s">
        <v>144</v>
      </c>
      <c r="D61" s="109" t="s">
        <v>49</v>
      </c>
      <c r="E61" s="110" t="s">
        <v>14</v>
      </c>
      <c r="F61" s="109" t="s">
        <v>134</v>
      </c>
      <c r="G61" s="109" t="s">
        <v>134</v>
      </c>
      <c r="H61" s="109" t="s">
        <v>134</v>
      </c>
      <c r="I61" s="96" t="s">
        <v>134</v>
      </c>
      <c r="J61" s="101" t="s">
        <v>134</v>
      </c>
      <c r="K61" s="101" t="s">
        <v>134</v>
      </c>
      <c r="L61" s="101" t="s">
        <v>134</v>
      </c>
      <c r="M61" s="99" t="s">
        <v>18</v>
      </c>
      <c r="N61" s="99" t="s">
        <v>18</v>
      </c>
      <c r="O61" s="99" t="s">
        <v>18</v>
      </c>
      <c r="P61" s="97">
        <f t="shared" si="1"/>
        <v>0</v>
      </c>
      <c r="Q61" s="97">
        <f t="shared" si="2"/>
        <v>1</v>
      </c>
      <c r="R61" s="97">
        <f t="shared" si="3"/>
        <v>4</v>
      </c>
      <c r="S61" s="102">
        <f t="shared" si="4"/>
        <v>0.41749999999999998</v>
      </c>
    </row>
    <row r="62" spans="1:20" x14ac:dyDescent="0.2">
      <c r="A62" s="109">
        <v>58</v>
      </c>
      <c r="B62" s="109">
        <v>13</v>
      </c>
      <c r="C62" s="117" t="s">
        <v>145</v>
      </c>
      <c r="D62" s="109" t="s">
        <v>49</v>
      </c>
      <c r="E62" s="110" t="s">
        <v>13</v>
      </c>
      <c r="F62" s="109" t="s">
        <v>134</v>
      </c>
      <c r="G62" s="109" t="s">
        <v>134</v>
      </c>
      <c r="H62" s="109" t="s">
        <v>134</v>
      </c>
      <c r="I62" s="96" t="s">
        <v>134</v>
      </c>
      <c r="J62" s="101" t="s">
        <v>134</v>
      </c>
      <c r="K62" s="101" t="s">
        <v>134</v>
      </c>
      <c r="L62" s="101" t="s">
        <v>134</v>
      </c>
      <c r="M62" s="99" t="s">
        <v>17</v>
      </c>
      <c r="N62" s="99" t="s">
        <v>17</v>
      </c>
      <c r="O62" s="99" t="s">
        <v>17</v>
      </c>
      <c r="P62" s="97">
        <f t="shared" si="1"/>
        <v>4</v>
      </c>
      <c r="Q62" s="97">
        <f t="shared" si="2"/>
        <v>0</v>
      </c>
      <c r="R62" s="97">
        <f t="shared" si="3"/>
        <v>4</v>
      </c>
      <c r="S62" s="102">
        <f t="shared" si="4"/>
        <v>2.75</v>
      </c>
    </row>
    <row r="63" spans="1:20" x14ac:dyDescent="0.2">
      <c r="A63" s="109">
        <v>59</v>
      </c>
      <c r="B63" s="109">
        <v>14</v>
      </c>
      <c r="C63" s="117" t="s">
        <v>146</v>
      </c>
      <c r="D63" s="109" t="s">
        <v>49</v>
      </c>
      <c r="E63" s="110" t="s">
        <v>17</v>
      </c>
      <c r="F63" s="109" t="s">
        <v>134</v>
      </c>
      <c r="G63" s="109" t="s">
        <v>134</v>
      </c>
      <c r="H63" s="109" t="s">
        <v>134</v>
      </c>
      <c r="I63" s="96" t="s">
        <v>134</v>
      </c>
      <c r="J63" s="101" t="s">
        <v>134</v>
      </c>
      <c r="K63" s="101" t="s">
        <v>134</v>
      </c>
      <c r="L63" s="101" t="s">
        <v>134</v>
      </c>
      <c r="M63" s="99" t="s">
        <v>9</v>
      </c>
      <c r="N63" s="99" t="s">
        <v>9</v>
      </c>
      <c r="O63" s="99" t="s">
        <v>19</v>
      </c>
      <c r="P63" s="97">
        <f t="shared" si="1"/>
        <v>4</v>
      </c>
      <c r="Q63" s="97">
        <f t="shared" si="2"/>
        <v>0</v>
      </c>
      <c r="R63" s="97">
        <f t="shared" si="3"/>
        <v>4</v>
      </c>
      <c r="S63" s="102">
        <f t="shared" si="4"/>
        <v>3.585</v>
      </c>
    </row>
    <row r="64" spans="1:20" x14ac:dyDescent="0.2">
      <c r="A64" s="109">
        <v>60</v>
      </c>
      <c r="B64" s="109">
        <v>15</v>
      </c>
      <c r="C64" s="117" t="s">
        <v>147</v>
      </c>
      <c r="D64" s="109" t="s">
        <v>49</v>
      </c>
      <c r="E64" s="110" t="s">
        <v>12</v>
      </c>
      <c r="F64" s="109" t="s">
        <v>134</v>
      </c>
      <c r="G64" s="109" t="s">
        <v>134</v>
      </c>
      <c r="H64" s="109" t="s">
        <v>134</v>
      </c>
      <c r="I64" s="96" t="s">
        <v>134</v>
      </c>
      <c r="J64" s="101" t="s">
        <v>134</v>
      </c>
      <c r="K64" s="101" t="s">
        <v>134</v>
      </c>
      <c r="L64" s="101" t="s">
        <v>134</v>
      </c>
      <c r="M64" s="99" t="s">
        <v>12</v>
      </c>
      <c r="N64" s="99" t="s">
        <v>19</v>
      </c>
      <c r="O64" s="99" t="s">
        <v>19</v>
      </c>
      <c r="P64" s="97">
        <f t="shared" si="1"/>
        <v>4</v>
      </c>
      <c r="Q64" s="97">
        <f t="shared" si="2"/>
        <v>0</v>
      </c>
      <c r="R64" s="97">
        <f t="shared" si="3"/>
        <v>4</v>
      </c>
      <c r="S64" s="102">
        <f t="shared" si="4"/>
        <v>3.165</v>
      </c>
    </row>
    <row r="65" spans="1:19" x14ac:dyDescent="0.2">
      <c r="A65" s="109">
        <v>61</v>
      </c>
      <c r="B65" s="109">
        <v>16</v>
      </c>
      <c r="C65" s="117" t="s">
        <v>148</v>
      </c>
      <c r="D65" s="109" t="s">
        <v>49</v>
      </c>
      <c r="E65" s="110" t="s">
        <v>18</v>
      </c>
      <c r="F65" s="109" t="s">
        <v>134</v>
      </c>
      <c r="G65" s="109" t="s">
        <v>134</v>
      </c>
      <c r="H65" s="109" t="s">
        <v>134</v>
      </c>
      <c r="I65" s="96" t="s">
        <v>134</v>
      </c>
      <c r="J65" s="101" t="s">
        <v>134</v>
      </c>
      <c r="K65" s="101" t="s">
        <v>134</v>
      </c>
      <c r="L65" s="101" t="s">
        <v>134</v>
      </c>
      <c r="M65" s="99" t="s">
        <v>13</v>
      </c>
      <c r="N65" s="99" t="s">
        <v>16</v>
      </c>
      <c r="O65" s="99" t="s">
        <v>9</v>
      </c>
      <c r="P65" s="97">
        <f t="shared" si="1"/>
        <v>2</v>
      </c>
      <c r="Q65" s="97">
        <f t="shared" si="2"/>
        <v>1</v>
      </c>
      <c r="R65" s="97">
        <f t="shared" si="3"/>
        <v>4</v>
      </c>
      <c r="S65" s="102">
        <f t="shared" si="4"/>
        <v>2</v>
      </c>
    </row>
    <row r="66" spans="1:19" x14ac:dyDescent="0.2">
      <c r="A66" s="109">
        <v>62</v>
      </c>
      <c r="B66" s="109">
        <v>17</v>
      </c>
      <c r="C66" s="117" t="s">
        <v>149</v>
      </c>
      <c r="D66" s="109" t="s">
        <v>49</v>
      </c>
      <c r="E66" s="110" t="s">
        <v>17</v>
      </c>
      <c r="F66" s="109" t="s">
        <v>134</v>
      </c>
      <c r="G66" s="109" t="s">
        <v>134</v>
      </c>
      <c r="H66" s="109" t="s">
        <v>134</v>
      </c>
      <c r="I66" s="96" t="s">
        <v>134</v>
      </c>
      <c r="J66" s="101" t="s">
        <v>134</v>
      </c>
      <c r="K66" s="101" t="s">
        <v>134</v>
      </c>
      <c r="L66" s="101" t="s">
        <v>134</v>
      </c>
      <c r="M66" s="99" t="s">
        <v>14</v>
      </c>
      <c r="N66" s="99" t="s">
        <v>17</v>
      </c>
      <c r="O66" s="99" t="s">
        <v>19</v>
      </c>
      <c r="P66" s="97">
        <f t="shared" si="1"/>
        <v>3</v>
      </c>
      <c r="Q66" s="97">
        <f t="shared" si="2"/>
        <v>1</v>
      </c>
      <c r="R66" s="97">
        <f t="shared" si="3"/>
        <v>4</v>
      </c>
      <c r="S66" s="102">
        <f t="shared" si="4"/>
        <v>2.9175</v>
      </c>
    </row>
    <row r="67" spans="1:19" x14ac:dyDescent="0.2">
      <c r="A67" s="109">
        <v>63</v>
      </c>
      <c r="B67" s="109">
        <v>18</v>
      </c>
      <c r="C67" s="117" t="s">
        <v>150</v>
      </c>
      <c r="D67" s="109" t="s">
        <v>49</v>
      </c>
      <c r="E67" s="110" t="s">
        <v>13</v>
      </c>
      <c r="F67" s="99" t="s">
        <v>11</v>
      </c>
      <c r="G67" s="109" t="s">
        <v>134</v>
      </c>
      <c r="H67" s="109" t="s">
        <v>134</v>
      </c>
      <c r="I67" s="96" t="s">
        <v>134</v>
      </c>
      <c r="J67" s="101" t="s">
        <v>134</v>
      </c>
      <c r="K67" s="101" t="s">
        <v>134</v>
      </c>
      <c r="L67" s="101" t="s">
        <v>134</v>
      </c>
      <c r="M67" s="99" t="s">
        <v>212</v>
      </c>
      <c r="N67" s="99" t="s">
        <v>19</v>
      </c>
      <c r="O67" s="99" t="s">
        <v>11</v>
      </c>
      <c r="P67" s="97">
        <f t="shared" si="1"/>
        <v>4</v>
      </c>
      <c r="Q67" s="97">
        <f t="shared" si="2"/>
        <v>0</v>
      </c>
      <c r="R67" s="97">
        <f t="shared" si="3"/>
        <v>4</v>
      </c>
      <c r="S67" s="102">
        <f t="shared" si="4"/>
        <v>2.835</v>
      </c>
    </row>
    <row r="68" spans="1:19" x14ac:dyDescent="0.2">
      <c r="A68" s="109">
        <v>64</v>
      </c>
      <c r="B68" s="109">
        <v>19</v>
      </c>
      <c r="C68" s="117" t="s">
        <v>151</v>
      </c>
      <c r="D68" s="109" t="s">
        <v>49</v>
      </c>
      <c r="E68" s="110" t="s">
        <v>15</v>
      </c>
      <c r="F68" s="109" t="s">
        <v>134</v>
      </c>
      <c r="G68" s="109" t="s">
        <v>134</v>
      </c>
      <c r="H68" s="109" t="s">
        <v>134</v>
      </c>
      <c r="I68" s="96" t="s">
        <v>134</v>
      </c>
      <c r="J68" s="101" t="s">
        <v>134</v>
      </c>
      <c r="K68" s="101" t="s">
        <v>134</v>
      </c>
      <c r="L68" s="101" t="s">
        <v>134</v>
      </c>
      <c r="M68" s="99" t="s">
        <v>17</v>
      </c>
      <c r="N68" s="99" t="s">
        <v>19</v>
      </c>
      <c r="O68" s="99" t="s">
        <v>11</v>
      </c>
      <c r="P68" s="97">
        <f t="shared" si="1"/>
        <v>3</v>
      </c>
      <c r="Q68" s="97">
        <f t="shared" si="2"/>
        <v>1</v>
      </c>
      <c r="R68" s="97">
        <f t="shared" si="3"/>
        <v>4</v>
      </c>
      <c r="S68" s="102">
        <f t="shared" si="4"/>
        <v>2.75</v>
      </c>
    </row>
    <row r="69" spans="1:19" x14ac:dyDescent="0.2">
      <c r="A69" s="109">
        <v>65</v>
      </c>
      <c r="B69" s="109">
        <v>20</v>
      </c>
      <c r="C69" s="117" t="s">
        <v>152</v>
      </c>
      <c r="D69" s="109" t="s">
        <v>49</v>
      </c>
      <c r="E69" s="110" t="s">
        <v>17</v>
      </c>
      <c r="F69" s="109" t="s">
        <v>134</v>
      </c>
      <c r="G69" s="109" t="s">
        <v>134</v>
      </c>
      <c r="H69" s="109" t="s">
        <v>134</v>
      </c>
      <c r="I69" s="96" t="s">
        <v>134</v>
      </c>
      <c r="J69" s="101" t="s">
        <v>134</v>
      </c>
      <c r="K69" s="101" t="s">
        <v>134</v>
      </c>
      <c r="L69" s="101" t="s">
        <v>134</v>
      </c>
      <c r="M69" s="99" t="s">
        <v>17</v>
      </c>
      <c r="N69" s="99" t="s">
        <v>10</v>
      </c>
      <c r="O69" s="99" t="s">
        <v>11</v>
      </c>
      <c r="P69" s="97">
        <f t="shared" si="1"/>
        <v>4</v>
      </c>
      <c r="Q69" s="97">
        <f t="shared" si="2"/>
        <v>0</v>
      </c>
      <c r="R69" s="97">
        <f t="shared" si="3"/>
        <v>4</v>
      </c>
      <c r="S69" s="102">
        <f t="shared" ref="S69:S98" si="5">(VLOOKUP(E69,PT,2)+VLOOKUP(F69,PT,2)+VLOOKUP(G69,PT,2)+VLOOKUP(H69,PT,2)+VLOOKUP(I69,PT,2)+VLOOKUP(J69,PT,2)+VLOOKUP(K69,PT,2)+VLOOKUP(L69,PT,2)+VLOOKUP(M69,PT,2)+VLOOKUP(N69,PT,2)+VLOOKUP(O69,PT,2))/R69</f>
        <v>3</v>
      </c>
    </row>
    <row r="70" spans="1:19" x14ac:dyDescent="0.2">
      <c r="A70" s="109">
        <v>66</v>
      </c>
      <c r="B70" s="109">
        <v>21</v>
      </c>
      <c r="C70" s="117" t="s">
        <v>219</v>
      </c>
      <c r="D70" s="109" t="s">
        <v>49</v>
      </c>
      <c r="E70" s="110" t="s">
        <v>10</v>
      </c>
      <c r="F70" s="109" t="s">
        <v>134</v>
      </c>
      <c r="G70" s="109" t="s">
        <v>134</v>
      </c>
      <c r="H70" s="109" t="s">
        <v>134</v>
      </c>
      <c r="I70" s="96" t="s">
        <v>134</v>
      </c>
      <c r="J70" s="101" t="s">
        <v>134</v>
      </c>
      <c r="K70" s="101" t="s">
        <v>134</v>
      </c>
      <c r="L70" s="101" t="s">
        <v>134</v>
      </c>
      <c r="M70" s="99" t="s">
        <v>15</v>
      </c>
      <c r="N70" s="99" t="s">
        <v>19</v>
      </c>
      <c r="O70" s="99" t="s">
        <v>19</v>
      </c>
      <c r="P70" s="97">
        <f t="shared" ref="P70:P115" si="6">COUNTIF(E70:O70,"A")+COUNTIF(E70:O70,"A-")+COUNTIF(E70:O70,"B+")+COUNTIF(E70:O70,"B")+COUNTIF(E70:O70,"B-")+COUNTIF(E70:O70,"C+")+COUNTIF(E70:O70,"C")</f>
        <v>3</v>
      </c>
      <c r="Q70" s="97">
        <f t="shared" ref="Q70:Q115" si="7">COUNTIF(E70:O70,"C-")+COUNTIF(E70:O70,"D+")+COUNTIF(E70:O70,"D")</f>
        <v>1</v>
      </c>
      <c r="R70" s="97">
        <f t="shared" ref="R70:R115" si="8">COUNTIF(E70:O70,"A")+COUNTIF(E70:O70,"A-")+COUNTIF(E70:O70,"B+")+COUNTIF(E70:O70,"B")+COUNTIF(E70:O70,"B-")+COUNTIF(E70:O70,"C+")+COUNTIF(E70:O70,"C")+COUNTIF(E70:O70,"C-")+COUNTIF(E70:O70,"D+")+COUNTIF(E70:O70,"D")+COUNTIF(E70:O70,"F")+COUNTIF(E70:O70,"TH")</f>
        <v>4</v>
      </c>
      <c r="S70" s="102">
        <f t="shared" si="5"/>
        <v>3.165</v>
      </c>
    </row>
    <row r="71" spans="1:19" x14ac:dyDescent="0.2">
      <c r="A71" s="109">
        <v>67</v>
      </c>
      <c r="B71" s="109">
        <v>22</v>
      </c>
      <c r="C71" s="117" t="s">
        <v>153</v>
      </c>
      <c r="D71" s="109" t="s">
        <v>49</v>
      </c>
      <c r="E71" s="110" t="s">
        <v>14</v>
      </c>
      <c r="F71" s="109" t="s">
        <v>134</v>
      </c>
      <c r="G71" s="109" t="s">
        <v>134</v>
      </c>
      <c r="H71" s="109" t="s">
        <v>134</v>
      </c>
      <c r="I71" s="96" t="s">
        <v>134</v>
      </c>
      <c r="J71" s="101" t="s">
        <v>134</v>
      </c>
      <c r="K71" s="101" t="s">
        <v>134</v>
      </c>
      <c r="L71" s="101" t="s">
        <v>134</v>
      </c>
      <c r="M71" s="99" t="s">
        <v>18</v>
      </c>
      <c r="N71" s="99" t="s">
        <v>19</v>
      </c>
      <c r="O71" s="99" t="s">
        <v>19</v>
      </c>
      <c r="P71" s="97">
        <f t="shared" si="6"/>
        <v>2</v>
      </c>
      <c r="Q71" s="97">
        <f t="shared" si="7"/>
        <v>1</v>
      </c>
      <c r="R71" s="97">
        <f t="shared" si="8"/>
        <v>4</v>
      </c>
      <c r="S71" s="102">
        <f t="shared" si="5"/>
        <v>2.4175</v>
      </c>
    </row>
    <row r="72" spans="1:19" x14ac:dyDescent="0.2">
      <c r="A72" s="109">
        <v>68</v>
      </c>
      <c r="B72" s="109">
        <v>23</v>
      </c>
      <c r="C72" s="117" t="s">
        <v>223</v>
      </c>
      <c r="D72" s="109" t="s">
        <v>51</v>
      </c>
      <c r="E72" s="110" t="s">
        <v>19</v>
      </c>
      <c r="F72" s="109" t="s">
        <v>134</v>
      </c>
      <c r="G72" s="109" t="s">
        <v>134</v>
      </c>
      <c r="H72" s="109" t="s">
        <v>134</v>
      </c>
      <c r="I72" s="96" t="s">
        <v>134</v>
      </c>
      <c r="J72" s="96" t="s">
        <v>134</v>
      </c>
      <c r="K72" s="101" t="s">
        <v>134</v>
      </c>
      <c r="L72" s="96" t="s">
        <v>134</v>
      </c>
      <c r="M72" s="107" t="s">
        <v>19</v>
      </c>
      <c r="N72" s="107" t="s">
        <v>19</v>
      </c>
      <c r="O72" s="111" t="s">
        <v>19</v>
      </c>
      <c r="P72" s="97">
        <f>COUNTIF(E72:O72,"A")+COUNTIF(E72:O72,"A-")+COUNTIF(E72:O72,"B+")+COUNTIF(E72:O72,"B")+COUNTIF(E72:O72,"B-")+COUNTIF(E72:O72,"C+")+COUNTIF(E72:O72,"C")</f>
        <v>4</v>
      </c>
      <c r="Q72" s="97">
        <f>COUNTIF(E72:O72,"C-")+COUNTIF(E72:O72,"D+")+COUNTIF(E72:O72,"D")</f>
        <v>0</v>
      </c>
      <c r="R72" s="97">
        <f>COUNTIF(E72:O72,"A")+COUNTIF(E72:O72,"A-")+COUNTIF(E72:O72,"B+")+COUNTIF(E72:O72,"B")+COUNTIF(E72:O72,"B-")+COUNTIF(E72:O72,"C+")+COUNTIF(E72:O72,"C")+COUNTIF(E72:O72,"C-")+COUNTIF(E72:O72,"D+")+COUNTIF(E72:O72,"D")+COUNTIF(E72:O72,"F")+COUNTIF(E72:O72,"TH")</f>
        <v>4</v>
      </c>
      <c r="S72" s="102">
        <f>(VLOOKUP(E72,PT,2)+VLOOKUP(F72,PT,2)+VLOOKUP(G72,PT,2)+VLOOKUP(H72,PT,2)+VLOOKUP(I72,PT,2)+VLOOKUP(J72,PT,2)+VLOOKUP(K72,PT,2)+VLOOKUP(L72,PT,2)+VLOOKUP(M72,PT,2)+VLOOKUP(N72,PT,2)+VLOOKUP(O72,PT,2))/R72</f>
        <v>4</v>
      </c>
    </row>
    <row r="73" spans="1:19" x14ac:dyDescent="0.2">
      <c r="A73" s="109">
        <v>69</v>
      </c>
      <c r="B73" s="109">
        <v>1</v>
      </c>
      <c r="C73" s="117" t="s">
        <v>157</v>
      </c>
      <c r="D73" s="109" t="s">
        <v>50</v>
      </c>
      <c r="E73" s="110" t="s">
        <v>17</v>
      </c>
      <c r="F73" s="109" t="s">
        <v>134</v>
      </c>
      <c r="G73" s="109" t="s">
        <v>134</v>
      </c>
      <c r="H73" s="109" t="s">
        <v>134</v>
      </c>
      <c r="I73" s="96" t="s">
        <v>134</v>
      </c>
      <c r="J73" s="101" t="s">
        <v>134</v>
      </c>
      <c r="K73" s="101" t="s">
        <v>134</v>
      </c>
      <c r="L73" s="101" t="s">
        <v>134</v>
      </c>
      <c r="M73" s="99" t="s">
        <v>13</v>
      </c>
      <c r="N73" s="99" t="s">
        <v>12</v>
      </c>
      <c r="O73" s="99" t="s">
        <v>11</v>
      </c>
      <c r="P73" s="97">
        <f t="shared" si="6"/>
        <v>4</v>
      </c>
      <c r="Q73" s="97">
        <f t="shared" si="7"/>
        <v>0</v>
      </c>
      <c r="R73" s="97">
        <f t="shared" si="8"/>
        <v>4</v>
      </c>
      <c r="S73" s="102">
        <f t="shared" si="5"/>
        <v>2.5</v>
      </c>
    </row>
    <row r="74" spans="1:19" x14ac:dyDescent="0.2">
      <c r="A74" s="109">
        <v>70</v>
      </c>
      <c r="B74" s="109">
        <v>2</v>
      </c>
      <c r="C74" s="117" t="s">
        <v>158</v>
      </c>
      <c r="D74" s="109" t="s">
        <v>50</v>
      </c>
      <c r="E74" s="110" t="s">
        <v>18</v>
      </c>
      <c r="F74" s="109" t="s">
        <v>134</v>
      </c>
      <c r="G74" s="109" t="s">
        <v>134</v>
      </c>
      <c r="H74" s="109" t="s">
        <v>134</v>
      </c>
      <c r="I74" s="96" t="s">
        <v>134</v>
      </c>
      <c r="J74" s="101" t="s">
        <v>134</v>
      </c>
      <c r="K74" s="101" t="s">
        <v>134</v>
      </c>
      <c r="L74" s="101" t="s">
        <v>134</v>
      </c>
      <c r="M74" s="99" t="s">
        <v>13</v>
      </c>
      <c r="N74" s="99" t="s">
        <v>11</v>
      </c>
      <c r="O74" s="99" t="s">
        <v>17</v>
      </c>
      <c r="P74" s="97">
        <f t="shared" si="6"/>
        <v>3</v>
      </c>
      <c r="Q74" s="97">
        <f t="shared" si="7"/>
        <v>0</v>
      </c>
      <c r="R74" s="97">
        <f t="shared" si="8"/>
        <v>4</v>
      </c>
      <c r="S74" s="102">
        <f t="shared" si="5"/>
        <v>1.9175</v>
      </c>
    </row>
    <row r="75" spans="1:19" x14ac:dyDescent="0.2">
      <c r="A75" s="109">
        <v>71</v>
      </c>
      <c r="B75" s="109">
        <v>3</v>
      </c>
      <c r="C75" s="117" t="s">
        <v>159</v>
      </c>
      <c r="D75" s="109" t="s">
        <v>50</v>
      </c>
      <c r="E75" s="110" t="s">
        <v>16</v>
      </c>
      <c r="F75" s="109" t="s">
        <v>134</v>
      </c>
      <c r="G75" s="109" t="s">
        <v>134</v>
      </c>
      <c r="H75" s="109" t="s">
        <v>134</v>
      </c>
      <c r="I75" s="96" t="s">
        <v>134</v>
      </c>
      <c r="J75" s="101" t="s">
        <v>134</v>
      </c>
      <c r="K75" s="101" t="s">
        <v>134</v>
      </c>
      <c r="L75" s="101" t="s">
        <v>134</v>
      </c>
      <c r="M75" s="99" t="s">
        <v>15</v>
      </c>
      <c r="N75" s="99" t="s">
        <v>18</v>
      </c>
      <c r="O75" s="99" t="s">
        <v>18</v>
      </c>
      <c r="P75" s="97">
        <f t="shared" si="6"/>
        <v>0</v>
      </c>
      <c r="Q75" s="97">
        <f t="shared" si="7"/>
        <v>2</v>
      </c>
      <c r="R75" s="97">
        <f t="shared" si="8"/>
        <v>4</v>
      </c>
      <c r="S75" s="102">
        <f t="shared" si="5"/>
        <v>0.91500000000000004</v>
      </c>
    </row>
    <row r="76" spans="1:19" x14ac:dyDescent="0.2">
      <c r="A76" s="109">
        <v>72</v>
      </c>
      <c r="B76" s="109">
        <v>4</v>
      </c>
      <c r="C76" s="117" t="s">
        <v>220</v>
      </c>
      <c r="D76" s="109" t="s">
        <v>50</v>
      </c>
      <c r="E76" s="110" t="s">
        <v>10</v>
      </c>
      <c r="F76" s="109" t="s">
        <v>134</v>
      </c>
      <c r="G76" s="109" t="s">
        <v>134</v>
      </c>
      <c r="H76" s="109" t="s">
        <v>134</v>
      </c>
      <c r="I76" s="96" t="s">
        <v>134</v>
      </c>
      <c r="J76" s="101" t="s">
        <v>134</v>
      </c>
      <c r="K76" s="101" t="s">
        <v>134</v>
      </c>
      <c r="L76" s="101" t="s">
        <v>134</v>
      </c>
      <c r="M76" s="99" t="s">
        <v>17</v>
      </c>
      <c r="N76" s="99" t="s">
        <v>10</v>
      </c>
      <c r="O76" s="99" t="s">
        <v>12</v>
      </c>
      <c r="P76" s="97">
        <f t="shared" si="6"/>
        <v>4</v>
      </c>
      <c r="Q76" s="97">
        <f t="shared" si="7"/>
        <v>0</v>
      </c>
      <c r="R76" s="97">
        <f t="shared" si="8"/>
        <v>4</v>
      </c>
      <c r="S76" s="102">
        <f t="shared" si="5"/>
        <v>2.9975000000000001</v>
      </c>
    </row>
    <row r="77" spans="1:19" x14ac:dyDescent="0.2">
      <c r="A77" s="109">
        <v>73</v>
      </c>
      <c r="B77" s="109">
        <v>5</v>
      </c>
      <c r="C77" s="117" t="s">
        <v>160</v>
      </c>
      <c r="D77" s="109" t="s">
        <v>50</v>
      </c>
      <c r="E77" s="110" t="s">
        <v>13</v>
      </c>
      <c r="F77" s="109" t="s">
        <v>134</v>
      </c>
      <c r="G77" s="109" t="s">
        <v>134</v>
      </c>
      <c r="H77" s="109" t="s">
        <v>134</v>
      </c>
      <c r="I77" s="96" t="s">
        <v>134</v>
      </c>
      <c r="J77" s="101" t="s">
        <v>134</v>
      </c>
      <c r="K77" s="101" t="s">
        <v>134</v>
      </c>
      <c r="L77" s="101" t="s">
        <v>134</v>
      </c>
      <c r="M77" s="99" t="s">
        <v>15</v>
      </c>
      <c r="N77" s="99" t="s">
        <v>19</v>
      </c>
      <c r="O77" s="99" t="s">
        <v>19</v>
      </c>
      <c r="P77" s="97">
        <f t="shared" si="6"/>
        <v>3</v>
      </c>
      <c r="Q77" s="97">
        <f t="shared" si="7"/>
        <v>1</v>
      </c>
      <c r="R77" s="97">
        <f t="shared" si="8"/>
        <v>4</v>
      </c>
      <c r="S77" s="102">
        <f t="shared" si="5"/>
        <v>2.8325</v>
      </c>
    </row>
    <row r="78" spans="1:19" x14ac:dyDescent="0.2">
      <c r="A78" s="109">
        <v>74</v>
      </c>
      <c r="B78" s="109">
        <v>6</v>
      </c>
      <c r="C78" s="117" t="s">
        <v>161</v>
      </c>
      <c r="D78" s="109" t="s">
        <v>50</v>
      </c>
      <c r="E78" s="110" t="s">
        <v>17</v>
      </c>
      <c r="F78" s="109" t="s">
        <v>134</v>
      </c>
      <c r="G78" s="109" t="s">
        <v>134</v>
      </c>
      <c r="H78" s="109" t="s">
        <v>134</v>
      </c>
      <c r="I78" s="96" t="s">
        <v>134</v>
      </c>
      <c r="J78" s="101" t="s">
        <v>134</v>
      </c>
      <c r="K78" s="101" t="s">
        <v>134</v>
      </c>
      <c r="L78" s="101" t="s">
        <v>134</v>
      </c>
      <c r="M78" s="99" t="s">
        <v>14</v>
      </c>
      <c r="N78" s="99" t="s">
        <v>10</v>
      </c>
      <c r="O78" s="99" t="s">
        <v>13</v>
      </c>
      <c r="P78" s="97">
        <f t="shared" si="6"/>
        <v>3</v>
      </c>
      <c r="Q78" s="97">
        <f t="shared" si="7"/>
        <v>1</v>
      </c>
      <c r="R78" s="97">
        <f t="shared" si="8"/>
        <v>4</v>
      </c>
      <c r="S78" s="102">
        <f t="shared" si="5"/>
        <v>2.5</v>
      </c>
    </row>
    <row r="79" spans="1:19" x14ac:dyDescent="0.2">
      <c r="A79" s="109">
        <v>75</v>
      </c>
      <c r="B79" s="109">
        <v>7</v>
      </c>
      <c r="C79" s="117" t="s">
        <v>162</v>
      </c>
      <c r="D79" s="109" t="s">
        <v>50</v>
      </c>
      <c r="E79" s="110" t="s">
        <v>18</v>
      </c>
      <c r="F79" s="109" t="s">
        <v>134</v>
      </c>
      <c r="G79" s="109" t="s">
        <v>134</v>
      </c>
      <c r="H79" s="109" t="s">
        <v>134</v>
      </c>
      <c r="I79" s="96" t="s">
        <v>134</v>
      </c>
      <c r="J79" s="101" t="s">
        <v>134</v>
      </c>
      <c r="K79" s="101" t="s">
        <v>134</v>
      </c>
      <c r="L79" s="101" t="s">
        <v>134</v>
      </c>
      <c r="M79" s="99" t="s">
        <v>15</v>
      </c>
      <c r="N79" s="99" t="s">
        <v>12</v>
      </c>
      <c r="O79" s="99" t="s">
        <v>18</v>
      </c>
      <c r="P79" s="97">
        <f t="shared" si="6"/>
        <v>1</v>
      </c>
      <c r="Q79" s="97">
        <f t="shared" si="7"/>
        <v>1</v>
      </c>
      <c r="R79" s="97">
        <f t="shared" si="8"/>
        <v>4</v>
      </c>
      <c r="S79" s="102">
        <f t="shared" si="5"/>
        <v>0.91500000000000004</v>
      </c>
    </row>
    <row r="80" spans="1:19" x14ac:dyDescent="0.2">
      <c r="A80" s="109">
        <v>76</v>
      </c>
      <c r="B80" s="109">
        <v>8</v>
      </c>
      <c r="C80" s="117" t="s">
        <v>163</v>
      </c>
      <c r="D80" s="109" t="s">
        <v>50</v>
      </c>
      <c r="E80" s="110" t="s">
        <v>14</v>
      </c>
      <c r="F80" s="109" t="s">
        <v>134</v>
      </c>
      <c r="G80" s="109" t="s">
        <v>134</v>
      </c>
      <c r="H80" s="109" t="s">
        <v>134</v>
      </c>
      <c r="I80" s="96" t="s">
        <v>134</v>
      </c>
      <c r="J80" s="101" t="s">
        <v>134</v>
      </c>
      <c r="K80" s="101" t="s">
        <v>134</v>
      </c>
      <c r="L80" s="101" t="s">
        <v>134</v>
      </c>
      <c r="M80" s="99" t="s">
        <v>15</v>
      </c>
      <c r="N80" s="99" t="s">
        <v>19</v>
      </c>
      <c r="O80" s="99" t="s">
        <v>18</v>
      </c>
      <c r="P80" s="97">
        <f t="shared" si="6"/>
        <v>1</v>
      </c>
      <c r="Q80" s="97">
        <f t="shared" si="7"/>
        <v>2</v>
      </c>
      <c r="R80" s="97">
        <f t="shared" si="8"/>
        <v>4</v>
      </c>
      <c r="S80" s="102">
        <f t="shared" si="5"/>
        <v>1.75</v>
      </c>
    </row>
    <row r="81" spans="1:19" x14ac:dyDescent="0.2">
      <c r="A81" s="109">
        <v>77</v>
      </c>
      <c r="B81" s="109">
        <v>9</v>
      </c>
      <c r="C81" s="117" t="s">
        <v>164</v>
      </c>
      <c r="D81" s="109" t="s">
        <v>50</v>
      </c>
      <c r="E81" s="110" t="s">
        <v>17</v>
      </c>
      <c r="F81" s="109" t="s">
        <v>134</v>
      </c>
      <c r="G81" s="109" t="s">
        <v>134</v>
      </c>
      <c r="H81" s="109" t="s">
        <v>134</v>
      </c>
      <c r="I81" s="96" t="s">
        <v>134</v>
      </c>
      <c r="J81" s="101" t="s">
        <v>134</v>
      </c>
      <c r="K81" s="101" t="s">
        <v>134</v>
      </c>
      <c r="L81" s="101" t="s">
        <v>134</v>
      </c>
      <c r="M81" s="99" t="s">
        <v>12</v>
      </c>
      <c r="N81" s="99" t="s">
        <v>10</v>
      </c>
      <c r="O81" s="99" t="s">
        <v>19</v>
      </c>
      <c r="P81" s="97">
        <f t="shared" si="6"/>
        <v>4</v>
      </c>
      <c r="Q81" s="97">
        <f t="shared" si="7"/>
        <v>0</v>
      </c>
      <c r="R81" s="97">
        <f t="shared" si="8"/>
        <v>4</v>
      </c>
      <c r="S81" s="102">
        <f t="shared" si="5"/>
        <v>3.165</v>
      </c>
    </row>
    <row r="82" spans="1:19" x14ac:dyDescent="0.2">
      <c r="A82" s="109">
        <v>78</v>
      </c>
      <c r="B82" s="109">
        <v>10</v>
      </c>
      <c r="C82" s="117" t="s">
        <v>165</v>
      </c>
      <c r="D82" s="109" t="s">
        <v>50</v>
      </c>
      <c r="E82" s="110" t="s">
        <v>15</v>
      </c>
      <c r="F82" s="109" t="s">
        <v>134</v>
      </c>
      <c r="G82" s="109" t="s">
        <v>134</v>
      </c>
      <c r="H82" s="109" t="s">
        <v>134</v>
      </c>
      <c r="I82" s="96" t="s">
        <v>134</v>
      </c>
      <c r="J82" s="101" t="s">
        <v>134</v>
      </c>
      <c r="K82" s="101" t="s">
        <v>134</v>
      </c>
      <c r="L82" s="101" t="s">
        <v>134</v>
      </c>
      <c r="M82" s="99" t="s">
        <v>18</v>
      </c>
      <c r="N82" s="99" t="s">
        <v>18</v>
      </c>
      <c r="O82" s="99" t="s">
        <v>18</v>
      </c>
      <c r="P82" s="97">
        <f t="shared" si="6"/>
        <v>0</v>
      </c>
      <c r="Q82" s="97">
        <f t="shared" si="7"/>
        <v>1</v>
      </c>
      <c r="R82" s="97">
        <f t="shared" si="8"/>
        <v>4</v>
      </c>
      <c r="S82" s="102">
        <f t="shared" si="5"/>
        <v>0.33250000000000002</v>
      </c>
    </row>
    <row r="83" spans="1:19" x14ac:dyDescent="0.2">
      <c r="A83" s="109">
        <v>79</v>
      </c>
      <c r="B83" s="109">
        <v>11</v>
      </c>
      <c r="C83" s="117" t="s">
        <v>166</v>
      </c>
      <c r="D83" s="109" t="s">
        <v>50</v>
      </c>
      <c r="E83" s="110" t="s">
        <v>12</v>
      </c>
      <c r="F83" s="109" t="s">
        <v>134</v>
      </c>
      <c r="G83" s="109" t="s">
        <v>134</v>
      </c>
      <c r="H83" s="109" t="s">
        <v>134</v>
      </c>
      <c r="I83" s="96" t="s">
        <v>134</v>
      </c>
      <c r="J83" s="101" t="s">
        <v>134</v>
      </c>
      <c r="K83" s="101" t="s">
        <v>134</v>
      </c>
      <c r="L83" s="101" t="s">
        <v>134</v>
      </c>
      <c r="M83" s="99" t="s">
        <v>16</v>
      </c>
      <c r="N83" s="99" t="s">
        <v>10</v>
      </c>
      <c r="O83" s="99" t="s">
        <v>12</v>
      </c>
      <c r="P83" s="97">
        <f t="shared" si="6"/>
        <v>3</v>
      </c>
      <c r="Q83" s="97">
        <f t="shared" si="7"/>
        <v>1</v>
      </c>
      <c r="R83" s="97">
        <f t="shared" si="8"/>
        <v>4</v>
      </c>
      <c r="S83" s="102">
        <f t="shared" si="5"/>
        <v>2.58</v>
      </c>
    </row>
    <row r="84" spans="1:19" x14ac:dyDescent="0.2">
      <c r="A84" s="109">
        <v>80</v>
      </c>
      <c r="B84" s="109">
        <v>12</v>
      </c>
      <c r="C84" s="117" t="s">
        <v>167</v>
      </c>
      <c r="D84" s="109" t="s">
        <v>50</v>
      </c>
      <c r="E84" s="110" t="s">
        <v>12</v>
      </c>
      <c r="F84" s="109" t="s">
        <v>134</v>
      </c>
      <c r="G84" s="109" t="s">
        <v>134</v>
      </c>
      <c r="H84" s="109" t="s">
        <v>134</v>
      </c>
      <c r="I84" s="96" t="s">
        <v>134</v>
      </c>
      <c r="J84" s="101" t="s">
        <v>134</v>
      </c>
      <c r="K84" s="101" t="s">
        <v>134</v>
      </c>
      <c r="L84" s="101" t="s">
        <v>134</v>
      </c>
      <c r="M84" s="99" t="s">
        <v>9</v>
      </c>
      <c r="N84" s="99" t="s">
        <v>19</v>
      </c>
      <c r="O84" s="99" t="s">
        <v>19</v>
      </c>
      <c r="P84" s="97">
        <f t="shared" si="6"/>
        <v>4</v>
      </c>
      <c r="Q84" s="97">
        <f t="shared" si="7"/>
        <v>0</v>
      </c>
      <c r="R84" s="97">
        <f t="shared" si="8"/>
        <v>4</v>
      </c>
      <c r="S84" s="102">
        <f t="shared" si="5"/>
        <v>3.5</v>
      </c>
    </row>
    <row r="85" spans="1:19" x14ac:dyDescent="0.2">
      <c r="A85" s="109">
        <v>81</v>
      </c>
      <c r="B85" s="109">
        <v>13</v>
      </c>
      <c r="C85" s="117" t="s">
        <v>154</v>
      </c>
      <c r="D85" s="109" t="s">
        <v>50</v>
      </c>
      <c r="E85" s="110" t="s">
        <v>14</v>
      </c>
      <c r="F85" s="109" t="s">
        <v>134</v>
      </c>
      <c r="G85" s="109" t="s">
        <v>134</v>
      </c>
      <c r="H85" s="109" t="s">
        <v>134</v>
      </c>
      <c r="I85" s="96" t="s">
        <v>134</v>
      </c>
      <c r="J85" s="101" t="s">
        <v>134</v>
      </c>
      <c r="K85" s="101" t="s">
        <v>134</v>
      </c>
      <c r="L85" s="101" t="s">
        <v>134</v>
      </c>
      <c r="M85" s="99" t="s">
        <v>13</v>
      </c>
      <c r="N85" s="99" t="s">
        <v>11</v>
      </c>
      <c r="O85" s="99" t="s">
        <v>19</v>
      </c>
      <c r="P85" s="97">
        <f t="shared" si="6"/>
        <v>3</v>
      </c>
      <c r="Q85" s="97">
        <f t="shared" si="7"/>
        <v>1</v>
      </c>
      <c r="R85" s="97">
        <f t="shared" si="8"/>
        <v>4</v>
      </c>
      <c r="S85" s="102">
        <f t="shared" si="5"/>
        <v>2.585</v>
      </c>
    </row>
    <row r="86" spans="1:19" x14ac:dyDescent="0.2">
      <c r="A86" s="109">
        <v>82</v>
      </c>
      <c r="B86" s="109">
        <v>14</v>
      </c>
      <c r="C86" s="117" t="s">
        <v>168</v>
      </c>
      <c r="D86" s="109" t="s">
        <v>50</v>
      </c>
      <c r="E86" s="110" t="s">
        <v>15</v>
      </c>
      <c r="F86" s="109" t="s">
        <v>134</v>
      </c>
      <c r="G86" s="109" t="s">
        <v>134</v>
      </c>
      <c r="H86" s="109" t="s">
        <v>134</v>
      </c>
      <c r="I86" s="96" t="s">
        <v>134</v>
      </c>
      <c r="J86" s="101" t="s">
        <v>134</v>
      </c>
      <c r="K86" s="101" t="s">
        <v>134</v>
      </c>
      <c r="L86" s="101" t="s">
        <v>134</v>
      </c>
      <c r="M86" s="99" t="s">
        <v>18</v>
      </c>
      <c r="N86" s="99" t="s">
        <v>13</v>
      </c>
      <c r="O86" s="99" t="s">
        <v>15</v>
      </c>
      <c r="P86" s="97">
        <f t="shared" si="6"/>
        <v>1</v>
      </c>
      <c r="Q86" s="97">
        <f t="shared" si="7"/>
        <v>2</v>
      </c>
      <c r="R86" s="97">
        <f t="shared" si="8"/>
        <v>4</v>
      </c>
      <c r="S86" s="102">
        <f t="shared" si="5"/>
        <v>1.165</v>
      </c>
    </row>
    <row r="87" spans="1:19" x14ac:dyDescent="0.2">
      <c r="A87" s="109">
        <v>83</v>
      </c>
      <c r="B87" s="109">
        <v>15</v>
      </c>
      <c r="C87" s="117" t="s">
        <v>169</v>
      </c>
      <c r="D87" s="109" t="s">
        <v>50</v>
      </c>
      <c r="E87" s="110" t="s">
        <v>15</v>
      </c>
      <c r="F87" s="109" t="s">
        <v>134</v>
      </c>
      <c r="G87" s="109" t="s">
        <v>134</v>
      </c>
      <c r="H87" s="109" t="s">
        <v>134</v>
      </c>
      <c r="I87" s="96" t="s">
        <v>134</v>
      </c>
      <c r="J87" s="101" t="s">
        <v>134</v>
      </c>
      <c r="K87" s="101" t="s">
        <v>134</v>
      </c>
      <c r="L87" s="101" t="s">
        <v>134</v>
      </c>
      <c r="M87" s="99" t="s">
        <v>14</v>
      </c>
      <c r="N87" s="99" t="s">
        <v>13</v>
      </c>
      <c r="O87" s="99" t="s">
        <v>12</v>
      </c>
      <c r="P87" s="97">
        <f t="shared" si="6"/>
        <v>2</v>
      </c>
      <c r="Q87" s="97">
        <f t="shared" si="7"/>
        <v>2</v>
      </c>
      <c r="R87" s="97">
        <f t="shared" si="8"/>
        <v>4</v>
      </c>
      <c r="S87" s="102">
        <f t="shared" si="5"/>
        <v>1.8325</v>
      </c>
    </row>
    <row r="88" spans="1:19" x14ac:dyDescent="0.2">
      <c r="A88" s="109">
        <v>84</v>
      </c>
      <c r="B88" s="109">
        <v>16</v>
      </c>
      <c r="C88" s="117" t="s">
        <v>155</v>
      </c>
      <c r="D88" s="109" t="s">
        <v>50</v>
      </c>
      <c r="E88" s="110" t="s">
        <v>15</v>
      </c>
      <c r="F88" s="109" t="s">
        <v>134</v>
      </c>
      <c r="G88" s="109" t="s">
        <v>134</v>
      </c>
      <c r="H88" s="109" t="s">
        <v>134</v>
      </c>
      <c r="I88" s="96" t="s">
        <v>134</v>
      </c>
      <c r="J88" s="101" t="s">
        <v>134</v>
      </c>
      <c r="K88" s="101" t="s">
        <v>134</v>
      </c>
      <c r="L88" s="101" t="s">
        <v>134</v>
      </c>
      <c r="M88" s="99" t="s">
        <v>15</v>
      </c>
      <c r="N88" s="99" t="s">
        <v>11</v>
      </c>
      <c r="O88" s="99" t="s">
        <v>18</v>
      </c>
      <c r="P88" s="97">
        <f t="shared" si="6"/>
        <v>1</v>
      </c>
      <c r="Q88" s="97">
        <f t="shared" si="7"/>
        <v>2</v>
      </c>
      <c r="R88" s="97">
        <f t="shared" si="8"/>
        <v>4</v>
      </c>
      <c r="S88" s="102">
        <f t="shared" si="5"/>
        <v>1.3325</v>
      </c>
    </row>
    <row r="89" spans="1:19" x14ac:dyDescent="0.2">
      <c r="A89" s="109">
        <v>85</v>
      </c>
      <c r="B89" s="109">
        <v>17</v>
      </c>
      <c r="C89" s="117" t="s">
        <v>156</v>
      </c>
      <c r="D89" s="109" t="s">
        <v>50</v>
      </c>
      <c r="E89" s="110" t="s">
        <v>11</v>
      </c>
      <c r="F89" s="109" t="s">
        <v>134</v>
      </c>
      <c r="G89" s="109" t="s">
        <v>134</v>
      </c>
      <c r="H89" s="109" t="s">
        <v>134</v>
      </c>
      <c r="I89" s="96" t="s">
        <v>134</v>
      </c>
      <c r="J89" s="101" t="s">
        <v>134</v>
      </c>
      <c r="K89" s="101" t="s">
        <v>134</v>
      </c>
      <c r="L89" s="101" t="s">
        <v>134</v>
      </c>
      <c r="M89" s="99" t="s">
        <v>18</v>
      </c>
      <c r="N89" s="99" t="s">
        <v>13</v>
      </c>
      <c r="O89" s="99" t="s">
        <v>18</v>
      </c>
      <c r="P89" s="97">
        <f t="shared" si="6"/>
        <v>2</v>
      </c>
      <c r="Q89" s="97">
        <f t="shared" si="7"/>
        <v>0</v>
      </c>
      <c r="R89" s="97">
        <f t="shared" si="8"/>
        <v>4</v>
      </c>
      <c r="S89" s="102">
        <f t="shared" si="5"/>
        <v>1.1675</v>
      </c>
    </row>
    <row r="90" spans="1:19" x14ac:dyDescent="0.2">
      <c r="A90" s="109">
        <v>86</v>
      </c>
      <c r="B90" s="109">
        <v>18</v>
      </c>
      <c r="C90" s="117" t="s">
        <v>170</v>
      </c>
      <c r="D90" s="109" t="s">
        <v>50</v>
      </c>
      <c r="E90" s="110" t="s">
        <v>18</v>
      </c>
      <c r="F90" s="109" t="s">
        <v>134</v>
      </c>
      <c r="G90" s="109" t="s">
        <v>134</v>
      </c>
      <c r="H90" s="109" t="s">
        <v>134</v>
      </c>
      <c r="I90" s="96" t="s">
        <v>134</v>
      </c>
      <c r="J90" s="101" t="s">
        <v>134</v>
      </c>
      <c r="K90" s="101" t="s">
        <v>134</v>
      </c>
      <c r="L90" s="101" t="s">
        <v>134</v>
      </c>
      <c r="M90" s="99" t="s">
        <v>16</v>
      </c>
      <c r="N90" s="99" t="s">
        <v>17</v>
      </c>
      <c r="O90" s="99" t="s">
        <v>18</v>
      </c>
      <c r="P90" s="97">
        <f t="shared" si="6"/>
        <v>1</v>
      </c>
      <c r="Q90" s="97">
        <f t="shared" si="7"/>
        <v>1</v>
      </c>
      <c r="R90" s="97">
        <f t="shared" si="8"/>
        <v>4</v>
      </c>
      <c r="S90" s="102">
        <f t="shared" si="5"/>
        <v>1.3325</v>
      </c>
    </row>
    <row r="91" spans="1:19" x14ac:dyDescent="0.2">
      <c r="A91" s="109">
        <v>87</v>
      </c>
      <c r="B91" s="109">
        <v>19</v>
      </c>
      <c r="C91" s="117" t="s">
        <v>171</v>
      </c>
      <c r="D91" s="109" t="s">
        <v>50</v>
      </c>
      <c r="E91" s="110" t="s">
        <v>16</v>
      </c>
      <c r="F91" s="109" t="s">
        <v>134</v>
      </c>
      <c r="G91" s="109" t="s">
        <v>134</v>
      </c>
      <c r="H91" s="109" t="s">
        <v>134</v>
      </c>
      <c r="I91" s="96" t="s">
        <v>134</v>
      </c>
      <c r="J91" s="101" t="s">
        <v>134</v>
      </c>
      <c r="K91" s="101" t="s">
        <v>134</v>
      </c>
      <c r="L91" s="101" t="s">
        <v>134</v>
      </c>
      <c r="M91" s="99" t="s">
        <v>13</v>
      </c>
      <c r="N91" s="99" t="s">
        <v>17</v>
      </c>
      <c r="O91" s="99" t="s">
        <v>12</v>
      </c>
      <c r="P91" s="97">
        <f t="shared" si="6"/>
        <v>3</v>
      </c>
      <c r="Q91" s="97">
        <f t="shared" si="7"/>
        <v>1</v>
      </c>
      <c r="R91" s="97">
        <f t="shared" si="8"/>
        <v>4</v>
      </c>
      <c r="S91" s="102">
        <f t="shared" si="5"/>
        <v>2.415</v>
      </c>
    </row>
    <row r="92" spans="1:19" x14ac:dyDescent="0.2">
      <c r="A92" s="109">
        <v>88</v>
      </c>
      <c r="B92" s="109">
        <v>20</v>
      </c>
      <c r="C92" s="117" t="s">
        <v>172</v>
      </c>
      <c r="D92" s="109" t="s">
        <v>50</v>
      </c>
      <c r="E92" s="110" t="s">
        <v>15</v>
      </c>
      <c r="F92" s="109" t="s">
        <v>134</v>
      </c>
      <c r="G92" s="109" t="s">
        <v>134</v>
      </c>
      <c r="H92" s="109" t="s">
        <v>134</v>
      </c>
      <c r="I92" s="96" t="s">
        <v>134</v>
      </c>
      <c r="J92" s="101" t="s">
        <v>134</v>
      </c>
      <c r="K92" s="101" t="s">
        <v>134</v>
      </c>
      <c r="L92" s="101" t="s">
        <v>134</v>
      </c>
      <c r="M92" s="107" t="s">
        <v>16</v>
      </c>
      <c r="N92" s="99" t="s">
        <v>10</v>
      </c>
      <c r="O92" s="99" t="s">
        <v>13</v>
      </c>
      <c r="P92" s="97">
        <f t="shared" si="6"/>
        <v>2</v>
      </c>
      <c r="Q92" s="97">
        <f t="shared" si="7"/>
        <v>2</v>
      </c>
      <c r="R92" s="97">
        <f t="shared" si="8"/>
        <v>4</v>
      </c>
      <c r="S92" s="102">
        <f t="shared" si="5"/>
        <v>2.2475000000000001</v>
      </c>
    </row>
    <row r="93" spans="1:19" x14ac:dyDescent="0.2">
      <c r="A93" s="109">
        <v>89</v>
      </c>
      <c r="B93" s="109">
        <v>1</v>
      </c>
      <c r="C93" s="117" t="s">
        <v>173</v>
      </c>
      <c r="D93" s="109" t="s">
        <v>51</v>
      </c>
      <c r="E93" s="110" t="s">
        <v>10</v>
      </c>
      <c r="F93" s="109" t="s">
        <v>134</v>
      </c>
      <c r="G93" s="109" t="s">
        <v>134</v>
      </c>
      <c r="H93" s="109" t="s">
        <v>134</v>
      </c>
      <c r="I93" s="96" t="s">
        <v>134</v>
      </c>
      <c r="J93" s="99" t="s">
        <v>10</v>
      </c>
      <c r="K93" s="101" t="s">
        <v>134</v>
      </c>
      <c r="L93" s="100" t="s">
        <v>19</v>
      </c>
      <c r="M93" s="96" t="s">
        <v>134</v>
      </c>
      <c r="N93" s="110" t="s">
        <v>19</v>
      </c>
      <c r="O93" s="96" t="s">
        <v>134</v>
      </c>
      <c r="P93" s="97">
        <f t="shared" si="6"/>
        <v>4</v>
      </c>
      <c r="Q93" s="97">
        <f t="shared" si="7"/>
        <v>0</v>
      </c>
      <c r="R93" s="97">
        <f t="shared" si="8"/>
        <v>4</v>
      </c>
      <c r="S93" s="102">
        <f t="shared" si="5"/>
        <v>3.665</v>
      </c>
    </row>
    <row r="94" spans="1:19" x14ac:dyDescent="0.2">
      <c r="A94" s="109">
        <v>90</v>
      </c>
      <c r="B94" s="109">
        <v>2</v>
      </c>
      <c r="C94" s="117" t="s">
        <v>175</v>
      </c>
      <c r="D94" s="5" t="s">
        <v>51</v>
      </c>
      <c r="E94" s="110" t="s">
        <v>212</v>
      </c>
      <c r="F94" s="109" t="s">
        <v>134</v>
      </c>
      <c r="G94" s="109" t="s">
        <v>134</v>
      </c>
      <c r="H94" s="109" t="s">
        <v>134</v>
      </c>
      <c r="I94" s="96" t="s">
        <v>134</v>
      </c>
      <c r="J94" s="99" t="s">
        <v>212</v>
      </c>
      <c r="K94" s="101" t="s">
        <v>134</v>
      </c>
      <c r="L94" s="99" t="s">
        <v>212</v>
      </c>
      <c r="M94" s="96" t="s">
        <v>134</v>
      </c>
      <c r="N94" s="96" t="s">
        <v>134</v>
      </c>
      <c r="O94" s="99" t="s">
        <v>212</v>
      </c>
      <c r="P94" s="97">
        <f>COUNTIF(E94:O94,"A")+COUNTIF(E94:O94,"A-")+COUNTIF(E94:O94,"B+")+COUNTIF(E94:O94,"B")+COUNTIF(E94:O94,"B-")+COUNTIF(E94:O94,"C+")+COUNTIF(E94:O94,"C")</f>
        <v>0</v>
      </c>
      <c r="Q94" s="97">
        <f>COUNTIF(E94:O94,"C-")+COUNTIF(E94:O94,"D+")+COUNTIF(E94:O94,"D")</f>
        <v>0</v>
      </c>
      <c r="R94" s="97">
        <f>COUNTIF(E94:O94,"A")+COUNTIF(E94:O94,"A-")+COUNTIF(E94:O94,"B+")+COUNTIF(E94:O94,"B")+COUNTIF(E94:O94,"B-")+COUNTIF(E94:O94,"C+")+COUNTIF(E94:O94,"C")+COUNTIF(E94:O94,"C-")+COUNTIF(E94:O94,"D+")+COUNTIF(E94:O94,"D")+COUNTIF(E94:O94,"F")+COUNTIF(E94:O94,"TH")</f>
        <v>0</v>
      </c>
      <c r="S94" s="102" t="e">
        <f>(VLOOKUP(E94,PT,2)+VLOOKUP(F94,PT,2)+VLOOKUP(G94,PT,2)+VLOOKUP(H94,PT,2)+VLOOKUP(I94,PT,2)+VLOOKUP(J94,PT,2)+VLOOKUP(K94,PT,2)+VLOOKUP(L94,PT,2)+VLOOKUP(M94,PT,2)+VLOOKUP(N94,PT,2)+VLOOKUP(O94,PT,2))/R94</f>
        <v>#DIV/0!</v>
      </c>
    </row>
    <row r="95" spans="1:19" x14ac:dyDescent="0.2">
      <c r="A95" s="109">
        <v>91</v>
      </c>
      <c r="B95" s="109">
        <v>3</v>
      </c>
      <c r="C95" s="117" t="s">
        <v>176</v>
      </c>
      <c r="D95" s="5" t="s">
        <v>51</v>
      </c>
      <c r="E95" s="110" t="s">
        <v>212</v>
      </c>
      <c r="F95" s="109" t="s">
        <v>134</v>
      </c>
      <c r="G95" s="109" t="s">
        <v>134</v>
      </c>
      <c r="H95" s="109" t="s">
        <v>134</v>
      </c>
      <c r="I95" s="96" t="s">
        <v>134</v>
      </c>
      <c r="J95" s="99" t="s">
        <v>212</v>
      </c>
      <c r="K95" s="101" t="s">
        <v>134</v>
      </c>
      <c r="L95" s="99" t="s">
        <v>9</v>
      </c>
      <c r="M95" s="96" t="s">
        <v>134</v>
      </c>
      <c r="N95" s="96" t="s">
        <v>134</v>
      </c>
      <c r="O95" s="99" t="s">
        <v>212</v>
      </c>
      <c r="P95" s="97">
        <f>COUNTIF(E95:O95,"A")+COUNTIF(E95:O95,"A-")+COUNTIF(E95:O95,"B+")+COUNTIF(E95:O95,"B")+COUNTIF(E95:O95,"B-")+COUNTIF(E95:O95,"C+")+COUNTIF(E95:O95,"C")</f>
        <v>1</v>
      </c>
      <c r="Q95" s="97">
        <f>COUNTIF(E95:O95,"C-")+COUNTIF(E95:O95,"D+")+COUNTIF(E95:O95,"D")</f>
        <v>0</v>
      </c>
      <c r="R95" s="97">
        <f>COUNTIF(E95:O95,"A")+COUNTIF(E95:O95,"A-")+COUNTIF(E95:O95,"B+")+COUNTIF(E95:O95,"B")+COUNTIF(E95:O95,"B-")+COUNTIF(E95:O95,"C+")+COUNTIF(E95:O95,"C")+COUNTIF(E95:O95,"C-")+COUNTIF(E95:O95,"D+")+COUNTIF(E95:O95,"D")+COUNTIF(E95:O95,"F")+COUNTIF(E95:O95,"TH")</f>
        <v>1</v>
      </c>
      <c r="S95" s="102">
        <f>(VLOOKUP(E95,PT,2)+VLOOKUP(F95,PT,2)+VLOOKUP(G95,PT,2)+VLOOKUP(H95,PT,2)+VLOOKUP(I95,PT,2)+VLOOKUP(J95,PT,2)+VLOOKUP(K95,PT,2)+VLOOKUP(L95,PT,2)+VLOOKUP(M95,PT,2)+VLOOKUP(N95,PT,2)+VLOOKUP(O95,PT,2))/R95</f>
        <v>3.67</v>
      </c>
    </row>
    <row r="96" spans="1:19" x14ac:dyDescent="0.2">
      <c r="A96" s="109">
        <v>92</v>
      </c>
      <c r="B96" s="109">
        <v>4</v>
      </c>
      <c r="C96" s="117" t="s">
        <v>179</v>
      </c>
      <c r="D96" s="109" t="s">
        <v>51</v>
      </c>
      <c r="E96" s="110" t="s">
        <v>17</v>
      </c>
      <c r="F96" s="109" t="s">
        <v>134</v>
      </c>
      <c r="G96" s="109" t="s">
        <v>134</v>
      </c>
      <c r="H96" s="109" t="s">
        <v>134</v>
      </c>
      <c r="I96" s="96" t="s">
        <v>134</v>
      </c>
      <c r="J96" s="99" t="s">
        <v>12</v>
      </c>
      <c r="K96" s="101" t="s">
        <v>134</v>
      </c>
      <c r="L96" s="99" t="s">
        <v>12</v>
      </c>
      <c r="M96" s="96" t="s">
        <v>134</v>
      </c>
      <c r="N96" s="99" t="s">
        <v>19</v>
      </c>
      <c r="O96" s="96" t="s">
        <v>134</v>
      </c>
      <c r="P96" s="97">
        <f t="shared" si="6"/>
        <v>4</v>
      </c>
      <c r="Q96" s="97">
        <f t="shared" si="7"/>
        <v>0</v>
      </c>
      <c r="R96" s="97">
        <f t="shared" si="8"/>
        <v>4</v>
      </c>
      <c r="S96" s="102">
        <f t="shared" si="5"/>
        <v>2.915</v>
      </c>
    </row>
    <row r="97" spans="1:19" x14ac:dyDescent="0.2">
      <c r="A97" s="109">
        <v>93</v>
      </c>
      <c r="B97" s="109">
        <v>5</v>
      </c>
      <c r="C97" s="117" t="s">
        <v>174</v>
      </c>
      <c r="D97" s="109" t="s">
        <v>51</v>
      </c>
      <c r="E97" s="110" t="s">
        <v>17</v>
      </c>
      <c r="F97" s="109" t="s">
        <v>134</v>
      </c>
      <c r="G97" s="109" t="s">
        <v>134</v>
      </c>
      <c r="H97" s="109" t="s">
        <v>134</v>
      </c>
      <c r="I97" s="96" t="s">
        <v>134</v>
      </c>
      <c r="J97" s="99" t="s">
        <v>15</v>
      </c>
      <c r="K97" s="101" t="s">
        <v>134</v>
      </c>
      <c r="L97" s="99" t="s">
        <v>11</v>
      </c>
      <c r="M97" s="96" t="s">
        <v>134</v>
      </c>
      <c r="N97" s="99" t="s">
        <v>16</v>
      </c>
      <c r="O97" s="96" t="s">
        <v>134</v>
      </c>
      <c r="P97" s="97">
        <f t="shared" si="6"/>
        <v>2</v>
      </c>
      <c r="Q97" s="97">
        <f t="shared" si="7"/>
        <v>2</v>
      </c>
      <c r="R97" s="97">
        <f t="shared" si="8"/>
        <v>4</v>
      </c>
      <c r="S97" s="102">
        <f t="shared" si="5"/>
        <v>2.3325</v>
      </c>
    </row>
    <row r="98" spans="1:19" x14ac:dyDescent="0.2">
      <c r="A98" s="109">
        <v>94</v>
      </c>
      <c r="B98" s="109">
        <v>6</v>
      </c>
      <c r="C98" s="117" t="s">
        <v>221</v>
      </c>
      <c r="D98" s="109" t="s">
        <v>51</v>
      </c>
      <c r="E98" s="110" t="s">
        <v>17</v>
      </c>
      <c r="F98" s="109" t="s">
        <v>134</v>
      </c>
      <c r="G98" s="109" t="s">
        <v>134</v>
      </c>
      <c r="H98" s="109" t="s">
        <v>134</v>
      </c>
      <c r="I98" s="96" t="s">
        <v>134</v>
      </c>
      <c r="J98" s="99" t="s">
        <v>11</v>
      </c>
      <c r="K98" s="101" t="s">
        <v>134</v>
      </c>
      <c r="L98" s="99" t="s">
        <v>19</v>
      </c>
      <c r="M98" s="96" t="s">
        <v>134</v>
      </c>
      <c r="N98" s="99" t="s">
        <v>11</v>
      </c>
      <c r="O98" s="96" t="s">
        <v>134</v>
      </c>
      <c r="P98" s="97">
        <f t="shared" si="6"/>
        <v>4</v>
      </c>
      <c r="Q98" s="97">
        <f t="shared" si="7"/>
        <v>0</v>
      </c>
      <c r="R98" s="97">
        <f t="shared" si="8"/>
        <v>4</v>
      </c>
      <c r="S98" s="102">
        <f t="shared" si="5"/>
        <v>3.085</v>
      </c>
    </row>
    <row r="99" spans="1:19" x14ac:dyDescent="0.2">
      <c r="A99" s="109">
        <v>95</v>
      </c>
      <c r="B99" s="109">
        <v>7</v>
      </c>
      <c r="C99" s="117" t="s">
        <v>222</v>
      </c>
      <c r="D99" s="109" t="s">
        <v>51</v>
      </c>
      <c r="E99" s="110" t="s">
        <v>12</v>
      </c>
      <c r="F99" s="109" t="s">
        <v>134</v>
      </c>
      <c r="G99" s="109" t="s">
        <v>134</v>
      </c>
      <c r="H99" s="109" t="s">
        <v>134</v>
      </c>
      <c r="I99" s="96" t="s">
        <v>134</v>
      </c>
      <c r="J99" s="99" t="s">
        <v>10</v>
      </c>
      <c r="K99" s="101" t="s">
        <v>134</v>
      </c>
      <c r="L99" s="99" t="s">
        <v>9</v>
      </c>
      <c r="M99" s="96" t="s">
        <v>134</v>
      </c>
      <c r="N99" s="96" t="s">
        <v>134</v>
      </c>
      <c r="O99" s="99" t="s">
        <v>12</v>
      </c>
      <c r="P99" s="97">
        <f t="shared" si="6"/>
        <v>4</v>
      </c>
      <c r="Q99" s="97">
        <f t="shared" si="7"/>
        <v>0</v>
      </c>
      <c r="R99" s="97">
        <f t="shared" si="8"/>
        <v>4</v>
      </c>
      <c r="S99" s="102">
        <f t="shared" ref="S99:S115" si="9">(VLOOKUP(E99,PT,2)+VLOOKUP(F99,PT,2)+VLOOKUP(G99,PT,2)+VLOOKUP(H99,PT,2)+VLOOKUP(I99,PT,2)+VLOOKUP(J99,PT,2)+VLOOKUP(K99,PT,2)+VLOOKUP(L99,PT,2)+VLOOKUP(M99,PT,2)+VLOOKUP(N99,PT,2)+VLOOKUP(O99,PT,2))/R99</f>
        <v>2.915</v>
      </c>
    </row>
    <row r="100" spans="1:19" x14ac:dyDescent="0.2">
      <c r="A100" s="109">
        <v>96</v>
      </c>
      <c r="B100" s="109">
        <v>8</v>
      </c>
      <c r="C100" s="117" t="s">
        <v>180</v>
      </c>
      <c r="D100" s="109" t="s">
        <v>51</v>
      </c>
      <c r="E100" s="110" t="s">
        <v>10</v>
      </c>
      <c r="F100" s="109" t="s">
        <v>134</v>
      </c>
      <c r="G100" s="109" t="s">
        <v>134</v>
      </c>
      <c r="H100" s="109" t="s">
        <v>134</v>
      </c>
      <c r="I100" s="96" t="s">
        <v>134</v>
      </c>
      <c r="J100" s="99" t="s">
        <v>10</v>
      </c>
      <c r="K100" s="101" t="s">
        <v>134</v>
      </c>
      <c r="L100" s="99" t="s">
        <v>18</v>
      </c>
      <c r="M100" s="96" t="s">
        <v>134</v>
      </c>
      <c r="N100" s="96" t="s">
        <v>134</v>
      </c>
      <c r="O100" s="99" t="s">
        <v>18</v>
      </c>
      <c r="P100" s="97">
        <f t="shared" si="6"/>
        <v>2</v>
      </c>
      <c r="Q100" s="97">
        <f t="shared" si="7"/>
        <v>0</v>
      </c>
      <c r="R100" s="97">
        <f t="shared" si="8"/>
        <v>4</v>
      </c>
      <c r="S100" s="102">
        <f t="shared" si="9"/>
        <v>1.665</v>
      </c>
    </row>
    <row r="101" spans="1:19" x14ac:dyDescent="0.2">
      <c r="A101" s="109">
        <v>97</v>
      </c>
      <c r="B101" s="109">
        <v>9</v>
      </c>
      <c r="C101" s="117" t="s">
        <v>181</v>
      </c>
      <c r="D101" s="109" t="s">
        <v>51</v>
      </c>
      <c r="E101" s="110" t="s">
        <v>17</v>
      </c>
      <c r="F101" s="109" t="s">
        <v>134</v>
      </c>
      <c r="G101" s="109" t="s">
        <v>134</v>
      </c>
      <c r="H101" s="109" t="s">
        <v>134</v>
      </c>
      <c r="I101" s="96" t="s">
        <v>134</v>
      </c>
      <c r="J101" s="99" t="s">
        <v>11</v>
      </c>
      <c r="K101" s="101" t="s">
        <v>134</v>
      </c>
      <c r="L101" s="99" t="s">
        <v>13</v>
      </c>
      <c r="M101" s="96" t="s">
        <v>134</v>
      </c>
      <c r="N101" s="99" t="s">
        <v>15</v>
      </c>
      <c r="O101" s="96" t="s">
        <v>134</v>
      </c>
      <c r="P101" s="97">
        <f t="shared" si="6"/>
        <v>3</v>
      </c>
      <c r="Q101" s="97">
        <f t="shared" si="7"/>
        <v>1</v>
      </c>
      <c r="R101" s="97">
        <f t="shared" si="8"/>
        <v>4</v>
      </c>
      <c r="S101" s="102">
        <f t="shared" si="9"/>
        <v>2.25</v>
      </c>
    </row>
    <row r="102" spans="1:19" x14ac:dyDescent="0.2">
      <c r="A102" s="109">
        <v>98</v>
      </c>
      <c r="B102" s="109">
        <v>10</v>
      </c>
      <c r="C102" s="117" t="s">
        <v>182</v>
      </c>
      <c r="D102" s="109" t="s">
        <v>51</v>
      </c>
      <c r="E102" s="110" t="s">
        <v>12</v>
      </c>
      <c r="F102" s="109" t="s">
        <v>134</v>
      </c>
      <c r="G102" s="109" t="s">
        <v>134</v>
      </c>
      <c r="H102" s="109" t="s">
        <v>134</v>
      </c>
      <c r="I102" s="96" t="s">
        <v>134</v>
      </c>
      <c r="J102" s="99" t="s">
        <v>16</v>
      </c>
      <c r="K102" s="101" t="s">
        <v>134</v>
      </c>
      <c r="L102" s="99" t="s">
        <v>18</v>
      </c>
      <c r="M102" s="96" t="s">
        <v>134</v>
      </c>
      <c r="N102" s="99" t="s">
        <v>16</v>
      </c>
      <c r="O102" s="96" t="s">
        <v>134</v>
      </c>
      <c r="P102" s="97">
        <f t="shared" si="6"/>
        <v>1</v>
      </c>
      <c r="Q102" s="97">
        <f t="shared" si="7"/>
        <v>2</v>
      </c>
      <c r="R102" s="97">
        <f t="shared" si="8"/>
        <v>4</v>
      </c>
      <c r="S102" s="102">
        <f t="shared" si="9"/>
        <v>1.7475000000000001</v>
      </c>
    </row>
    <row r="103" spans="1:19" x14ac:dyDescent="0.2">
      <c r="A103" s="109">
        <v>99</v>
      </c>
      <c r="B103" s="109">
        <v>11</v>
      </c>
      <c r="C103" s="117" t="s">
        <v>177</v>
      </c>
      <c r="D103" s="109" t="s">
        <v>51</v>
      </c>
      <c r="E103" s="110" t="s">
        <v>12</v>
      </c>
      <c r="F103" s="109" t="s">
        <v>134</v>
      </c>
      <c r="G103" s="109" t="s">
        <v>134</v>
      </c>
      <c r="H103" s="109" t="s">
        <v>134</v>
      </c>
      <c r="I103" s="96" t="s">
        <v>134</v>
      </c>
      <c r="J103" s="99" t="s">
        <v>17</v>
      </c>
      <c r="K103" s="101" t="s">
        <v>134</v>
      </c>
      <c r="L103" s="99" t="s">
        <v>16</v>
      </c>
      <c r="M103" s="96" t="s">
        <v>134</v>
      </c>
      <c r="N103" s="100" t="s">
        <v>18</v>
      </c>
      <c r="O103" s="96" t="s">
        <v>134</v>
      </c>
      <c r="P103" s="97">
        <f t="shared" si="6"/>
        <v>2</v>
      </c>
      <c r="Q103" s="97">
        <f t="shared" si="7"/>
        <v>1</v>
      </c>
      <c r="R103" s="97">
        <f t="shared" si="8"/>
        <v>4</v>
      </c>
      <c r="S103" s="102">
        <f t="shared" si="9"/>
        <v>1.915</v>
      </c>
    </row>
    <row r="104" spans="1:19" x14ac:dyDescent="0.2">
      <c r="A104" s="109">
        <v>100</v>
      </c>
      <c r="B104" s="109">
        <v>12</v>
      </c>
      <c r="C104" s="117" t="s">
        <v>183</v>
      </c>
      <c r="D104" s="109" t="s">
        <v>51</v>
      </c>
      <c r="E104" s="110" t="s">
        <v>10</v>
      </c>
      <c r="F104" s="109" t="s">
        <v>134</v>
      </c>
      <c r="G104" s="109" t="s">
        <v>134</v>
      </c>
      <c r="H104" s="109" t="s">
        <v>134</v>
      </c>
      <c r="I104" s="96" t="s">
        <v>134</v>
      </c>
      <c r="J104" s="99" t="s">
        <v>11</v>
      </c>
      <c r="K104" s="101" t="s">
        <v>134</v>
      </c>
      <c r="L104" s="99" t="s">
        <v>14</v>
      </c>
      <c r="M104" s="96" t="s">
        <v>134</v>
      </c>
      <c r="N104" s="100" t="s">
        <v>16</v>
      </c>
      <c r="O104" s="96" t="s">
        <v>134</v>
      </c>
      <c r="P104" s="97">
        <f t="shared" si="6"/>
        <v>2</v>
      </c>
      <c r="Q104" s="97">
        <f t="shared" si="7"/>
        <v>2</v>
      </c>
      <c r="R104" s="97">
        <f t="shared" si="8"/>
        <v>4</v>
      </c>
      <c r="S104" s="102">
        <f t="shared" si="9"/>
        <v>2.5</v>
      </c>
    </row>
    <row r="105" spans="1:19" x14ac:dyDescent="0.2">
      <c r="A105" s="109">
        <v>101</v>
      </c>
      <c r="B105" s="109">
        <v>13</v>
      </c>
      <c r="C105" s="117" t="s">
        <v>184</v>
      </c>
      <c r="D105" s="109" t="s">
        <v>51</v>
      </c>
      <c r="E105" s="110" t="s">
        <v>18</v>
      </c>
      <c r="F105" s="109" t="s">
        <v>134</v>
      </c>
      <c r="G105" s="109" t="s">
        <v>134</v>
      </c>
      <c r="H105" s="109" t="s">
        <v>134</v>
      </c>
      <c r="I105" s="96" t="s">
        <v>134</v>
      </c>
      <c r="J105" s="99" t="s">
        <v>13</v>
      </c>
      <c r="K105" s="101" t="s">
        <v>134</v>
      </c>
      <c r="L105" s="100" t="s">
        <v>18</v>
      </c>
      <c r="M105" s="96" t="s">
        <v>134</v>
      </c>
      <c r="N105" s="109" t="s">
        <v>16</v>
      </c>
      <c r="O105" s="112" t="s">
        <v>134</v>
      </c>
      <c r="P105" s="97">
        <f t="shared" si="6"/>
        <v>1</v>
      </c>
      <c r="Q105" s="97">
        <f t="shared" si="7"/>
        <v>1</v>
      </c>
      <c r="R105" s="97">
        <f t="shared" si="8"/>
        <v>4</v>
      </c>
      <c r="S105" s="102">
        <f t="shared" si="9"/>
        <v>1.0825</v>
      </c>
    </row>
    <row r="106" spans="1:19" x14ac:dyDescent="0.2">
      <c r="A106" s="109">
        <v>102</v>
      </c>
      <c r="B106" s="109">
        <v>14</v>
      </c>
      <c r="C106" s="117" t="s">
        <v>178</v>
      </c>
      <c r="D106" s="109" t="s">
        <v>51</v>
      </c>
      <c r="E106" s="110" t="s">
        <v>11</v>
      </c>
      <c r="F106" s="109" t="s">
        <v>134</v>
      </c>
      <c r="G106" s="109" t="s">
        <v>134</v>
      </c>
      <c r="H106" s="109" t="s">
        <v>134</v>
      </c>
      <c r="I106" s="96" t="s">
        <v>134</v>
      </c>
      <c r="J106" s="99" t="s">
        <v>17</v>
      </c>
      <c r="K106" s="101" t="s">
        <v>134</v>
      </c>
      <c r="L106" s="100" t="s">
        <v>14</v>
      </c>
      <c r="M106" s="96" t="s">
        <v>134</v>
      </c>
      <c r="N106" s="96" t="s">
        <v>134</v>
      </c>
      <c r="O106" s="110" t="s">
        <v>18</v>
      </c>
      <c r="P106" s="97">
        <f t="shared" si="6"/>
        <v>2</v>
      </c>
      <c r="Q106" s="97">
        <f t="shared" si="7"/>
        <v>1</v>
      </c>
      <c r="R106" s="97">
        <f t="shared" si="8"/>
        <v>4</v>
      </c>
      <c r="S106" s="102">
        <f t="shared" si="9"/>
        <v>1.835</v>
      </c>
    </row>
    <row r="107" spans="1:19" x14ac:dyDescent="0.2">
      <c r="A107" s="109">
        <v>103</v>
      </c>
      <c r="B107" s="109">
        <v>1</v>
      </c>
      <c r="C107" s="117" t="s">
        <v>224</v>
      </c>
      <c r="D107" s="109" t="s">
        <v>190</v>
      </c>
      <c r="E107" s="110" t="s">
        <v>15</v>
      </c>
      <c r="F107" s="109" t="s">
        <v>134</v>
      </c>
      <c r="G107" s="109" t="s">
        <v>134</v>
      </c>
      <c r="H107" s="109" t="s">
        <v>134</v>
      </c>
      <c r="I107" s="96" t="s">
        <v>134</v>
      </c>
      <c r="J107" s="99" t="s">
        <v>13</v>
      </c>
      <c r="K107" s="101" t="s">
        <v>134</v>
      </c>
      <c r="L107" s="99" t="s">
        <v>15</v>
      </c>
      <c r="M107" s="96" t="s">
        <v>134</v>
      </c>
      <c r="N107" s="96" t="s">
        <v>134</v>
      </c>
      <c r="O107" s="99" t="s">
        <v>13</v>
      </c>
      <c r="P107" s="97">
        <f t="shared" si="6"/>
        <v>2</v>
      </c>
      <c r="Q107" s="97">
        <f t="shared" si="7"/>
        <v>2</v>
      </c>
      <c r="R107" s="97">
        <f t="shared" si="8"/>
        <v>4</v>
      </c>
      <c r="S107" s="102">
        <f t="shared" si="9"/>
        <v>1.665</v>
      </c>
    </row>
    <row r="108" spans="1:19" x14ac:dyDescent="0.2">
      <c r="A108" s="109">
        <v>104</v>
      </c>
      <c r="B108" s="109">
        <v>2</v>
      </c>
      <c r="C108" s="117" t="s">
        <v>185</v>
      </c>
      <c r="D108" s="109" t="s">
        <v>190</v>
      </c>
      <c r="E108" s="110" t="s">
        <v>18</v>
      </c>
      <c r="F108" s="109" t="s">
        <v>134</v>
      </c>
      <c r="G108" s="109" t="s">
        <v>134</v>
      </c>
      <c r="H108" s="109" t="s">
        <v>134</v>
      </c>
      <c r="I108" s="96" t="s">
        <v>134</v>
      </c>
      <c r="J108" s="99" t="s">
        <v>15</v>
      </c>
      <c r="K108" s="101" t="s">
        <v>134</v>
      </c>
      <c r="L108" s="99" t="s">
        <v>11</v>
      </c>
      <c r="M108" s="96" t="s">
        <v>134</v>
      </c>
      <c r="N108" s="96" t="s">
        <v>134</v>
      </c>
      <c r="O108" s="99" t="s">
        <v>15</v>
      </c>
      <c r="P108" s="97">
        <f t="shared" si="6"/>
        <v>1</v>
      </c>
      <c r="Q108" s="97">
        <f t="shared" si="7"/>
        <v>2</v>
      </c>
      <c r="R108" s="97">
        <f t="shared" si="8"/>
        <v>4</v>
      </c>
      <c r="S108" s="102">
        <f t="shared" si="9"/>
        <v>1.3325</v>
      </c>
    </row>
    <row r="109" spans="1:19" x14ac:dyDescent="0.2">
      <c r="A109" s="109">
        <v>105</v>
      </c>
      <c r="B109" s="109">
        <v>3</v>
      </c>
      <c r="C109" s="117" t="s">
        <v>225</v>
      </c>
      <c r="D109" s="109" t="s">
        <v>190</v>
      </c>
      <c r="E109" s="110" t="s">
        <v>13</v>
      </c>
      <c r="F109" s="109" t="s">
        <v>134</v>
      </c>
      <c r="G109" s="109" t="s">
        <v>134</v>
      </c>
      <c r="H109" s="109" t="s">
        <v>134</v>
      </c>
      <c r="I109" s="96" t="s">
        <v>134</v>
      </c>
      <c r="J109" s="99" t="s">
        <v>14</v>
      </c>
      <c r="K109" s="101" t="s">
        <v>134</v>
      </c>
      <c r="L109" s="99" t="s">
        <v>18</v>
      </c>
      <c r="M109" s="96" t="s">
        <v>134</v>
      </c>
      <c r="N109" s="96" t="s">
        <v>134</v>
      </c>
      <c r="O109" s="99" t="s">
        <v>18</v>
      </c>
      <c r="P109" s="97">
        <f t="shared" si="6"/>
        <v>1</v>
      </c>
      <c r="Q109" s="97">
        <f t="shared" si="7"/>
        <v>1</v>
      </c>
      <c r="R109" s="97">
        <f t="shared" si="8"/>
        <v>4</v>
      </c>
      <c r="S109" s="102">
        <f t="shared" si="9"/>
        <v>0.91749999999999998</v>
      </c>
    </row>
    <row r="110" spans="1:19" x14ac:dyDescent="0.2">
      <c r="A110" s="109">
        <v>106</v>
      </c>
      <c r="B110" s="109">
        <v>4</v>
      </c>
      <c r="C110" s="117" t="s">
        <v>186</v>
      </c>
      <c r="D110" s="109" t="s">
        <v>190</v>
      </c>
      <c r="E110" s="110" t="s">
        <v>15</v>
      </c>
      <c r="F110" s="109" t="s">
        <v>134</v>
      </c>
      <c r="G110" s="109" t="s">
        <v>134</v>
      </c>
      <c r="H110" s="109" t="s">
        <v>134</v>
      </c>
      <c r="I110" s="96" t="s">
        <v>134</v>
      </c>
      <c r="J110" s="99" t="s">
        <v>14</v>
      </c>
      <c r="K110" s="101" t="s">
        <v>134</v>
      </c>
      <c r="L110" s="99" t="s">
        <v>11</v>
      </c>
      <c r="M110" s="96" t="s">
        <v>134</v>
      </c>
      <c r="N110" s="96" t="s">
        <v>134</v>
      </c>
      <c r="O110" s="99" t="s">
        <v>12</v>
      </c>
      <c r="P110" s="97">
        <f t="shared" si="6"/>
        <v>2</v>
      </c>
      <c r="Q110" s="97">
        <f t="shared" si="7"/>
        <v>2</v>
      </c>
      <c r="R110" s="97">
        <f t="shared" si="8"/>
        <v>4</v>
      </c>
      <c r="S110" s="102">
        <f t="shared" si="9"/>
        <v>2</v>
      </c>
    </row>
    <row r="111" spans="1:19" x14ac:dyDescent="0.2">
      <c r="A111" s="109">
        <v>107</v>
      </c>
      <c r="B111" s="109">
        <v>5</v>
      </c>
      <c r="C111" s="117" t="s">
        <v>187</v>
      </c>
      <c r="D111" s="109" t="s">
        <v>190</v>
      </c>
      <c r="E111" s="110" t="s">
        <v>18</v>
      </c>
      <c r="F111" s="109" t="s">
        <v>134</v>
      </c>
      <c r="G111" s="109" t="s">
        <v>134</v>
      </c>
      <c r="H111" s="109" t="s">
        <v>134</v>
      </c>
      <c r="I111" s="96" t="s">
        <v>134</v>
      </c>
      <c r="J111" s="99" t="s">
        <v>13</v>
      </c>
      <c r="K111" s="101" t="s">
        <v>134</v>
      </c>
      <c r="L111" s="99" t="s">
        <v>12</v>
      </c>
      <c r="M111" s="96" t="s">
        <v>134</v>
      </c>
      <c r="N111" s="96" t="s">
        <v>134</v>
      </c>
      <c r="O111" s="99" t="s">
        <v>13</v>
      </c>
      <c r="P111" s="97">
        <f t="shared" si="6"/>
        <v>3</v>
      </c>
      <c r="Q111" s="97">
        <f t="shared" si="7"/>
        <v>0</v>
      </c>
      <c r="R111" s="97">
        <f t="shared" si="8"/>
        <v>4</v>
      </c>
      <c r="S111" s="102">
        <f t="shared" si="9"/>
        <v>1.5825</v>
      </c>
    </row>
    <row r="112" spans="1:19" x14ac:dyDescent="0.2">
      <c r="A112" s="109">
        <v>108</v>
      </c>
      <c r="B112" s="109">
        <v>6</v>
      </c>
      <c r="C112" s="117" t="s">
        <v>188</v>
      </c>
      <c r="D112" s="109" t="s">
        <v>190</v>
      </c>
      <c r="E112" s="110" t="s">
        <v>15</v>
      </c>
      <c r="F112" s="109" t="s">
        <v>134</v>
      </c>
      <c r="G112" s="109" t="s">
        <v>134</v>
      </c>
      <c r="H112" s="109" t="s">
        <v>134</v>
      </c>
      <c r="I112" s="96" t="s">
        <v>134</v>
      </c>
      <c r="J112" s="99" t="s">
        <v>11</v>
      </c>
      <c r="K112" s="101" t="s">
        <v>134</v>
      </c>
      <c r="L112" s="99" t="s">
        <v>12</v>
      </c>
      <c r="M112" s="96" t="s">
        <v>134</v>
      </c>
      <c r="N112" s="96" t="s">
        <v>134</v>
      </c>
      <c r="O112" s="99" t="s">
        <v>12</v>
      </c>
      <c r="P112" s="97">
        <f t="shared" si="6"/>
        <v>3</v>
      </c>
      <c r="Q112" s="97">
        <f t="shared" si="7"/>
        <v>1</v>
      </c>
      <c r="R112" s="97">
        <f t="shared" si="8"/>
        <v>4</v>
      </c>
      <c r="S112" s="102">
        <f t="shared" si="9"/>
        <v>2.165</v>
      </c>
    </row>
    <row r="113" spans="1:19" x14ac:dyDescent="0.2">
      <c r="A113" s="109">
        <v>109</v>
      </c>
      <c r="B113" s="109">
        <v>7</v>
      </c>
      <c r="C113" s="117" t="s">
        <v>189</v>
      </c>
      <c r="D113" s="109" t="s">
        <v>190</v>
      </c>
      <c r="E113" s="110" t="s">
        <v>18</v>
      </c>
      <c r="F113" s="109" t="s">
        <v>134</v>
      </c>
      <c r="G113" s="109" t="s">
        <v>134</v>
      </c>
      <c r="H113" s="109" t="s">
        <v>134</v>
      </c>
      <c r="I113" s="96" t="s">
        <v>134</v>
      </c>
      <c r="J113" s="99" t="s">
        <v>18</v>
      </c>
      <c r="K113" s="101" t="s">
        <v>134</v>
      </c>
      <c r="L113" s="99" t="s">
        <v>18</v>
      </c>
      <c r="M113" s="96" t="s">
        <v>134</v>
      </c>
      <c r="N113" s="96" t="s">
        <v>134</v>
      </c>
      <c r="O113" s="99" t="s">
        <v>18</v>
      </c>
      <c r="P113" s="97">
        <f t="shared" si="6"/>
        <v>0</v>
      </c>
      <c r="Q113" s="97">
        <f t="shared" si="7"/>
        <v>0</v>
      </c>
      <c r="R113" s="97">
        <f t="shared" si="8"/>
        <v>4</v>
      </c>
      <c r="S113" s="102">
        <f t="shared" si="9"/>
        <v>0</v>
      </c>
    </row>
    <row r="114" spans="1:19" x14ac:dyDescent="0.2">
      <c r="A114" s="109">
        <v>110</v>
      </c>
      <c r="B114" s="109">
        <v>8</v>
      </c>
      <c r="C114" s="117" t="s">
        <v>226</v>
      </c>
      <c r="D114" s="109" t="s">
        <v>190</v>
      </c>
      <c r="E114" s="110" t="s">
        <v>18</v>
      </c>
      <c r="F114" s="109" t="s">
        <v>134</v>
      </c>
      <c r="G114" s="109" t="s">
        <v>134</v>
      </c>
      <c r="H114" s="109" t="s">
        <v>134</v>
      </c>
      <c r="I114" s="96" t="s">
        <v>134</v>
      </c>
      <c r="J114" s="99" t="s">
        <v>14</v>
      </c>
      <c r="K114" s="101" t="s">
        <v>134</v>
      </c>
      <c r="L114" s="99" t="s">
        <v>13</v>
      </c>
      <c r="M114" s="96" t="s">
        <v>134</v>
      </c>
      <c r="N114" s="96" t="s">
        <v>134</v>
      </c>
      <c r="O114" s="99" t="s">
        <v>18</v>
      </c>
      <c r="P114" s="97">
        <f t="shared" si="6"/>
        <v>1</v>
      </c>
      <c r="Q114" s="97">
        <f t="shared" si="7"/>
        <v>1</v>
      </c>
      <c r="R114" s="97">
        <f t="shared" si="8"/>
        <v>4</v>
      </c>
      <c r="S114" s="102">
        <f t="shared" si="9"/>
        <v>0.91749999999999998</v>
      </c>
    </row>
    <row r="115" spans="1:19" x14ac:dyDescent="0.2">
      <c r="A115" s="109">
        <v>111</v>
      </c>
      <c r="B115" s="109">
        <v>9</v>
      </c>
      <c r="C115" s="117" t="s">
        <v>227</v>
      </c>
      <c r="D115" s="109" t="s">
        <v>190</v>
      </c>
      <c r="E115" s="110" t="s">
        <v>16</v>
      </c>
      <c r="F115" s="109" t="s">
        <v>134</v>
      </c>
      <c r="G115" s="109" t="s">
        <v>134</v>
      </c>
      <c r="H115" s="109" t="s">
        <v>134</v>
      </c>
      <c r="I115" s="96" t="s">
        <v>134</v>
      </c>
      <c r="J115" s="99" t="s">
        <v>18</v>
      </c>
      <c r="K115" s="101" t="s">
        <v>134</v>
      </c>
      <c r="L115" s="99" t="s">
        <v>18</v>
      </c>
      <c r="M115" s="96" t="s">
        <v>134</v>
      </c>
      <c r="N115" s="96" t="s">
        <v>134</v>
      </c>
      <c r="O115" s="99" t="s">
        <v>18</v>
      </c>
      <c r="P115" s="97">
        <f t="shared" si="6"/>
        <v>0</v>
      </c>
      <c r="Q115" s="97">
        <f t="shared" si="7"/>
        <v>1</v>
      </c>
      <c r="R115" s="97">
        <f t="shared" si="8"/>
        <v>4</v>
      </c>
      <c r="S115" s="102">
        <f t="shared" si="9"/>
        <v>0.58250000000000002</v>
      </c>
    </row>
    <row r="116" spans="1:19" x14ac:dyDescent="0.2">
      <c r="E116" s="55">
        <f t="shared" ref="E116:O116" si="10">COUNTA(E5:E115)-COUNTIF(E5:E115,"X")</f>
        <v>109</v>
      </c>
      <c r="F116" s="55">
        <f t="shared" si="10"/>
        <v>111</v>
      </c>
      <c r="G116" s="55">
        <f t="shared" si="10"/>
        <v>111</v>
      </c>
      <c r="H116" s="55">
        <f t="shared" si="10"/>
        <v>111</v>
      </c>
      <c r="I116" s="55">
        <f t="shared" si="10"/>
        <v>111</v>
      </c>
      <c r="J116" s="55">
        <f t="shared" si="10"/>
        <v>109</v>
      </c>
      <c r="K116" s="55">
        <f t="shared" si="10"/>
        <v>111</v>
      </c>
      <c r="L116" s="55">
        <f t="shared" si="10"/>
        <v>110</v>
      </c>
      <c r="M116" s="55">
        <f t="shared" si="10"/>
        <v>110</v>
      </c>
      <c r="N116" s="55">
        <f t="shared" si="10"/>
        <v>111</v>
      </c>
      <c r="O116" s="55">
        <f t="shared" si="10"/>
        <v>109</v>
      </c>
    </row>
    <row r="117" spans="1:19" x14ac:dyDescent="0.2">
      <c r="E117" s="55">
        <f>COUNTA(E5:E115)</f>
        <v>111</v>
      </c>
      <c r="F117" s="55">
        <f t="shared" ref="F117:O117" si="11">COUNTA(F5:F115)-COUNTIF(F5:F115,"TA")</f>
        <v>46</v>
      </c>
      <c r="G117" s="55">
        <f t="shared" si="11"/>
        <v>20</v>
      </c>
      <c r="H117" s="55">
        <f t="shared" si="11"/>
        <v>45</v>
      </c>
      <c r="I117" s="55">
        <f t="shared" si="11"/>
        <v>25</v>
      </c>
      <c r="J117" s="55">
        <f t="shared" si="11"/>
        <v>23</v>
      </c>
      <c r="K117" s="55">
        <f t="shared" si="11"/>
        <v>0</v>
      </c>
      <c r="L117" s="55">
        <f t="shared" si="11"/>
        <v>23</v>
      </c>
      <c r="M117" s="55">
        <f t="shared" si="11"/>
        <v>43</v>
      </c>
      <c r="N117" s="55">
        <f t="shared" si="11"/>
        <v>52</v>
      </c>
      <c r="O117" s="55">
        <f t="shared" si="11"/>
        <v>57</v>
      </c>
      <c r="P117" s="55"/>
      <c r="Q117" s="55"/>
      <c r="R117" s="55"/>
    </row>
    <row r="118" spans="1:19" x14ac:dyDescent="0.2">
      <c r="E118" s="55">
        <f>COUNTIF(E5:E115,"F")</f>
        <v>11</v>
      </c>
      <c r="F118" s="55">
        <f>COUNTIF(F5:F115,"TA")</f>
        <v>65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6"/>
  <sheetViews>
    <sheetView topLeftCell="B1" workbookViewId="0">
      <selection activeCell="N10" sqref="N10"/>
    </sheetView>
  </sheetViews>
  <sheetFormatPr defaultRowHeight="12.75" x14ac:dyDescent="0.2"/>
  <cols>
    <col min="1" max="1" width="4.7109375" customWidth="1"/>
    <col min="2" max="2" width="3.5703125" customWidth="1"/>
    <col min="3" max="3" width="50.140625" customWidth="1"/>
    <col min="4" max="4" width="5.28515625" style="7" customWidth="1"/>
    <col min="5" max="5" width="5" style="7" customWidth="1"/>
    <col min="6" max="7" width="5" customWidth="1"/>
    <col min="8" max="8" width="5" style="7" customWidth="1"/>
    <col min="10" max="10" width="12.7109375" bestFit="1" customWidth="1"/>
  </cols>
  <sheetData>
    <row r="1" spans="1:27" ht="18.75" customHeight="1" x14ac:dyDescent="0.25">
      <c r="A1" s="175" t="s">
        <v>100</v>
      </c>
      <c r="B1" s="175"/>
      <c r="C1" s="175"/>
      <c r="D1" s="175"/>
      <c r="E1" s="175"/>
      <c r="F1" s="175"/>
      <c r="G1" s="175"/>
      <c r="H1" s="175"/>
    </row>
    <row r="2" spans="1:27" ht="18.75" customHeight="1" x14ac:dyDescent="0.25">
      <c r="A2" s="176" t="s">
        <v>191</v>
      </c>
      <c r="B2" s="176"/>
      <c r="C2" s="176"/>
      <c r="D2" s="176"/>
      <c r="E2" s="9"/>
      <c r="G2" s="9"/>
      <c r="H2" s="4"/>
    </row>
    <row r="3" spans="1:27" ht="18.75" customHeight="1" x14ac:dyDescent="0.25">
      <c r="A3" s="9"/>
      <c r="B3" s="9"/>
      <c r="C3" s="3"/>
      <c r="D3" s="4"/>
      <c r="E3" s="4"/>
      <c r="F3" s="3"/>
      <c r="G3" s="3"/>
      <c r="H3" s="4"/>
    </row>
    <row r="4" spans="1:27" ht="26.25" customHeight="1" x14ac:dyDescent="0.2">
      <c r="A4" s="179" t="s">
        <v>0</v>
      </c>
      <c r="B4" s="85"/>
      <c r="C4" s="179" t="s">
        <v>1</v>
      </c>
      <c r="D4" s="179" t="s">
        <v>130</v>
      </c>
      <c r="E4" s="125" t="s">
        <v>232</v>
      </c>
      <c r="F4" s="181" t="s">
        <v>101</v>
      </c>
      <c r="G4" s="182"/>
      <c r="H4" s="125" t="s">
        <v>233</v>
      </c>
      <c r="J4" s="177" t="s">
        <v>228</v>
      </c>
      <c r="K4" s="177" t="s">
        <v>105</v>
      </c>
      <c r="L4" s="183" t="s">
        <v>66</v>
      </c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4" t="s">
        <v>67</v>
      </c>
      <c r="Y4" s="184"/>
      <c r="Z4" s="184" t="s">
        <v>68</v>
      </c>
      <c r="AA4" s="184" t="s">
        <v>69</v>
      </c>
    </row>
    <row r="5" spans="1:27" ht="18.75" customHeight="1" x14ac:dyDescent="0.2">
      <c r="A5" s="180"/>
      <c r="B5" s="86"/>
      <c r="C5" s="180"/>
      <c r="D5" s="180"/>
      <c r="E5" s="10" t="s">
        <v>4</v>
      </c>
      <c r="F5" s="10" t="s">
        <v>3</v>
      </c>
      <c r="G5" s="10" t="s">
        <v>4</v>
      </c>
      <c r="H5" s="10" t="s">
        <v>4</v>
      </c>
      <c r="J5" s="178"/>
      <c r="K5" s="178"/>
      <c r="L5" s="65" t="s">
        <v>19</v>
      </c>
      <c r="M5" s="65" t="s">
        <v>9</v>
      </c>
      <c r="N5" s="65" t="s">
        <v>10</v>
      </c>
      <c r="O5" s="65" t="s">
        <v>17</v>
      </c>
      <c r="P5" s="65" t="s">
        <v>11</v>
      </c>
      <c r="Q5" s="65" t="s">
        <v>12</v>
      </c>
      <c r="R5" s="65" t="s">
        <v>13</v>
      </c>
      <c r="S5" s="65" t="s">
        <v>14</v>
      </c>
      <c r="T5" s="65" t="s">
        <v>15</v>
      </c>
      <c r="U5" s="65" t="s">
        <v>16</v>
      </c>
      <c r="V5" s="65" t="s">
        <v>18</v>
      </c>
      <c r="W5" s="62" t="s">
        <v>70</v>
      </c>
      <c r="X5" s="64" t="s">
        <v>64</v>
      </c>
      <c r="Y5" s="64" t="s">
        <v>29</v>
      </c>
      <c r="Z5" s="184"/>
      <c r="AA5" s="184"/>
    </row>
    <row r="6" spans="1:27" ht="15" customHeight="1" x14ac:dyDescent="0.2">
      <c r="A6" s="109">
        <v>1</v>
      </c>
      <c r="B6" s="109">
        <v>1</v>
      </c>
      <c r="C6" s="117" t="s">
        <v>88</v>
      </c>
      <c r="D6" s="109" t="s">
        <v>41</v>
      </c>
      <c r="E6" s="110" t="s">
        <v>12</v>
      </c>
      <c r="F6" s="119"/>
      <c r="G6" s="5" t="str">
        <f t="shared" ref="G6:G37" si="0">IF(F6="","",VLOOKUP(F6,GRED,2))</f>
        <v/>
      </c>
      <c r="H6" s="5" t="s">
        <v>11</v>
      </c>
      <c r="J6" s="185" t="s">
        <v>229</v>
      </c>
      <c r="K6" s="187">
        <f>SUM(L6:W6)</f>
        <v>111</v>
      </c>
      <c r="L6" s="68">
        <f>COUNTIF(E6:E116,"A")</f>
        <v>8</v>
      </c>
      <c r="M6" s="68">
        <f>COUNTIF(E6:E116,"A-")</f>
        <v>2</v>
      </c>
      <c r="N6" s="68">
        <f>COUNTIF(E6:E116,"B+")</f>
        <v>11</v>
      </c>
      <c r="O6" s="68">
        <f>COUNTIF(E6:E116,"B")</f>
        <v>23</v>
      </c>
      <c r="P6" s="68">
        <f>COUNTIF(E6:E116,"B-")</f>
        <v>8</v>
      </c>
      <c r="Q6" s="68">
        <f>COUNTIF(E6:E116,"C+")</f>
        <v>11</v>
      </c>
      <c r="R6" s="68">
        <f>COUNTIF(E6:E116,"C")</f>
        <v>13</v>
      </c>
      <c r="S6" s="68">
        <f>COUNTIF(E6:E116,"C-")</f>
        <v>6</v>
      </c>
      <c r="T6" s="68">
        <f>COUNTIF(E6:E116,"D+")</f>
        <v>12</v>
      </c>
      <c r="U6" s="68">
        <f>COUNTIF(E6:E116,"D")</f>
        <v>4</v>
      </c>
      <c r="V6" s="68">
        <f>COUNTIF(E6:E116,"F")</f>
        <v>11</v>
      </c>
      <c r="W6" s="68">
        <f>COUNTIF(E6:E116,"X")</f>
        <v>2</v>
      </c>
      <c r="X6" s="185">
        <f t="shared" ref="X6" si="1">SUM(L6:R6)</f>
        <v>76</v>
      </c>
      <c r="Y6" s="189">
        <f t="shared" ref="Y6" si="2">(X6/K6)*100</f>
        <v>68.468468468468473</v>
      </c>
      <c r="Z6" s="189">
        <f t="shared" ref="Z6" si="3">(L6*4+M6*3.67+N6*3.33+O6*3+P6*2.67+Q6*2.33+R6*2+S6*1.67+T6*1.33+U6*1)/K6</f>
        <v>2.2336936936936937</v>
      </c>
      <c r="AA6" s="189">
        <f t="shared" ref="AA6" si="4">(Z6/4)*100</f>
        <v>55.842342342342342</v>
      </c>
    </row>
    <row r="7" spans="1:27" ht="15" customHeight="1" x14ac:dyDescent="0.2">
      <c r="A7" s="109">
        <v>2</v>
      </c>
      <c r="B7" s="109">
        <v>2</v>
      </c>
      <c r="C7" s="117" t="s">
        <v>210</v>
      </c>
      <c r="D7" s="109" t="s">
        <v>41</v>
      </c>
      <c r="E7" s="110" t="s">
        <v>17</v>
      </c>
      <c r="F7" s="119"/>
      <c r="G7" s="5" t="str">
        <f t="shared" si="0"/>
        <v/>
      </c>
      <c r="H7" s="5" t="s">
        <v>9</v>
      </c>
      <c r="J7" s="186"/>
      <c r="K7" s="188"/>
      <c r="L7" s="73">
        <f t="shared" ref="L7:W7" si="5">(L6/$K6)*100</f>
        <v>7.2072072072072073</v>
      </c>
      <c r="M7" s="73">
        <f t="shared" si="5"/>
        <v>1.8018018018018018</v>
      </c>
      <c r="N7" s="73">
        <f t="shared" si="5"/>
        <v>9.9099099099099099</v>
      </c>
      <c r="O7" s="73">
        <f t="shared" si="5"/>
        <v>20.72072072072072</v>
      </c>
      <c r="P7" s="73">
        <f t="shared" si="5"/>
        <v>7.2072072072072073</v>
      </c>
      <c r="Q7" s="73">
        <f t="shared" si="5"/>
        <v>9.9099099099099099</v>
      </c>
      <c r="R7" s="73">
        <f t="shared" si="5"/>
        <v>11.711711711711711</v>
      </c>
      <c r="S7" s="73">
        <f t="shared" si="5"/>
        <v>5.4054054054054053</v>
      </c>
      <c r="T7" s="73">
        <f t="shared" si="5"/>
        <v>10.810810810810811</v>
      </c>
      <c r="U7" s="73">
        <f t="shared" si="5"/>
        <v>3.6036036036036037</v>
      </c>
      <c r="V7" s="73">
        <f t="shared" si="5"/>
        <v>9.9099099099099099</v>
      </c>
      <c r="W7" s="73">
        <f t="shared" si="5"/>
        <v>1.8018018018018018</v>
      </c>
      <c r="X7" s="186"/>
      <c r="Y7" s="190"/>
      <c r="Z7" s="190"/>
      <c r="AA7" s="190"/>
    </row>
    <row r="8" spans="1:27" ht="15" customHeight="1" x14ac:dyDescent="0.2">
      <c r="A8" s="109">
        <v>3</v>
      </c>
      <c r="B8" s="109">
        <v>3</v>
      </c>
      <c r="C8" s="117" t="s">
        <v>211</v>
      </c>
      <c r="D8" s="109" t="s">
        <v>41</v>
      </c>
      <c r="E8" s="110" t="s">
        <v>13</v>
      </c>
      <c r="F8" s="119"/>
      <c r="G8" s="5" t="str">
        <f t="shared" si="0"/>
        <v/>
      </c>
      <c r="H8" s="5" t="s">
        <v>11</v>
      </c>
      <c r="J8" s="185" t="s">
        <v>230</v>
      </c>
      <c r="K8" s="187">
        <f>SUM(L8:W8)</f>
        <v>0</v>
      </c>
      <c r="L8" s="68">
        <f>COUNTIF(G6:G116,"A")</f>
        <v>0</v>
      </c>
      <c r="M8" s="68">
        <f>COUNTIF(G6:G116,"A-")</f>
        <v>0</v>
      </c>
      <c r="N8" s="68">
        <f>COUNTIF(G6:G116,"B+")</f>
        <v>0</v>
      </c>
      <c r="O8" s="68">
        <f>COUNTIF(G6:G116,"B")</f>
        <v>0</v>
      </c>
      <c r="P8" s="68">
        <f>COUNTIF(G6:G116,"B-")</f>
        <v>0</v>
      </c>
      <c r="Q8" s="68">
        <f>COUNTIF(G6:G116,"C+")</f>
        <v>0</v>
      </c>
      <c r="R8" s="68">
        <f>COUNTIF(G6:G116,"C")</f>
        <v>0</v>
      </c>
      <c r="S8" s="68">
        <f>COUNTIF(G6:G116,"C-")</f>
        <v>0</v>
      </c>
      <c r="T8" s="68">
        <f>COUNTIF(G6:G116,"D+")</f>
        <v>0</v>
      </c>
      <c r="U8" s="68">
        <f>COUNTIF(G6:G116,"D")</f>
        <v>0</v>
      </c>
      <c r="V8" s="68">
        <f>COUNTIF(G6:G116,"F")</f>
        <v>0</v>
      </c>
      <c r="W8" s="68">
        <f>COUNTIF(G6:G116,"X")</f>
        <v>0</v>
      </c>
      <c r="X8" s="185">
        <f t="shared" ref="X8" si="6">SUM(L8:R8)</f>
        <v>0</v>
      </c>
      <c r="Y8" s="189" t="e">
        <f t="shared" ref="Y8" si="7">(X8/K8)*100</f>
        <v>#DIV/0!</v>
      </c>
      <c r="Z8" s="189" t="e">
        <f t="shared" ref="Z8" si="8">(L8*4+M8*3.67+N8*3.33+O8*3+P8*2.67+Q8*2.33+R8*2+S8*1.67+T8*1.33+U8*1)/K8</f>
        <v>#DIV/0!</v>
      </c>
      <c r="AA8" s="189" t="e">
        <f t="shared" ref="AA8" si="9">(Z8/4)*100</f>
        <v>#DIV/0!</v>
      </c>
    </row>
    <row r="9" spans="1:27" ht="15" customHeight="1" x14ac:dyDescent="0.2">
      <c r="A9" s="109">
        <v>4</v>
      </c>
      <c r="B9" s="109">
        <v>4</v>
      </c>
      <c r="C9" s="117" t="s">
        <v>82</v>
      </c>
      <c r="D9" s="109" t="s">
        <v>41</v>
      </c>
      <c r="E9" s="110" t="s">
        <v>13</v>
      </c>
      <c r="F9" s="119"/>
      <c r="G9" s="5" t="str">
        <f t="shared" si="0"/>
        <v/>
      </c>
      <c r="H9" s="5" t="s">
        <v>11</v>
      </c>
      <c r="J9" s="186"/>
      <c r="K9" s="188"/>
      <c r="L9" s="73" t="e">
        <f t="shared" ref="L9:W9" si="10">(L8/$K8)*100</f>
        <v>#DIV/0!</v>
      </c>
      <c r="M9" s="73" t="e">
        <f t="shared" si="10"/>
        <v>#DIV/0!</v>
      </c>
      <c r="N9" s="73" t="e">
        <f t="shared" si="10"/>
        <v>#DIV/0!</v>
      </c>
      <c r="O9" s="73" t="e">
        <f t="shared" si="10"/>
        <v>#DIV/0!</v>
      </c>
      <c r="P9" s="73" t="e">
        <f t="shared" si="10"/>
        <v>#DIV/0!</v>
      </c>
      <c r="Q9" s="73" t="e">
        <f t="shared" si="10"/>
        <v>#DIV/0!</v>
      </c>
      <c r="R9" s="73" t="e">
        <f t="shared" si="10"/>
        <v>#DIV/0!</v>
      </c>
      <c r="S9" s="73" t="e">
        <f t="shared" si="10"/>
        <v>#DIV/0!</v>
      </c>
      <c r="T9" s="73" t="e">
        <f t="shared" si="10"/>
        <v>#DIV/0!</v>
      </c>
      <c r="U9" s="73" t="e">
        <f t="shared" si="10"/>
        <v>#DIV/0!</v>
      </c>
      <c r="V9" s="73" t="e">
        <f t="shared" si="10"/>
        <v>#DIV/0!</v>
      </c>
      <c r="W9" s="73" t="e">
        <f t="shared" si="10"/>
        <v>#DIV/0!</v>
      </c>
      <c r="X9" s="186"/>
      <c r="Y9" s="190"/>
      <c r="Z9" s="190"/>
      <c r="AA9" s="190"/>
    </row>
    <row r="10" spans="1:27" ht="15" customHeight="1" x14ac:dyDescent="0.2">
      <c r="A10" s="109">
        <v>5</v>
      </c>
      <c r="B10" s="109">
        <v>5</v>
      </c>
      <c r="C10" s="117" t="s">
        <v>89</v>
      </c>
      <c r="D10" s="109" t="s">
        <v>41</v>
      </c>
      <c r="E10" s="110" t="s">
        <v>11</v>
      </c>
      <c r="F10" s="119"/>
      <c r="G10" s="5" t="str">
        <f t="shared" si="0"/>
        <v/>
      </c>
      <c r="H10" s="5" t="s">
        <v>17</v>
      </c>
      <c r="J10" s="185" t="s">
        <v>36</v>
      </c>
      <c r="K10" s="187">
        <f>SUM(L10:W10)</f>
        <v>111</v>
      </c>
      <c r="L10" s="68">
        <f>COUNTIF(H6:H116,"A")</f>
        <v>12</v>
      </c>
      <c r="M10" s="68">
        <f>COUNTIF(H6:H116,"A-")</f>
        <v>16</v>
      </c>
      <c r="N10" s="68">
        <f>COUNTIF(H6:H116,"B+")</f>
        <v>18</v>
      </c>
      <c r="O10" s="68">
        <f>COUNTIF(H6:H116,"B")</f>
        <v>20</v>
      </c>
      <c r="P10" s="68">
        <f>COUNTIF(H6:H116,"B-")</f>
        <v>17</v>
      </c>
      <c r="Q10" s="68">
        <f>COUNTIF(H6:H116,"C+")</f>
        <v>15</v>
      </c>
      <c r="R10" s="68">
        <f>COUNTIF(H6:H116,"C")</f>
        <v>13</v>
      </c>
      <c r="S10" s="68">
        <f>COUNTIF(H6:H116,"C-")</f>
        <v>0</v>
      </c>
      <c r="T10" s="68">
        <f>COUNTIF(H6:H116,"D+")</f>
        <v>0</v>
      </c>
      <c r="U10" s="68">
        <f>COUNTIF(H6:H116,"D")</f>
        <v>0</v>
      </c>
      <c r="V10" s="68">
        <f>COUNTIF(H6:H116,"F")</f>
        <v>0</v>
      </c>
      <c r="W10" s="68">
        <f>COUNTIF(H6:H116,"X")</f>
        <v>0</v>
      </c>
      <c r="X10" s="185">
        <f t="shared" ref="X10" si="11">SUM(L10:R10)</f>
        <v>111</v>
      </c>
      <c r="Y10" s="189">
        <f t="shared" ref="Y10" si="12">(X10/K10)*100</f>
        <v>100</v>
      </c>
      <c r="Z10" s="189">
        <f t="shared" ref="Z10" si="13">(L10*4+M10*3.67+N10*3.33+O10*3+P10*2.67+Q10*2.33+R10*2+S10*1.67+T10*1.33+U10*1)/K10</f>
        <v>3</v>
      </c>
      <c r="AA10" s="189">
        <f t="shared" ref="AA10" si="14">(Z10/4)*100</f>
        <v>75</v>
      </c>
    </row>
    <row r="11" spans="1:27" ht="15" customHeight="1" x14ac:dyDescent="0.2">
      <c r="A11" s="109">
        <v>6</v>
      </c>
      <c r="B11" s="109">
        <v>6</v>
      </c>
      <c r="C11" s="117" t="s">
        <v>83</v>
      </c>
      <c r="D11" s="109" t="s">
        <v>41</v>
      </c>
      <c r="E11" s="110" t="s">
        <v>13</v>
      </c>
      <c r="F11" s="119"/>
      <c r="G11" s="5" t="str">
        <f t="shared" si="0"/>
        <v/>
      </c>
      <c r="H11" s="5" t="s">
        <v>11</v>
      </c>
      <c r="J11" s="186"/>
      <c r="K11" s="188"/>
      <c r="L11" s="73">
        <f t="shared" ref="L11:W11" si="15">(L10/$K10)*100</f>
        <v>10.810810810810811</v>
      </c>
      <c r="M11" s="73">
        <f t="shared" si="15"/>
        <v>14.414414414414415</v>
      </c>
      <c r="N11" s="73">
        <f t="shared" si="15"/>
        <v>16.216216216216218</v>
      </c>
      <c r="O11" s="73">
        <f t="shared" si="15"/>
        <v>18.018018018018019</v>
      </c>
      <c r="P11" s="73">
        <f t="shared" si="15"/>
        <v>15.315315315315313</v>
      </c>
      <c r="Q11" s="73">
        <f t="shared" si="15"/>
        <v>13.513513513513514</v>
      </c>
      <c r="R11" s="73">
        <f t="shared" si="15"/>
        <v>11.711711711711711</v>
      </c>
      <c r="S11" s="73">
        <f t="shared" si="15"/>
        <v>0</v>
      </c>
      <c r="T11" s="73">
        <f t="shared" si="15"/>
        <v>0</v>
      </c>
      <c r="U11" s="73">
        <f t="shared" si="15"/>
        <v>0</v>
      </c>
      <c r="V11" s="73">
        <f t="shared" si="15"/>
        <v>0</v>
      </c>
      <c r="W11" s="73">
        <f t="shared" si="15"/>
        <v>0</v>
      </c>
      <c r="X11" s="186"/>
      <c r="Y11" s="190"/>
      <c r="Z11" s="190"/>
      <c r="AA11" s="190"/>
    </row>
    <row r="12" spans="1:27" ht="15" customHeight="1" x14ac:dyDescent="0.2">
      <c r="A12" s="109">
        <v>7</v>
      </c>
      <c r="B12" s="109">
        <v>7</v>
      </c>
      <c r="C12" s="117" t="s">
        <v>90</v>
      </c>
      <c r="D12" s="109" t="s">
        <v>190</v>
      </c>
      <c r="E12" s="110" t="s">
        <v>15</v>
      </c>
      <c r="F12" s="119"/>
      <c r="G12" s="5" t="str">
        <f t="shared" si="0"/>
        <v/>
      </c>
      <c r="H12" s="5" t="s">
        <v>11</v>
      </c>
    </row>
    <row r="13" spans="1:27" ht="15" customHeight="1" x14ac:dyDescent="0.2">
      <c r="A13" s="109">
        <v>8</v>
      </c>
      <c r="B13" s="109">
        <v>8</v>
      </c>
      <c r="C13" s="117" t="s">
        <v>91</v>
      </c>
      <c r="D13" s="109" t="s">
        <v>41</v>
      </c>
      <c r="E13" s="110" t="s">
        <v>11</v>
      </c>
      <c r="F13" s="119"/>
      <c r="G13" s="5" t="str">
        <f t="shared" si="0"/>
        <v/>
      </c>
      <c r="H13" s="5" t="s">
        <v>17</v>
      </c>
      <c r="J13" s="192" t="s">
        <v>238</v>
      </c>
      <c r="K13" s="193">
        <f>ANALISA!D10</f>
        <v>111</v>
      </c>
      <c r="L13" s="121">
        <f>ANALISA!E10</f>
        <v>12</v>
      </c>
      <c r="M13" s="128">
        <f>ANALISA!F10</f>
        <v>16</v>
      </c>
      <c r="N13" s="128">
        <f>ANALISA!G10</f>
        <v>18</v>
      </c>
      <c r="O13" s="128">
        <f>ANALISA!H10</f>
        <v>20</v>
      </c>
      <c r="P13" s="128">
        <f>ANALISA!I10</f>
        <v>17</v>
      </c>
      <c r="Q13" s="128">
        <f>ANALISA!J10</f>
        <v>15</v>
      </c>
      <c r="R13" s="128">
        <f>ANALISA!K10</f>
        <v>13</v>
      </c>
      <c r="S13" s="128">
        <f>ANALISA!L10</f>
        <v>0</v>
      </c>
      <c r="T13" s="128">
        <f>ANALISA!M10</f>
        <v>0</v>
      </c>
      <c r="U13" s="128">
        <f>ANALISA!N10</f>
        <v>0</v>
      </c>
      <c r="V13" s="128">
        <f>ANALISA!O10</f>
        <v>0</v>
      </c>
      <c r="W13" s="128">
        <f>ANALISA!P10</f>
        <v>0</v>
      </c>
      <c r="X13" s="193">
        <f>ANALISA!Q10</f>
        <v>111</v>
      </c>
      <c r="Y13" s="193">
        <f>ANALISA!R10</f>
        <v>100</v>
      </c>
      <c r="Z13" s="191">
        <f>ANALISA!S10</f>
        <v>3</v>
      </c>
      <c r="AA13" s="191">
        <f>ANALISA!T10</f>
        <v>75</v>
      </c>
    </row>
    <row r="14" spans="1:27" ht="15" customHeight="1" x14ac:dyDescent="0.2">
      <c r="A14" s="109">
        <v>9</v>
      </c>
      <c r="B14" s="109">
        <v>9</v>
      </c>
      <c r="C14" s="117" t="s">
        <v>84</v>
      </c>
      <c r="D14" s="109" t="s">
        <v>41</v>
      </c>
      <c r="E14" s="110" t="s">
        <v>17</v>
      </c>
      <c r="F14" s="119"/>
      <c r="G14" s="5" t="str">
        <f t="shared" si="0"/>
        <v/>
      </c>
      <c r="H14" s="5" t="s">
        <v>9</v>
      </c>
      <c r="J14" s="192"/>
      <c r="K14" s="193"/>
      <c r="L14" s="130">
        <f>ANALISA!E11</f>
        <v>10.810810810810811</v>
      </c>
      <c r="M14" s="130">
        <f>ANALISA!F11</f>
        <v>14.414414414414415</v>
      </c>
      <c r="N14" s="130">
        <f>ANALISA!G11</f>
        <v>16.216216216216218</v>
      </c>
      <c r="O14" s="130">
        <f>ANALISA!H11</f>
        <v>18.018018018018019</v>
      </c>
      <c r="P14" s="130">
        <f>ANALISA!I11</f>
        <v>15.315315315315313</v>
      </c>
      <c r="Q14" s="130">
        <f>ANALISA!J11</f>
        <v>13.513513513513514</v>
      </c>
      <c r="R14" s="130">
        <f>ANALISA!K11</f>
        <v>11.711711711711711</v>
      </c>
      <c r="S14" s="130">
        <f>ANALISA!L11</f>
        <v>0</v>
      </c>
      <c r="T14" s="130">
        <f>ANALISA!M11</f>
        <v>0</v>
      </c>
      <c r="U14" s="130">
        <f>ANALISA!N11</f>
        <v>0</v>
      </c>
      <c r="V14" s="130">
        <f>ANALISA!O11</f>
        <v>0</v>
      </c>
      <c r="W14" s="130">
        <f>ANALISA!P11</f>
        <v>0</v>
      </c>
      <c r="X14" s="193"/>
      <c r="Y14" s="193"/>
      <c r="Z14" s="191"/>
      <c r="AA14" s="191"/>
    </row>
    <row r="15" spans="1:27" ht="15" customHeight="1" x14ac:dyDescent="0.2">
      <c r="A15" s="109">
        <v>10</v>
      </c>
      <c r="B15" s="109">
        <v>10</v>
      </c>
      <c r="C15" s="117" t="s">
        <v>85</v>
      </c>
      <c r="D15" s="109" t="s">
        <v>41</v>
      </c>
      <c r="E15" s="110" t="s">
        <v>13</v>
      </c>
      <c r="F15" s="119"/>
      <c r="G15" s="5" t="str">
        <f t="shared" si="0"/>
        <v/>
      </c>
      <c r="H15" s="5" t="s">
        <v>11</v>
      </c>
    </row>
    <row r="16" spans="1:27" ht="15" customHeight="1" x14ac:dyDescent="0.2">
      <c r="A16" s="109">
        <v>11</v>
      </c>
      <c r="B16" s="109">
        <v>11</v>
      </c>
      <c r="C16" s="117" t="s">
        <v>92</v>
      </c>
      <c r="D16" s="109" t="s">
        <v>41</v>
      </c>
      <c r="E16" s="110" t="s">
        <v>10</v>
      </c>
      <c r="F16" s="119"/>
      <c r="G16" s="5" t="str">
        <f t="shared" si="0"/>
        <v/>
      </c>
      <c r="H16" s="5" t="s">
        <v>9</v>
      </c>
    </row>
    <row r="17" spans="1:8" ht="15" customHeight="1" x14ac:dyDescent="0.2">
      <c r="A17" s="109">
        <v>12</v>
      </c>
      <c r="B17" s="109">
        <v>12</v>
      </c>
      <c r="C17" s="117" t="s">
        <v>86</v>
      </c>
      <c r="D17" s="109" t="s">
        <v>41</v>
      </c>
      <c r="E17" s="110" t="s">
        <v>13</v>
      </c>
      <c r="F17" s="119"/>
      <c r="G17" s="5" t="str">
        <f t="shared" si="0"/>
        <v/>
      </c>
      <c r="H17" s="5" t="s">
        <v>11</v>
      </c>
    </row>
    <row r="18" spans="1:8" ht="15" customHeight="1" x14ac:dyDescent="0.2">
      <c r="A18" s="109">
        <v>13</v>
      </c>
      <c r="B18" s="109">
        <v>13</v>
      </c>
      <c r="C18" s="117" t="s">
        <v>93</v>
      </c>
      <c r="D18" s="109" t="s">
        <v>41</v>
      </c>
      <c r="E18" s="110" t="s">
        <v>18</v>
      </c>
      <c r="F18" s="119"/>
      <c r="G18" s="5" t="str">
        <f t="shared" si="0"/>
        <v/>
      </c>
      <c r="H18" s="5" t="s">
        <v>13</v>
      </c>
    </row>
    <row r="19" spans="1:8" ht="15" customHeight="1" x14ac:dyDescent="0.2">
      <c r="A19" s="109">
        <v>14</v>
      </c>
      <c r="B19" s="109">
        <v>14</v>
      </c>
      <c r="C19" s="117" t="s">
        <v>94</v>
      </c>
      <c r="D19" s="109" t="s">
        <v>41</v>
      </c>
      <c r="E19" s="110" t="s">
        <v>10</v>
      </c>
      <c r="F19" s="119"/>
      <c r="G19" s="5" t="str">
        <f t="shared" si="0"/>
        <v/>
      </c>
      <c r="H19" s="5" t="s">
        <v>9</v>
      </c>
    </row>
    <row r="20" spans="1:8" ht="15" customHeight="1" x14ac:dyDescent="0.2">
      <c r="A20" s="109">
        <v>15</v>
      </c>
      <c r="B20" s="109">
        <v>15</v>
      </c>
      <c r="C20" s="117" t="s">
        <v>95</v>
      </c>
      <c r="D20" s="109" t="s">
        <v>41</v>
      </c>
      <c r="E20" s="110" t="s">
        <v>17</v>
      </c>
      <c r="F20" s="119"/>
      <c r="G20" s="5" t="str">
        <f t="shared" si="0"/>
        <v/>
      </c>
      <c r="H20" s="5" t="s">
        <v>9</v>
      </c>
    </row>
    <row r="21" spans="1:8" ht="15" customHeight="1" x14ac:dyDescent="0.2">
      <c r="A21" s="109">
        <v>16</v>
      </c>
      <c r="B21" s="109">
        <v>16</v>
      </c>
      <c r="C21" s="117" t="s">
        <v>96</v>
      </c>
      <c r="D21" s="109" t="s">
        <v>41</v>
      </c>
      <c r="E21" s="110" t="s">
        <v>19</v>
      </c>
      <c r="F21" s="119"/>
      <c r="G21" s="5" t="str">
        <f t="shared" si="0"/>
        <v/>
      </c>
      <c r="H21" s="5" t="s">
        <v>19</v>
      </c>
    </row>
    <row r="22" spans="1:8" ht="15" customHeight="1" x14ac:dyDescent="0.2">
      <c r="A22" s="109">
        <v>17</v>
      </c>
      <c r="B22" s="109">
        <v>17</v>
      </c>
      <c r="C22" s="117" t="s">
        <v>97</v>
      </c>
      <c r="D22" s="109" t="s">
        <v>41</v>
      </c>
      <c r="E22" s="110" t="s">
        <v>10</v>
      </c>
      <c r="F22" s="119"/>
      <c r="G22" s="5" t="str">
        <f t="shared" si="0"/>
        <v/>
      </c>
      <c r="H22" s="5" t="s">
        <v>9</v>
      </c>
    </row>
    <row r="23" spans="1:8" ht="15" customHeight="1" x14ac:dyDescent="0.2">
      <c r="A23" s="109">
        <v>18</v>
      </c>
      <c r="B23" s="109">
        <v>18</v>
      </c>
      <c r="C23" s="117" t="s">
        <v>98</v>
      </c>
      <c r="D23" s="109" t="s">
        <v>41</v>
      </c>
      <c r="E23" s="110" t="s">
        <v>14</v>
      </c>
      <c r="F23" s="119"/>
      <c r="G23" s="5" t="str">
        <f t="shared" si="0"/>
        <v/>
      </c>
      <c r="H23" s="5" t="s">
        <v>11</v>
      </c>
    </row>
    <row r="24" spans="1:8" ht="15" customHeight="1" x14ac:dyDescent="0.2">
      <c r="A24" s="109">
        <v>19</v>
      </c>
      <c r="B24" s="109">
        <v>19</v>
      </c>
      <c r="C24" s="117" t="s">
        <v>99</v>
      </c>
      <c r="D24" s="109" t="s">
        <v>41</v>
      </c>
      <c r="E24" s="110" t="s">
        <v>15</v>
      </c>
      <c r="F24" s="119"/>
      <c r="G24" s="5" t="str">
        <f t="shared" si="0"/>
        <v/>
      </c>
      <c r="H24" s="5" t="s">
        <v>12</v>
      </c>
    </row>
    <row r="25" spans="1:8" ht="15" customHeight="1" x14ac:dyDescent="0.2">
      <c r="A25" s="109">
        <v>20</v>
      </c>
      <c r="B25" s="109">
        <v>20</v>
      </c>
      <c r="C25" s="117" t="s">
        <v>87</v>
      </c>
      <c r="D25" s="109" t="s">
        <v>41</v>
      </c>
      <c r="E25" s="110" t="s">
        <v>17</v>
      </c>
      <c r="F25" s="119"/>
      <c r="G25" s="5" t="str">
        <f t="shared" si="0"/>
        <v/>
      </c>
      <c r="H25" s="5" t="s">
        <v>9</v>
      </c>
    </row>
    <row r="26" spans="1:8" ht="15" customHeight="1" x14ac:dyDescent="0.2">
      <c r="A26" s="109">
        <v>21</v>
      </c>
      <c r="B26" s="109">
        <v>1</v>
      </c>
      <c r="C26" s="117" t="s">
        <v>109</v>
      </c>
      <c r="D26" s="109" t="s">
        <v>43</v>
      </c>
      <c r="E26" s="110" t="s">
        <v>19</v>
      </c>
      <c r="F26" s="119"/>
      <c r="G26" s="5" t="str">
        <f t="shared" si="0"/>
        <v/>
      </c>
      <c r="H26" s="5" t="s">
        <v>19</v>
      </c>
    </row>
    <row r="27" spans="1:8" ht="15" customHeight="1" x14ac:dyDescent="0.2">
      <c r="A27" s="109">
        <v>22</v>
      </c>
      <c r="B27" s="109">
        <v>2</v>
      </c>
      <c r="C27" s="117" t="s">
        <v>111</v>
      </c>
      <c r="D27" s="109" t="s">
        <v>43</v>
      </c>
      <c r="E27" s="110" t="s">
        <v>17</v>
      </c>
      <c r="F27" s="119"/>
      <c r="G27" s="5" t="str">
        <f t="shared" si="0"/>
        <v/>
      </c>
      <c r="H27" s="5" t="s">
        <v>9</v>
      </c>
    </row>
    <row r="28" spans="1:8" ht="15" customHeight="1" x14ac:dyDescent="0.2">
      <c r="A28" s="109">
        <v>23</v>
      </c>
      <c r="B28" s="109">
        <v>3</v>
      </c>
      <c r="C28" s="117" t="s">
        <v>110</v>
      </c>
      <c r="D28" s="109" t="s">
        <v>43</v>
      </c>
      <c r="E28" s="110" t="s">
        <v>10</v>
      </c>
      <c r="F28" s="119"/>
      <c r="G28" s="5" t="str">
        <f t="shared" si="0"/>
        <v/>
      </c>
      <c r="H28" s="5" t="s">
        <v>9</v>
      </c>
    </row>
    <row r="29" spans="1:8" ht="15" customHeight="1" x14ac:dyDescent="0.2">
      <c r="A29" s="109">
        <v>24</v>
      </c>
      <c r="B29" s="109">
        <v>4</v>
      </c>
      <c r="C29" s="117" t="s">
        <v>112</v>
      </c>
      <c r="D29" s="109" t="s">
        <v>43</v>
      </c>
      <c r="E29" s="110" t="s">
        <v>10</v>
      </c>
      <c r="F29" s="119"/>
      <c r="G29" s="5" t="str">
        <f t="shared" si="0"/>
        <v/>
      </c>
      <c r="H29" s="5" t="s">
        <v>9</v>
      </c>
    </row>
    <row r="30" spans="1:8" ht="15" customHeight="1" x14ac:dyDescent="0.2">
      <c r="A30" s="109">
        <v>25</v>
      </c>
      <c r="B30" s="109">
        <v>5</v>
      </c>
      <c r="C30" s="117" t="s">
        <v>113</v>
      </c>
      <c r="D30" s="109" t="s">
        <v>43</v>
      </c>
      <c r="E30" s="110" t="s">
        <v>19</v>
      </c>
      <c r="F30" s="119"/>
      <c r="G30" s="5" t="str">
        <f t="shared" si="0"/>
        <v/>
      </c>
      <c r="H30" s="5" t="s">
        <v>19</v>
      </c>
    </row>
    <row r="31" spans="1:8" ht="15" customHeight="1" x14ac:dyDescent="0.2">
      <c r="A31" s="109">
        <v>26</v>
      </c>
      <c r="B31" s="109">
        <v>6</v>
      </c>
      <c r="C31" s="117" t="s">
        <v>114</v>
      </c>
      <c r="D31" s="109" t="s">
        <v>43</v>
      </c>
      <c r="E31" s="110" t="s">
        <v>12</v>
      </c>
      <c r="F31" s="119"/>
      <c r="G31" s="5" t="str">
        <f t="shared" si="0"/>
        <v/>
      </c>
      <c r="H31" s="5" t="s">
        <v>17</v>
      </c>
    </row>
    <row r="32" spans="1:8" ht="15" customHeight="1" x14ac:dyDescent="0.2">
      <c r="A32" s="109">
        <v>27</v>
      </c>
      <c r="B32" s="109">
        <v>7</v>
      </c>
      <c r="C32" s="117" t="s">
        <v>115</v>
      </c>
      <c r="D32" s="109" t="s">
        <v>43</v>
      </c>
      <c r="E32" s="110" t="s">
        <v>9</v>
      </c>
      <c r="F32" s="119"/>
      <c r="G32" s="5" t="str">
        <f t="shared" si="0"/>
        <v/>
      </c>
      <c r="H32" s="5" t="s">
        <v>19</v>
      </c>
    </row>
    <row r="33" spans="1:8" ht="15" customHeight="1" x14ac:dyDescent="0.2">
      <c r="A33" s="109">
        <v>28</v>
      </c>
      <c r="B33" s="109">
        <v>8</v>
      </c>
      <c r="C33" s="117" t="s">
        <v>213</v>
      </c>
      <c r="D33" s="109" t="s">
        <v>43</v>
      </c>
      <c r="E33" s="110" t="s">
        <v>19</v>
      </c>
      <c r="F33" s="119"/>
      <c r="G33" s="5" t="str">
        <f t="shared" si="0"/>
        <v/>
      </c>
      <c r="H33" s="5" t="s">
        <v>19</v>
      </c>
    </row>
    <row r="34" spans="1:8" ht="15" customHeight="1" x14ac:dyDescent="0.2">
      <c r="A34" s="109">
        <v>29</v>
      </c>
      <c r="B34" s="109">
        <v>9</v>
      </c>
      <c r="C34" s="117" t="s">
        <v>116</v>
      </c>
      <c r="D34" s="109" t="s">
        <v>43</v>
      </c>
      <c r="E34" s="110" t="s">
        <v>19</v>
      </c>
      <c r="F34" s="119"/>
      <c r="G34" s="5" t="str">
        <f t="shared" si="0"/>
        <v/>
      </c>
      <c r="H34" s="5" t="s">
        <v>19</v>
      </c>
    </row>
    <row r="35" spans="1:8" ht="15" customHeight="1" x14ac:dyDescent="0.2">
      <c r="A35" s="109">
        <v>30</v>
      </c>
      <c r="B35" s="109">
        <v>10</v>
      </c>
      <c r="C35" s="117" t="s">
        <v>118</v>
      </c>
      <c r="D35" s="109" t="s">
        <v>43</v>
      </c>
      <c r="E35" s="110" t="s">
        <v>17</v>
      </c>
      <c r="F35" s="119"/>
      <c r="G35" s="5" t="str">
        <f t="shared" si="0"/>
        <v/>
      </c>
      <c r="H35" s="5" t="s">
        <v>9</v>
      </c>
    </row>
    <row r="36" spans="1:8" ht="15" customHeight="1" x14ac:dyDescent="0.2">
      <c r="A36" s="109">
        <v>31</v>
      </c>
      <c r="B36" s="109">
        <v>11</v>
      </c>
      <c r="C36" s="117" t="s">
        <v>117</v>
      </c>
      <c r="D36" s="109" t="s">
        <v>43</v>
      </c>
      <c r="E36" s="110" t="s">
        <v>17</v>
      </c>
      <c r="F36" s="119"/>
      <c r="G36" s="5" t="str">
        <f t="shared" si="0"/>
        <v/>
      </c>
      <c r="H36" s="5" t="s">
        <v>10</v>
      </c>
    </row>
    <row r="37" spans="1:8" ht="15" customHeight="1" x14ac:dyDescent="0.2">
      <c r="A37" s="109">
        <v>32</v>
      </c>
      <c r="B37" s="109">
        <v>12</v>
      </c>
      <c r="C37" s="117" t="s">
        <v>119</v>
      </c>
      <c r="D37" s="109" t="s">
        <v>43</v>
      </c>
      <c r="E37" s="110" t="s">
        <v>9</v>
      </c>
      <c r="F37" s="119"/>
      <c r="G37" s="5" t="str">
        <f t="shared" si="0"/>
        <v/>
      </c>
      <c r="H37" s="5" t="s">
        <v>19</v>
      </c>
    </row>
    <row r="38" spans="1:8" ht="15" customHeight="1" x14ac:dyDescent="0.2">
      <c r="A38" s="109">
        <v>33</v>
      </c>
      <c r="B38" s="109">
        <v>1</v>
      </c>
      <c r="C38" s="117" t="s">
        <v>120</v>
      </c>
      <c r="D38" s="109" t="s">
        <v>44</v>
      </c>
      <c r="E38" s="110" t="s">
        <v>17</v>
      </c>
      <c r="F38" s="119"/>
      <c r="G38" s="5" t="str">
        <f t="shared" ref="G38:G69" si="16">IF(F38="","",VLOOKUP(F38,GRED,2))</f>
        <v/>
      </c>
      <c r="H38" s="5" t="s">
        <v>10</v>
      </c>
    </row>
    <row r="39" spans="1:8" ht="15" customHeight="1" x14ac:dyDescent="0.2">
      <c r="A39" s="109">
        <v>34</v>
      </c>
      <c r="B39" s="109">
        <v>2</v>
      </c>
      <c r="C39" s="117" t="s">
        <v>121</v>
      </c>
      <c r="D39" s="109" t="s">
        <v>44</v>
      </c>
      <c r="E39" s="110" t="s">
        <v>13</v>
      </c>
      <c r="F39" s="119"/>
      <c r="G39" s="5" t="str">
        <f t="shared" si="16"/>
        <v/>
      </c>
      <c r="H39" s="5" t="s">
        <v>11</v>
      </c>
    </row>
    <row r="40" spans="1:8" ht="15" customHeight="1" x14ac:dyDescent="0.2">
      <c r="A40" s="109">
        <v>35</v>
      </c>
      <c r="B40" s="109">
        <v>3</v>
      </c>
      <c r="C40" s="117" t="s">
        <v>122</v>
      </c>
      <c r="D40" s="109" t="s">
        <v>44</v>
      </c>
      <c r="E40" s="110" t="s">
        <v>18</v>
      </c>
      <c r="F40" s="119"/>
      <c r="G40" s="5" t="str">
        <f t="shared" si="16"/>
        <v/>
      </c>
      <c r="H40" s="5" t="s">
        <v>13</v>
      </c>
    </row>
    <row r="41" spans="1:8" ht="15" customHeight="1" x14ac:dyDescent="0.2">
      <c r="A41" s="109">
        <v>36</v>
      </c>
      <c r="B41" s="109">
        <v>4</v>
      </c>
      <c r="C41" s="117" t="s">
        <v>123</v>
      </c>
      <c r="D41" s="109" t="s">
        <v>44</v>
      </c>
      <c r="E41" s="110" t="s">
        <v>19</v>
      </c>
      <c r="F41" s="119"/>
      <c r="G41" s="5" t="str">
        <f t="shared" si="16"/>
        <v/>
      </c>
      <c r="H41" s="5" t="s">
        <v>19</v>
      </c>
    </row>
    <row r="42" spans="1:8" ht="15" customHeight="1" x14ac:dyDescent="0.2">
      <c r="A42" s="109">
        <v>37</v>
      </c>
      <c r="B42" s="109">
        <v>5</v>
      </c>
      <c r="C42" s="117" t="s">
        <v>124</v>
      </c>
      <c r="D42" s="109" t="s">
        <v>44</v>
      </c>
      <c r="E42" s="110" t="s">
        <v>17</v>
      </c>
      <c r="F42" s="119"/>
      <c r="G42" s="5" t="str">
        <f t="shared" si="16"/>
        <v/>
      </c>
      <c r="H42" s="5" t="s">
        <v>10</v>
      </c>
    </row>
    <row r="43" spans="1:8" ht="15" customHeight="1" x14ac:dyDescent="0.2">
      <c r="A43" s="109">
        <v>38</v>
      </c>
      <c r="B43" s="109">
        <v>6</v>
      </c>
      <c r="C43" s="117" t="s">
        <v>214</v>
      </c>
      <c r="D43" s="109" t="s">
        <v>44</v>
      </c>
      <c r="E43" s="110" t="s">
        <v>11</v>
      </c>
      <c r="F43" s="119"/>
      <c r="G43" s="5" t="str">
        <f t="shared" si="16"/>
        <v/>
      </c>
      <c r="H43" s="5" t="s">
        <v>17</v>
      </c>
    </row>
    <row r="44" spans="1:8" ht="15" customHeight="1" x14ac:dyDescent="0.2">
      <c r="A44" s="109">
        <v>39</v>
      </c>
      <c r="B44" s="109">
        <v>7</v>
      </c>
      <c r="C44" s="117" t="s">
        <v>125</v>
      </c>
      <c r="D44" s="109" t="s">
        <v>44</v>
      </c>
      <c r="E44" s="110" t="s">
        <v>11</v>
      </c>
      <c r="F44" s="119"/>
      <c r="G44" s="5" t="str">
        <f t="shared" si="16"/>
        <v/>
      </c>
      <c r="H44" s="5" t="s">
        <v>17</v>
      </c>
    </row>
    <row r="45" spans="1:8" ht="15" customHeight="1" x14ac:dyDescent="0.2">
      <c r="A45" s="109">
        <v>40</v>
      </c>
      <c r="B45" s="109">
        <v>8</v>
      </c>
      <c r="C45" s="117" t="s">
        <v>215</v>
      </c>
      <c r="D45" s="109" t="s">
        <v>44</v>
      </c>
      <c r="E45" s="110" t="s">
        <v>17</v>
      </c>
      <c r="F45" s="119"/>
      <c r="G45" s="5" t="str">
        <f t="shared" si="16"/>
        <v/>
      </c>
      <c r="H45" s="5" t="s">
        <v>10</v>
      </c>
    </row>
    <row r="46" spans="1:8" ht="15" customHeight="1" x14ac:dyDescent="0.2">
      <c r="A46" s="109">
        <v>41</v>
      </c>
      <c r="B46" s="109">
        <v>9</v>
      </c>
      <c r="C46" s="117" t="s">
        <v>126</v>
      </c>
      <c r="D46" s="109" t="s">
        <v>44</v>
      </c>
      <c r="E46" s="110" t="s">
        <v>12</v>
      </c>
      <c r="F46" s="119"/>
      <c r="G46" s="5" t="str">
        <f t="shared" si="16"/>
        <v/>
      </c>
      <c r="H46" s="5" t="s">
        <v>17</v>
      </c>
    </row>
    <row r="47" spans="1:8" ht="15" customHeight="1" x14ac:dyDescent="0.2">
      <c r="A47" s="109">
        <v>42</v>
      </c>
      <c r="B47" s="109">
        <v>10</v>
      </c>
      <c r="C47" s="117" t="s">
        <v>216</v>
      </c>
      <c r="D47" s="109" t="s">
        <v>44</v>
      </c>
      <c r="E47" s="110" t="s">
        <v>11</v>
      </c>
      <c r="F47" s="119"/>
      <c r="G47" s="5" t="str">
        <f t="shared" si="16"/>
        <v/>
      </c>
      <c r="H47" s="5" t="s">
        <v>10</v>
      </c>
    </row>
    <row r="48" spans="1:8" ht="15" customHeight="1" x14ac:dyDescent="0.2">
      <c r="A48" s="109">
        <v>43</v>
      </c>
      <c r="B48" s="109">
        <v>11</v>
      </c>
      <c r="C48" s="117" t="s">
        <v>127</v>
      </c>
      <c r="D48" s="109" t="s">
        <v>44</v>
      </c>
      <c r="E48" s="110" t="s">
        <v>13</v>
      </c>
      <c r="F48" s="119"/>
      <c r="G48" s="5" t="str">
        <f t="shared" si="16"/>
        <v/>
      </c>
      <c r="H48" s="5" t="s">
        <v>11</v>
      </c>
    </row>
    <row r="49" spans="1:8" ht="15" customHeight="1" x14ac:dyDescent="0.2">
      <c r="A49" s="109">
        <v>44</v>
      </c>
      <c r="B49" s="109">
        <v>12</v>
      </c>
      <c r="C49" s="117" t="s">
        <v>128</v>
      </c>
      <c r="D49" s="109" t="s">
        <v>44</v>
      </c>
      <c r="E49" s="110" t="s">
        <v>13</v>
      </c>
      <c r="F49" s="119"/>
      <c r="G49" s="5" t="str">
        <f t="shared" si="16"/>
        <v/>
      </c>
      <c r="H49" s="5" t="s">
        <v>11</v>
      </c>
    </row>
    <row r="50" spans="1:8" ht="15" customHeight="1" x14ac:dyDescent="0.2">
      <c r="A50" s="109">
        <v>45</v>
      </c>
      <c r="B50" s="109">
        <v>13</v>
      </c>
      <c r="C50" s="117" t="s">
        <v>129</v>
      </c>
      <c r="D50" s="109" t="s">
        <v>44</v>
      </c>
      <c r="E50" s="110" t="s">
        <v>17</v>
      </c>
      <c r="F50" s="144"/>
      <c r="G50" s="5" t="str">
        <f t="shared" si="16"/>
        <v/>
      </c>
      <c r="H50" s="5" t="s">
        <v>10</v>
      </c>
    </row>
    <row r="51" spans="1:8" ht="15" customHeight="1" x14ac:dyDescent="0.2">
      <c r="A51" s="109">
        <v>46</v>
      </c>
      <c r="B51" s="109">
        <v>1</v>
      </c>
      <c r="C51" s="117" t="s">
        <v>138</v>
      </c>
      <c r="D51" s="109" t="s">
        <v>49</v>
      </c>
      <c r="E51" s="120" t="s">
        <v>17</v>
      </c>
      <c r="F51" s="144"/>
      <c r="G51" s="5" t="str">
        <f t="shared" si="16"/>
        <v/>
      </c>
      <c r="H51" s="5" t="s">
        <v>10</v>
      </c>
    </row>
    <row r="52" spans="1:8" ht="15" customHeight="1" x14ac:dyDescent="0.2">
      <c r="A52" s="109">
        <v>47</v>
      </c>
      <c r="B52" s="109">
        <v>2</v>
      </c>
      <c r="C52" s="117" t="s">
        <v>135</v>
      </c>
      <c r="D52" s="109" t="s">
        <v>49</v>
      </c>
      <c r="E52" s="110" t="s">
        <v>12</v>
      </c>
      <c r="F52" s="144"/>
      <c r="G52" s="5" t="str">
        <f t="shared" si="16"/>
        <v/>
      </c>
      <c r="H52" s="5" t="s">
        <v>19</v>
      </c>
    </row>
    <row r="53" spans="1:8" ht="15" customHeight="1" x14ac:dyDescent="0.2">
      <c r="A53" s="109">
        <v>48</v>
      </c>
      <c r="B53" s="109">
        <v>3</v>
      </c>
      <c r="C53" s="117" t="s">
        <v>139</v>
      </c>
      <c r="D53" s="109" t="s">
        <v>49</v>
      </c>
      <c r="E53" s="110" t="s">
        <v>16</v>
      </c>
      <c r="F53" s="144"/>
      <c r="G53" s="5" t="str">
        <f t="shared" si="16"/>
        <v/>
      </c>
      <c r="H53" s="5" t="s">
        <v>12</v>
      </c>
    </row>
    <row r="54" spans="1:8" ht="15" customHeight="1" x14ac:dyDescent="0.2">
      <c r="A54" s="109">
        <v>49</v>
      </c>
      <c r="B54" s="109">
        <v>4</v>
      </c>
      <c r="C54" s="117" t="s">
        <v>140</v>
      </c>
      <c r="D54" s="109" t="s">
        <v>49</v>
      </c>
      <c r="E54" s="110" t="s">
        <v>19</v>
      </c>
      <c r="F54" s="144"/>
      <c r="G54" s="5" t="str">
        <f t="shared" si="16"/>
        <v/>
      </c>
      <c r="H54" s="5" t="s">
        <v>19</v>
      </c>
    </row>
    <row r="55" spans="1:8" ht="15" customHeight="1" x14ac:dyDescent="0.2">
      <c r="A55" s="109">
        <v>50</v>
      </c>
      <c r="B55" s="109">
        <v>5</v>
      </c>
      <c r="C55" s="117" t="s">
        <v>136</v>
      </c>
      <c r="D55" s="109" t="s">
        <v>49</v>
      </c>
      <c r="E55" s="110" t="s">
        <v>10</v>
      </c>
      <c r="F55" s="144"/>
      <c r="G55" s="5" t="str">
        <f t="shared" si="16"/>
        <v/>
      </c>
      <c r="H55" s="5" t="s">
        <v>19</v>
      </c>
    </row>
    <row r="56" spans="1:8" ht="15" customHeight="1" x14ac:dyDescent="0.2">
      <c r="A56" s="109">
        <v>51</v>
      </c>
      <c r="B56" s="109">
        <v>6</v>
      </c>
      <c r="C56" s="117" t="s">
        <v>137</v>
      </c>
      <c r="D56" s="109" t="s">
        <v>49</v>
      </c>
      <c r="E56" s="110" t="s">
        <v>15</v>
      </c>
      <c r="F56" s="144"/>
      <c r="G56" s="5" t="str">
        <f t="shared" si="16"/>
        <v/>
      </c>
      <c r="H56" s="5" t="s">
        <v>12</v>
      </c>
    </row>
    <row r="57" spans="1:8" ht="15" customHeight="1" x14ac:dyDescent="0.2">
      <c r="A57" s="109">
        <v>52</v>
      </c>
      <c r="B57" s="109">
        <v>7</v>
      </c>
      <c r="C57" s="117" t="s">
        <v>141</v>
      </c>
      <c r="D57" s="109" t="s">
        <v>49</v>
      </c>
      <c r="E57" s="110" t="s">
        <v>12</v>
      </c>
      <c r="F57" s="144"/>
      <c r="G57" s="5" t="str">
        <f t="shared" si="16"/>
        <v/>
      </c>
      <c r="H57" s="5" t="s">
        <v>17</v>
      </c>
    </row>
    <row r="58" spans="1:8" ht="15" customHeight="1" x14ac:dyDescent="0.2">
      <c r="A58" s="109">
        <v>53</v>
      </c>
      <c r="B58" s="109">
        <v>8</v>
      </c>
      <c r="C58" s="117" t="s">
        <v>142</v>
      </c>
      <c r="D58" s="109" t="s">
        <v>49</v>
      </c>
      <c r="E58" s="110" t="s">
        <v>17</v>
      </c>
      <c r="F58" s="144"/>
      <c r="G58" s="5" t="str">
        <f t="shared" si="16"/>
        <v/>
      </c>
      <c r="H58" s="5" t="s">
        <v>10</v>
      </c>
    </row>
    <row r="59" spans="1:8" ht="15" customHeight="1" x14ac:dyDescent="0.2">
      <c r="A59" s="109">
        <v>54</v>
      </c>
      <c r="B59" s="109">
        <v>9</v>
      </c>
      <c r="C59" s="117" t="s">
        <v>217</v>
      </c>
      <c r="D59" s="109" t="s">
        <v>49</v>
      </c>
      <c r="E59" s="110" t="s">
        <v>14</v>
      </c>
      <c r="F59" s="144"/>
      <c r="G59" s="5" t="str">
        <f t="shared" si="16"/>
        <v/>
      </c>
      <c r="H59" s="5" t="s">
        <v>11</v>
      </c>
    </row>
    <row r="60" spans="1:8" ht="15" customHeight="1" x14ac:dyDescent="0.2">
      <c r="A60" s="109">
        <v>55</v>
      </c>
      <c r="B60" s="109">
        <v>10</v>
      </c>
      <c r="C60" s="117" t="s">
        <v>143</v>
      </c>
      <c r="D60" s="109" t="s">
        <v>49</v>
      </c>
      <c r="E60" s="110" t="s">
        <v>13</v>
      </c>
      <c r="F60" s="144"/>
      <c r="G60" s="5" t="str">
        <f t="shared" si="16"/>
        <v/>
      </c>
      <c r="H60" s="5" t="s">
        <v>11</v>
      </c>
    </row>
    <row r="61" spans="1:8" ht="15" customHeight="1" x14ac:dyDescent="0.2">
      <c r="A61" s="109">
        <v>56</v>
      </c>
      <c r="B61" s="109">
        <v>11</v>
      </c>
      <c r="C61" s="117" t="s">
        <v>218</v>
      </c>
      <c r="D61" s="109" t="s">
        <v>49</v>
      </c>
      <c r="E61" s="110" t="s">
        <v>11</v>
      </c>
      <c r="F61" s="144"/>
      <c r="G61" s="5" t="str">
        <f t="shared" si="16"/>
        <v/>
      </c>
      <c r="H61" s="5" t="s">
        <v>17</v>
      </c>
    </row>
    <row r="62" spans="1:8" ht="15" customHeight="1" x14ac:dyDescent="0.2">
      <c r="A62" s="109">
        <v>57</v>
      </c>
      <c r="B62" s="109">
        <v>12</v>
      </c>
      <c r="C62" s="117" t="s">
        <v>144</v>
      </c>
      <c r="D62" s="109" t="s">
        <v>49</v>
      </c>
      <c r="E62" s="110" t="s">
        <v>14</v>
      </c>
      <c r="F62" s="144"/>
      <c r="G62" s="5" t="str">
        <f t="shared" si="16"/>
        <v/>
      </c>
      <c r="H62" s="5" t="s">
        <v>11</v>
      </c>
    </row>
    <row r="63" spans="1:8" ht="15" customHeight="1" x14ac:dyDescent="0.2">
      <c r="A63" s="109">
        <v>58</v>
      </c>
      <c r="B63" s="109">
        <v>13</v>
      </c>
      <c r="C63" s="117" t="s">
        <v>145</v>
      </c>
      <c r="D63" s="109" t="s">
        <v>49</v>
      </c>
      <c r="E63" s="110" t="s">
        <v>13</v>
      </c>
      <c r="F63" s="144"/>
      <c r="G63" s="5" t="str">
        <f t="shared" si="16"/>
        <v/>
      </c>
      <c r="H63" s="5" t="s">
        <v>17</v>
      </c>
    </row>
    <row r="64" spans="1:8" ht="15" customHeight="1" x14ac:dyDescent="0.2">
      <c r="A64" s="109">
        <v>59</v>
      </c>
      <c r="B64" s="109">
        <v>14</v>
      </c>
      <c r="C64" s="117" t="s">
        <v>146</v>
      </c>
      <c r="D64" s="109" t="s">
        <v>49</v>
      </c>
      <c r="E64" s="110" t="s">
        <v>17</v>
      </c>
      <c r="F64" s="144"/>
      <c r="G64" s="5" t="str">
        <f t="shared" si="16"/>
        <v/>
      </c>
      <c r="H64" s="5" t="s">
        <v>10</v>
      </c>
    </row>
    <row r="65" spans="1:8" ht="15" customHeight="1" x14ac:dyDescent="0.2">
      <c r="A65" s="109">
        <v>60</v>
      </c>
      <c r="B65" s="109">
        <v>15</v>
      </c>
      <c r="C65" s="117" t="s">
        <v>147</v>
      </c>
      <c r="D65" s="109" t="s">
        <v>49</v>
      </c>
      <c r="E65" s="110" t="s">
        <v>12</v>
      </c>
      <c r="F65" s="144"/>
      <c r="G65" s="5" t="str">
        <f t="shared" si="16"/>
        <v/>
      </c>
      <c r="H65" s="5" t="s">
        <v>17</v>
      </c>
    </row>
    <row r="66" spans="1:8" ht="15" customHeight="1" x14ac:dyDescent="0.2">
      <c r="A66" s="109">
        <v>61</v>
      </c>
      <c r="B66" s="109">
        <v>16</v>
      </c>
      <c r="C66" s="117" t="s">
        <v>148</v>
      </c>
      <c r="D66" s="109" t="s">
        <v>49</v>
      </c>
      <c r="E66" s="110" t="s">
        <v>18</v>
      </c>
      <c r="F66" s="144"/>
      <c r="G66" s="5" t="str">
        <f t="shared" si="16"/>
        <v/>
      </c>
      <c r="H66" s="5" t="s">
        <v>13</v>
      </c>
    </row>
    <row r="67" spans="1:8" ht="15" customHeight="1" x14ac:dyDescent="0.2">
      <c r="A67" s="109">
        <v>62</v>
      </c>
      <c r="B67" s="109">
        <v>17</v>
      </c>
      <c r="C67" s="117" t="s">
        <v>149</v>
      </c>
      <c r="D67" s="109" t="s">
        <v>49</v>
      </c>
      <c r="E67" s="110" t="s">
        <v>17</v>
      </c>
      <c r="F67" s="144"/>
      <c r="G67" s="5" t="str">
        <f t="shared" si="16"/>
        <v/>
      </c>
      <c r="H67" s="5" t="s">
        <v>10</v>
      </c>
    </row>
    <row r="68" spans="1:8" ht="15" customHeight="1" x14ac:dyDescent="0.2">
      <c r="A68" s="109">
        <v>63</v>
      </c>
      <c r="B68" s="109">
        <v>18</v>
      </c>
      <c r="C68" s="117" t="s">
        <v>150</v>
      </c>
      <c r="D68" s="109" t="s">
        <v>49</v>
      </c>
      <c r="E68" s="110" t="s">
        <v>13</v>
      </c>
      <c r="F68" s="144"/>
      <c r="G68" s="5" t="str">
        <f t="shared" si="16"/>
        <v/>
      </c>
      <c r="H68" s="5" t="s">
        <v>17</v>
      </c>
    </row>
    <row r="69" spans="1:8" ht="15" customHeight="1" x14ac:dyDescent="0.2">
      <c r="A69" s="109">
        <v>64</v>
      </c>
      <c r="B69" s="109">
        <v>19</v>
      </c>
      <c r="C69" s="117" t="s">
        <v>151</v>
      </c>
      <c r="D69" s="109" t="s">
        <v>49</v>
      </c>
      <c r="E69" s="110" t="s">
        <v>15</v>
      </c>
      <c r="F69" s="144"/>
      <c r="G69" s="5" t="str">
        <f t="shared" si="16"/>
        <v/>
      </c>
      <c r="H69" s="5" t="s">
        <v>12</v>
      </c>
    </row>
    <row r="70" spans="1:8" ht="15" customHeight="1" x14ac:dyDescent="0.2">
      <c r="A70" s="109">
        <v>65</v>
      </c>
      <c r="B70" s="109">
        <v>20</v>
      </c>
      <c r="C70" s="117" t="s">
        <v>152</v>
      </c>
      <c r="D70" s="109" t="s">
        <v>49</v>
      </c>
      <c r="E70" s="110" t="s">
        <v>17</v>
      </c>
      <c r="F70" s="144"/>
      <c r="G70" s="5" t="str">
        <f t="shared" ref="G70:G101" si="17">IF(F70="","",VLOOKUP(F70,GRED,2))</f>
        <v/>
      </c>
      <c r="H70" s="5" t="s">
        <v>10</v>
      </c>
    </row>
    <row r="71" spans="1:8" ht="15" customHeight="1" x14ac:dyDescent="0.2">
      <c r="A71" s="109">
        <v>66</v>
      </c>
      <c r="B71" s="109">
        <v>21</v>
      </c>
      <c r="C71" s="117" t="s">
        <v>219</v>
      </c>
      <c r="D71" s="109" t="s">
        <v>49</v>
      </c>
      <c r="E71" s="110" t="s">
        <v>10</v>
      </c>
      <c r="F71" s="144"/>
      <c r="G71" s="5" t="str">
        <f t="shared" si="17"/>
        <v/>
      </c>
      <c r="H71" s="5" t="s">
        <v>9</v>
      </c>
    </row>
    <row r="72" spans="1:8" ht="15" customHeight="1" x14ac:dyDescent="0.2">
      <c r="A72" s="109">
        <v>67</v>
      </c>
      <c r="B72" s="109">
        <v>22</v>
      </c>
      <c r="C72" s="117" t="s">
        <v>153</v>
      </c>
      <c r="D72" s="109" t="s">
        <v>49</v>
      </c>
      <c r="E72" s="110" t="s">
        <v>14</v>
      </c>
      <c r="F72" s="144"/>
      <c r="G72" s="5" t="str">
        <f t="shared" si="17"/>
        <v/>
      </c>
      <c r="H72" s="5" t="s">
        <v>11</v>
      </c>
    </row>
    <row r="73" spans="1:8" ht="15" customHeight="1" x14ac:dyDescent="0.2">
      <c r="A73" s="109">
        <v>68</v>
      </c>
      <c r="B73" s="109">
        <v>23</v>
      </c>
      <c r="C73" s="117" t="s">
        <v>223</v>
      </c>
      <c r="D73" s="109" t="s">
        <v>51</v>
      </c>
      <c r="E73" s="110" t="s">
        <v>19</v>
      </c>
      <c r="F73" s="144"/>
      <c r="G73" s="5" t="str">
        <f t="shared" si="17"/>
        <v/>
      </c>
      <c r="H73" s="5" t="s">
        <v>19</v>
      </c>
    </row>
    <row r="74" spans="1:8" ht="15" customHeight="1" x14ac:dyDescent="0.2">
      <c r="A74" s="109">
        <v>69</v>
      </c>
      <c r="B74" s="109">
        <v>1</v>
      </c>
      <c r="C74" s="117" t="s">
        <v>157</v>
      </c>
      <c r="D74" s="109" t="s">
        <v>50</v>
      </c>
      <c r="E74" s="110" t="s">
        <v>17</v>
      </c>
      <c r="F74" s="144"/>
      <c r="G74" s="5" t="str">
        <f t="shared" si="17"/>
        <v/>
      </c>
      <c r="H74" s="5" t="s">
        <v>10</v>
      </c>
    </row>
    <row r="75" spans="1:8" ht="15" customHeight="1" x14ac:dyDescent="0.2">
      <c r="A75" s="109">
        <v>70</v>
      </c>
      <c r="B75" s="109">
        <v>2</v>
      </c>
      <c r="C75" s="117" t="s">
        <v>158</v>
      </c>
      <c r="D75" s="109" t="s">
        <v>50</v>
      </c>
      <c r="E75" s="110" t="s">
        <v>18</v>
      </c>
      <c r="F75" s="144"/>
      <c r="G75" s="5" t="str">
        <f t="shared" si="17"/>
        <v/>
      </c>
      <c r="H75" s="5" t="s">
        <v>13</v>
      </c>
    </row>
    <row r="76" spans="1:8" ht="15" customHeight="1" x14ac:dyDescent="0.2">
      <c r="A76" s="109">
        <v>71</v>
      </c>
      <c r="B76" s="109">
        <v>3</v>
      </c>
      <c r="C76" s="117" t="s">
        <v>159</v>
      </c>
      <c r="D76" s="109" t="s">
        <v>50</v>
      </c>
      <c r="E76" s="110" t="s">
        <v>16</v>
      </c>
      <c r="F76" s="144"/>
      <c r="G76" s="5" t="str">
        <f t="shared" si="17"/>
        <v/>
      </c>
      <c r="H76" s="5" t="s">
        <v>12</v>
      </c>
    </row>
    <row r="77" spans="1:8" ht="15" customHeight="1" x14ac:dyDescent="0.2">
      <c r="A77" s="109">
        <v>72</v>
      </c>
      <c r="B77" s="109">
        <v>4</v>
      </c>
      <c r="C77" s="117" t="s">
        <v>220</v>
      </c>
      <c r="D77" s="109" t="s">
        <v>50</v>
      </c>
      <c r="E77" s="110" t="s">
        <v>10</v>
      </c>
      <c r="F77" s="144"/>
      <c r="G77" s="5" t="str">
        <f t="shared" si="17"/>
        <v/>
      </c>
      <c r="H77" s="5" t="s">
        <v>9</v>
      </c>
    </row>
    <row r="78" spans="1:8" ht="15" customHeight="1" x14ac:dyDescent="0.2">
      <c r="A78" s="109">
        <v>73</v>
      </c>
      <c r="B78" s="109">
        <v>5</v>
      </c>
      <c r="C78" s="117" t="s">
        <v>160</v>
      </c>
      <c r="D78" s="109" t="s">
        <v>50</v>
      </c>
      <c r="E78" s="110" t="s">
        <v>13</v>
      </c>
      <c r="F78" s="144"/>
      <c r="G78" s="5" t="str">
        <f t="shared" si="17"/>
        <v/>
      </c>
      <c r="H78" s="5" t="s">
        <v>17</v>
      </c>
    </row>
    <row r="79" spans="1:8" ht="15" customHeight="1" x14ac:dyDescent="0.2">
      <c r="A79" s="109">
        <v>74</v>
      </c>
      <c r="B79" s="109">
        <v>6</v>
      </c>
      <c r="C79" s="117" t="s">
        <v>161</v>
      </c>
      <c r="D79" s="109" t="s">
        <v>50</v>
      </c>
      <c r="E79" s="110" t="s">
        <v>17</v>
      </c>
      <c r="F79" s="144"/>
      <c r="G79" s="5" t="str">
        <f t="shared" si="17"/>
        <v/>
      </c>
      <c r="H79" s="5" t="s">
        <v>10</v>
      </c>
    </row>
    <row r="80" spans="1:8" ht="15" customHeight="1" x14ac:dyDescent="0.2">
      <c r="A80" s="109">
        <v>75</v>
      </c>
      <c r="B80" s="109">
        <v>7</v>
      </c>
      <c r="C80" s="117" t="s">
        <v>162</v>
      </c>
      <c r="D80" s="109" t="s">
        <v>50</v>
      </c>
      <c r="E80" s="110" t="s">
        <v>18</v>
      </c>
      <c r="F80" s="144"/>
      <c r="G80" s="5" t="str">
        <f t="shared" si="17"/>
        <v/>
      </c>
      <c r="H80" s="5" t="s">
        <v>13</v>
      </c>
    </row>
    <row r="81" spans="1:8" ht="15" customHeight="1" x14ac:dyDescent="0.2">
      <c r="A81" s="109">
        <v>76</v>
      </c>
      <c r="B81" s="109">
        <v>8</v>
      </c>
      <c r="C81" s="117" t="s">
        <v>163</v>
      </c>
      <c r="D81" s="109" t="s">
        <v>50</v>
      </c>
      <c r="E81" s="110" t="s">
        <v>14</v>
      </c>
      <c r="F81" s="144"/>
      <c r="G81" s="5" t="str">
        <f t="shared" si="17"/>
        <v/>
      </c>
      <c r="H81" s="5" t="s">
        <v>11</v>
      </c>
    </row>
    <row r="82" spans="1:8" ht="15" customHeight="1" x14ac:dyDescent="0.2">
      <c r="A82" s="109">
        <v>77</v>
      </c>
      <c r="B82" s="109">
        <v>9</v>
      </c>
      <c r="C82" s="117" t="s">
        <v>164</v>
      </c>
      <c r="D82" s="109" t="s">
        <v>50</v>
      </c>
      <c r="E82" s="110" t="s">
        <v>17</v>
      </c>
      <c r="F82" s="144"/>
      <c r="G82" s="5" t="str">
        <f t="shared" si="17"/>
        <v/>
      </c>
      <c r="H82" s="5" t="s">
        <v>10</v>
      </c>
    </row>
    <row r="83" spans="1:8" ht="15" customHeight="1" x14ac:dyDescent="0.2">
      <c r="A83" s="109">
        <v>78</v>
      </c>
      <c r="B83" s="109">
        <v>10</v>
      </c>
      <c r="C83" s="117" t="s">
        <v>165</v>
      </c>
      <c r="D83" s="109" t="s">
        <v>50</v>
      </c>
      <c r="E83" s="110" t="s">
        <v>15</v>
      </c>
      <c r="F83" s="144"/>
      <c r="G83" s="5" t="str">
        <f t="shared" si="17"/>
        <v/>
      </c>
      <c r="H83" s="5" t="s">
        <v>12</v>
      </c>
    </row>
    <row r="84" spans="1:8" ht="15" customHeight="1" x14ac:dyDescent="0.2">
      <c r="A84" s="109">
        <v>79</v>
      </c>
      <c r="B84" s="109">
        <v>11</v>
      </c>
      <c r="C84" s="117" t="s">
        <v>166</v>
      </c>
      <c r="D84" s="109" t="s">
        <v>50</v>
      </c>
      <c r="E84" s="110" t="s">
        <v>12</v>
      </c>
      <c r="F84" s="144"/>
      <c r="G84" s="5" t="str">
        <f t="shared" si="17"/>
        <v/>
      </c>
      <c r="H84" s="5" t="s">
        <v>17</v>
      </c>
    </row>
    <row r="85" spans="1:8" ht="15" customHeight="1" x14ac:dyDescent="0.2">
      <c r="A85" s="109">
        <v>80</v>
      </c>
      <c r="B85" s="109">
        <v>12</v>
      </c>
      <c r="C85" s="117" t="s">
        <v>167</v>
      </c>
      <c r="D85" s="109" t="s">
        <v>50</v>
      </c>
      <c r="E85" s="110" t="s">
        <v>12</v>
      </c>
      <c r="F85" s="144"/>
      <c r="G85" s="5" t="str">
        <f t="shared" si="17"/>
        <v/>
      </c>
      <c r="H85" s="5" t="s">
        <v>17</v>
      </c>
    </row>
    <row r="86" spans="1:8" ht="15" customHeight="1" x14ac:dyDescent="0.2">
      <c r="A86" s="109">
        <v>81</v>
      </c>
      <c r="B86" s="109">
        <v>13</v>
      </c>
      <c r="C86" s="117" t="s">
        <v>154</v>
      </c>
      <c r="D86" s="109" t="s">
        <v>50</v>
      </c>
      <c r="E86" s="110" t="s">
        <v>14</v>
      </c>
      <c r="F86" s="144"/>
      <c r="G86" s="5" t="str">
        <f t="shared" si="17"/>
        <v/>
      </c>
      <c r="H86" s="5" t="s">
        <v>11</v>
      </c>
    </row>
    <row r="87" spans="1:8" ht="15" customHeight="1" x14ac:dyDescent="0.2">
      <c r="A87" s="109">
        <v>82</v>
      </c>
      <c r="B87" s="109">
        <v>14</v>
      </c>
      <c r="C87" s="117" t="s">
        <v>168</v>
      </c>
      <c r="D87" s="109" t="s">
        <v>50</v>
      </c>
      <c r="E87" s="110" t="s">
        <v>15</v>
      </c>
      <c r="F87" s="144"/>
      <c r="G87" s="5" t="str">
        <f t="shared" si="17"/>
        <v/>
      </c>
      <c r="H87" s="5" t="s">
        <v>12</v>
      </c>
    </row>
    <row r="88" spans="1:8" ht="15" customHeight="1" x14ac:dyDescent="0.2">
      <c r="A88" s="109">
        <v>83</v>
      </c>
      <c r="B88" s="109">
        <v>15</v>
      </c>
      <c r="C88" s="117" t="s">
        <v>169</v>
      </c>
      <c r="D88" s="109" t="s">
        <v>50</v>
      </c>
      <c r="E88" s="110" t="s">
        <v>15</v>
      </c>
      <c r="F88" s="144"/>
      <c r="G88" s="5" t="str">
        <f t="shared" si="17"/>
        <v/>
      </c>
      <c r="H88" s="5" t="s">
        <v>12</v>
      </c>
    </row>
    <row r="89" spans="1:8" ht="15" customHeight="1" x14ac:dyDescent="0.2">
      <c r="A89" s="109">
        <v>84</v>
      </c>
      <c r="B89" s="109">
        <v>16</v>
      </c>
      <c r="C89" s="117" t="s">
        <v>155</v>
      </c>
      <c r="D89" s="109" t="s">
        <v>50</v>
      </c>
      <c r="E89" s="110" t="s">
        <v>15</v>
      </c>
      <c r="F89" s="144"/>
      <c r="G89" s="5" t="str">
        <f t="shared" si="17"/>
        <v/>
      </c>
      <c r="H89" s="5" t="s">
        <v>12</v>
      </c>
    </row>
    <row r="90" spans="1:8" ht="15" customHeight="1" x14ac:dyDescent="0.2">
      <c r="A90" s="109">
        <v>85</v>
      </c>
      <c r="B90" s="109">
        <v>17</v>
      </c>
      <c r="C90" s="117" t="s">
        <v>156</v>
      </c>
      <c r="D90" s="109" t="s">
        <v>50</v>
      </c>
      <c r="E90" s="110" t="s">
        <v>11</v>
      </c>
      <c r="F90" s="144"/>
      <c r="G90" s="5" t="str">
        <f t="shared" si="17"/>
        <v/>
      </c>
      <c r="H90" s="5" t="s">
        <v>17</v>
      </c>
    </row>
    <row r="91" spans="1:8" ht="15" customHeight="1" x14ac:dyDescent="0.2">
      <c r="A91" s="109">
        <v>86</v>
      </c>
      <c r="B91" s="109">
        <v>18</v>
      </c>
      <c r="C91" s="117" t="s">
        <v>170</v>
      </c>
      <c r="D91" s="109" t="s">
        <v>50</v>
      </c>
      <c r="E91" s="110" t="s">
        <v>18</v>
      </c>
      <c r="F91" s="144"/>
      <c r="G91" s="5" t="str">
        <f t="shared" si="17"/>
        <v/>
      </c>
      <c r="H91" s="5" t="s">
        <v>13</v>
      </c>
    </row>
    <row r="92" spans="1:8" ht="15" customHeight="1" x14ac:dyDescent="0.2">
      <c r="A92" s="109">
        <v>87</v>
      </c>
      <c r="B92" s="109">
        <v>19</v>
      </c>
      <c r="C92" s="117" t="s">
        <v>171</v>
      </c>
      <c r="D92" s="109" t="s">
        <v>50</v>
      </c>
      <c r="E92" s="110" t="s">
        <v>16</v>
      </c>
      <c r="F92" s="144"/>
      <c r="G92" s="5" t="str">
        <f t="shared" si="17"/>
        <v/>
      </c>
      <c r="H92" s="5" t="s">
        <v>12</v>
      </c>
    </row>
    <row r="93" spans="1:8" ht="15" customHeight="1" x14ac:dyDescent="0.2">
      <c r="A93" s="109">
        <v>88</v>
      </c>
      <c r="B93" s="109">
        <v>20</v>
      </c>
      <c r="C93" s="117" t="s">
        <v>172</v>
      </c>
      <c r="D93" s="109" t="s">
        <v>50</v>
      </c>
      <c r="E93" s="110" t="s">
        <v>15</v>
      </c>
      <c r="F93" s="144"/>
      <c r="G93" s="5" t="str">
        <f t="shared" si="17"/>
        <v/>
      </c>
      <c r="H93" s="5" t="s">
        <v>12</v>
      </c>
    </row>
    <row r="94" spans="1:8" ht="15" customHeight="1" x14ac:dyDescent="0.2">
      <c r="A94" s="109">
        <v>89</v>
      </c>
      <c r="B94" s="109">
        <v>1</v>
      </c>
      <c r="C94" s="117" t="s">
        <v>173</v>
      </c>
      <c r="D94" s="109" t="s">
        <v>51</v>
      </c>
      <c r="E94" s="110" t="s">
        <v>10</v>
      </c>
      <c r="F94" s="144"/>
      <c r="G94" s="5" t="str">
        <f t="shared" si="17"/>
        <v/>
      </c>
      <c r="H94" s="5" t="s">
        <v>9</v>
      </c>
    </row>
    <row r="95" spans="1:8" ht="15" customHeight="1" x14ac:dyDescent="0.2">
      <c r="A95" s="109">
        <v>90</v>
      </c>
      <c r="B95" s="109">
        <v>2</v>
      </c>
      <c r="C95" s="117" t="s">
        <v>175</v>
      </c>
      <c r="D95" s="5" t="s">
        <v>51</v>
      </c>
      <c r="E95" s="110" t="s">
        <v>212</v>
      </c>
      <c r="F95" s="144"/>
      <c r="G95" s="5" t="str">
        <f t="shared" si="17"/>
        <v/>
      </c>
      <c r="H95" s="5" t="s">
        <v>13</v>
      </c>
    </row>
    <row r="96" spans="1:8" ht="15" customHeight="1" x14ac:dyDescent="0.2">
      <c r="A96" s="109">
        <v>91</v>
      </c>
      <c r="B96" s="109">
        <v>3</v>
      </c>
      <c r="C96" s="117" t="s">
        <v>176</v>
      </c>
      <c r="D96" s="5" t="s">
        <v>51</v>
      </c>
      <c r="E96" s="110" t="s">
        <v>212</v>
      </c>
      <c r="F96" s="144"/>
      <c r="G96" s="5" t="str">
        <f t="shared" si="17"/>
        <v/>
      </c>
      <c r="H96" s="5" t="s">
        <v>13</v>
      </c>
    </row>
    <row r="97" spans="1:8" ht="15" customHeight="1" x14ac:dyDescent="0.2">
      <c r="A97" s="109">
        <v>92</v>
      </c>
      <c r="B97" s="109">
        <v>4</v>
      </c>
      <c r="C97" s="117" t="s">
        <v>179</v>
      </c>
      <c r="D97" s="109" t="s">
        <v>51</v>
      </c>
      <c r="E97" s="110" t="s">
        <v>17</v>
      </c>
      <c r="F97" s="144"/>
      <c r="G97" s="5" t="str">
        <f t="shared" si="17"/>
        <v/>
      </c>
      <c r="H97" s="5" t="s">
        <v>10</v>
      </c>
    </row>
    <row r="98" spans="1:8" ht="15" customHeight="1" x14ac:dyDescent="0.2">
      <c r="A98" s="109">
        <v>93</v>
      </c>
      <c r="B98" s="109">
        <v>5</v>
      </c>
      <c r="C98" s="117" t="s">
        <v>174</v>
      </c>
      <c r="D98" s="109" t="s">
        <v>51</v>
      </c>
      <c r="E98" s="110" t="s">
        <v>17</v>
      </c>
      <c r="F98" s="144"/>
      <c r="G98" s="5" t="str">
        <f t="shared" si="17"/>
        <v/>
      </c>
      <c r="H98" s="5" t="s">
        <v>10</v>
      </c>
    </row>
    <row r="99" spans="1:8" ht="15" customHeight="1" x14ac:dyDescent="0.2">
      <c r="A99" s="109">
        <v>94</v>
      </c>
      <c r="B99" s="109">
        <v>6</v>
      </c>
      <c r="C99" s="117" t="s">
        <v>221</v>
      </c>
      <c r="D99" s="109" t="s">
        <v>51</v>
      </c>
      <c r="E99" s="110" t="s">
        <v>17</v>
      </c>
      <c r="F99" s="144"/>
      <c r="G99" s="5" t="str">
        <f t="shared" si="17"/>
        <v/>
      </c>
      <c r="H99" s="5" t="s">
        <v>10</v>
      </c>
    </row>
    <row r="100" spans="1:8" ht="15" customHeight="1" x14ac:dyDescent="0.2">
      <c r="A100" s="109">
        <v>95</v>
      </c>
      <c r="B100" s="109">
        <v>7</v>
      </c>
      <c r="C100" s="117" t="s">
        <v>222</v>
      </c>
      <c r="D100" s="109" t="s">
        <v>51</v>
      </c>
      <c r="E100" s="110" t="s">
        <v>12</v>
      </c>
      <c r="F100" s="144"/>
      <c r="G100" s="5" t="str">
        <f t="shared" si="17"/>
        <v/>
      </c>
      <c r="H100" s="5" t="s">
        <v>17</v>
      </c>
    </row>
    <row r="101" spans="1:8" ht="15" customHeight="1" x14ac:dyDescent="0.2">
      <c r="A101" s="109">
        <v>96</v>
      </c>
      <c r="B101" s="109">
        <v>8</v>
      </c>
      <c r="C101" s="117" t="s">
        <v>180</v>
      </c>
      <c r="D101" s="109" t="s">
        <v>51</v>
      </c>
      <c r="E101" s="110" t="s">
        <v>10</v>
      </c>
      <c r="F101" s="144"/>
      <c r="G101" s="5" t="str">
        <f t="shared" si="17"/>
        <v/>
      </c>
      <c r="H101" s="5" t="s">
        <v>9</v>
      </c>
    </row>
    <row r="102" spans="1:8" ht="15" customHeight="1" x14ac:dyDescent="0.2">
      <c r="A102" s="109">
        <v>97</v>
      </c>
      <c r="B102" s="109">
        <v>9</v>
      </c>
      <c r="C102" s="117" t="s">
        <v>181</v>
      </c>
      <c r="D102" s="109" t="s">
        <v>51</v>
      </c>
      <c r="E102" s="110" t="s">
        <v>17</v>
      </c>
      <c r="F102" s="144"/>
      <c r="G102" s="5" t="str">
        <f t="shared" ref="G102:G116" si="18">IF(F102="","",VLOOKUP(F102,GRED,2))</f>
        <v/>
      </c>
      <c r="H102" s="5" t="s">
        <v>10</v>
      </c>
    </row>
    <row r="103" spans="1:8" ht="15" customHeight="1" x14ac:dyDescent="0.2">
      <c r="A103" s="109">
        <v>98</v>
      </c>
      <c r="B103" s="109">
        <v>10</v>
      </c>
      <c r="C103" s="117" t="s">
        <v>182</v>
      </c>
      <c r="D103" s="109" t="s">
        <v>51</v>
      </c>
      <c r="E103" s="110" t="s">
        <v>12</v>
      </c>
      <c r="F103" s="144"/>
      <c r="G103" s="5" t="str">
        <f t="shared" si="18"/>
        <v/>
      </c>
      <c r="H103" s="5" t="s">
        <v>17</v>
      </c>
    </row>
    <row r="104" spans="1:8" ht="15" customHeight="1" x14ac:dyDescent="0.2">
      <c r="A104" s="109">
        <v>99</v>
      </c>
      <c r="B104" s="109">
        <v>11</v>
      </c>
      <c r="C104" s="117" t="s">
        <v>177</v>
      </c>
      <c r="D104" s="109" t="s">
        <v>51</v>
      </c>
      <c r="E104" s="110" t="s">
        <v>12</v>
      </c>
      <c r="F104" s="144"/>
      <c r="G104" s="5" t="str">
        <f t="shared" si="18"/>
        <v/>
      </c>
      <c r="H104" s="5" t="s">
        <v>17</v>
      </c>
    </row>
    <row r="105" spans="1:8" ht="15" customHeight="1" x14ac:dyDescent="0.2">
      <c r="A105" s="109">
        <v>100</v>
      </c>
      <c r="B105" s="109">
        <v>12</v>
      </c>
      <c r="C105" s="117" t="s">
        <v>183</v>
      </c>
      <c r="D105" s="109" t="s">
        <v>51</v>
      </c>
      <c r="E105" s="110" t="s">
        <v>10</v>
      </c>
      <c r="F105" s="144"/>
      <c r="G105" s="5" t="str">
        <f t="shared" si="18"/>
        <v/>
      </c>
      <c r="H105" s="5" t="s">
        <v>9</v>
      </c>
    </row>
    <row r="106" spans="1:8" ht="15" customHeight="1" x14ac:dyDescent="0.2">
      <c r="A106" s="109">
        <v>101</v>
      </c>
      <c r="B106" s="109">
        <v>13</v>
      </c>
      <c r="C106" s="117" t="s">
        <v>184</v>
      </c>
      <c r="D106" s="109" t="s">
        <v>51</v>
      </c>
      <c r="E106" s="110" t="s">
        <v>18</v>
      </c>
      <c r="F106" s="144"/>
      <c r="G106" s="5" t="str">
        <f t="shared" si="18"/>
        <v/>
      </c>
      <c r="H106" s="5" t="s">
        <v>13</v>
      </c>
    </row>
    <row r="107" spans="1:8" ht="15" customHeight="1" x14ac:dyDescent="0.2">
      <c r="A107" s="109">
        <v>102</v>
      </c>
      <c r="B107" s="109">
        <v>14</v>
      </c>
      <c r="C107" s="117" t="s">
        <v>178</v>
      </c>
      <c r="D107" s="109" t="s">
        <v>51</v>
      </c>
      <c r="E107" s="110" t="s">
        <v>11</v>
      </c>
      <c r="F107" s="144"/>
      <c r="G107" s="5" t="str">
        <f t="shared" si="18"/>
        <v/>
      </c>
      <c r="H107" s="5" t="s">
        <v>17</v>
      </c>
    </row>
    <row r="108" spans="1:8" ht="15" customHeight="1" x14ac:dyDescent="0.2">
      <c r="A108" s="109">
        <v>103</v>
      </c>
      <c r="B108" s="109">
        <v>1</v>
      </c>
      <c r="C108" s="117" t="s">
        <v>224</v>
      </c>
      <c r="D108" s="109" t="s">
        <v>190</v>
      </c>
      <c r="E108" s="110" t="s">
        <v>15</v>
      </c>
      <c r="F108" s="144"/>
      <c r="G108" s="5" t="str">
        <f t="shared" si="18"/>
        <v/>
      </c>
      <c r="H108" s="5" t="s">
        <v>12</v>
      </c>
    </row>
    <row r="109" spans="1:8" ht="15" customHeight="1" x14ac:dyDescent="0.2">
      <c r="A109" s="109">
        <v>104</v>
      </c>
      <c r="B109" s="109">
        <v>2</v>
      </c>
      <c r="C109" s="117" t="s">
        <v>185</v>
      </c>
      <c r="D109" s="109" t="s">
        <v>190</v>
      </c>
      <c r="E109" s="110" t="s">
        <v>18</v>
      </c>
      <c r="F109" s="144"/>
      <c r="G109" s="5" t="str">
        <f t="shared" si="18"/>
        <v/>
      </c>
      <c r="H109" s="5" t="s">
        <v>13</v>
      </c>
    </row>
    <row r="110" spans="1:8" ht="15" customHeight="1" x14ac:dyDescent="0.2">
      <c r="A110" s="109">
        <v>105</v>
      </c>
      <c r="B110" s="109">
        <v>3</v>
      </c>
      <c r="C110" s="117" t="s">
        <v>225</v>
      </c>
      <c r="D110" s="109" t="s">
        <v>190</v>
      </c>
      <c r="E110" s="110" t="s">
        <v>13</v>
      </c>
      <c r="F110" s="144"/>
      <c r="G110" s="5" t="str">
        <f t="shared" si="18"/>
        <v/>
      </c>
      <c r="H110" s="5" t="s">
        <v>17</v>
      </c>
    </row>
    <row r="111" spans="1:8" ht="15" customHeight="1" x14ac:dyDescent="0.2">
      <c r="A111" s="109">
        <v>106</v>
      </c>
      <c r="B111" s="109">
        <v>4</v>
      </c>
      <c r="C111" s="117" t="s">
        <v>186</v>
      </c>
      <c r="D111" s="109" t="s">
        <v>190</v>
      </c>
      <c r="E111" s="110" t="s">
        <v>15</v>
      </c>
      <c r="F111" s="144"/>
      <c r="G111" s="5" t="str">
        <f t="shared" si="18"/>
        <v/>
      </c>
      <c r="H111" s="5" t="s">
        <v>12</v>
      </c>
    </row>
    <row r="112" spans="1:8" ht="15" customHeight="1" x14ac:dyDescent="0.2">
      <c r="A112" s="109">
        <v>107</v>
      </c>
      <c r="B112" s="109">
        <v>5</v>
      </c>
      <c r="C112" s="117" t="s">
        <v>187</v>
      </c>
      <c r="D112" s="109" t="s">
        <v>190</v>
      </c>
      <c r="E112" s="110" t="s">
        <v>18</v>
      </c>
      <c r="F112" s="144"/>
      <c r="G112" s="5" t="str">
        <f t="shared" si="18"/>
        <v/>
      </c>
      <c r="H112" s="5" t="s">
        <v>13</v>
      </c>
    </row>
    <row r="113" spans="1:8" ht="15" customHeight="1" x14ac:dyDescent="0.2">
      <c r="A113" s="109">
        <v>108</v>
      </c>
      <c r="B113" s="109">
        <v>6</v>
      </c>
      <c r="C113" s="117" t="s">
        <v>188</v>
      </c>
      <c r="D113" s="109" t="s">
        <v>190</v>
      </c>
      <c r="E113" s="110" t="s">
        <v>15</v>
      </c>
      <c r="F113" s="144"/>
      <c r="G113" s="5" t="str">
        <f t="shared" si="18"/>
        <v/>
      </c>
      <c r="H113" s="5" t="s">
        <v>12</v>
      </c>
    </row>
    <row r="114" spans="1:8" ht="15" customHeight="1" x14ac:dyDescent="0.2">
      <c r="A114" s="109">
        <v>109</v>
      </c>
      <c r="B114" s="109">
        <v>7</v>
      </c>
      <c r="C114" s="117" t="s">
        <v>189</v>
      </c>
      <c r="D114" s="109" t="s">
        <v>190</v>
      </c>
      <c r="E114" s="110" t="s">
        <v>18</v>
      </c>
      <c r="F114" s="144"/>
      <c r="G114" s="5" t="str">
        <f t="shared" si="18"/>
        <v/>
      </c>
      <c r="H114" s="5" t="s">
        <v>13</v>
      </c>
    </row>
    <row r="115" spans="1:8" ht="15" customHeight="1" x14ac:dyDescent="0.2">
      <c r="A115" s="109">
        <v>110</v>
      </c>
      <c r="B115" s="109">
        <v>8</v>
      </c>
      <c r="C115" s="117" t="s">
        <v>226</v>
      </c>
      <c r="D115" s="109" t="s">
        <v>190</v>
      </c>
      <c r="E115" s="110" t="s">
        <v>18</v>
      </c>
      <c r="F115" s="144"/>
      <c r="G115" s="5" t="str">
        <f t="shared" si="18"/>
        <v/>
      </c>
      <c r="H115" s="5" t="s">
        <v>13</v>
      </c>
    </row>
    <row r="116" spans="1:8" ht="15" customHeight="1" x14ac:dyDescent="0.2">
      <c r="A116" s="109">
        <v>111</v>
      </c>
      <c r="B116" s="109">
        <v>9</v>
      </c>
      <c r="C116" s="117" t="s">
        <v>227</v>
      </c>
      <c r="D116" s="109" t="s">
        <v>190</v>
      </c>
      <c r="E116" s="110" t="s">
        <v>16</v>
      </c>
      <c r="F116" s="144"/>
      <c r="G116" s="5" t="str">
        <f t="shared" si="18"/>
        <v/>
      </c>
      <c r="H116" s="5" t="s">
        <v>12</v>
      </c>
    </row>
  </sheetData>
  <mergeCells count="36">
    <mergeCell ref="AA13:AA14"/>
    <mergeCell ref="J13:J14"/>
    <mergeCell ref="K13:K14"/>
    <mergeCell ref="X13:X14"/>
    <mergeCell ref="Y13:Y14"/>
    <mergeCell ref="Z13:Z14"/>
    <mergeCell ref="AA8:AA9"/>
    <mergeCell ref="J10:J11"/>
    <mergeCell ref="K10:K11"/>
    <mergeCell ref="X10:X11"/>
    <mergeCell ref="Y10:Y11"/>
    <mergeCell ref="Z10:Z11"/>
    <mergeCell ref="AA10:AA11"/>
    <mergeCell ref="J8:J9"/>
    <mergeCell ref="K8:K9"/>
    <mergeCell ref="X8:X9"/>
    <mergeCell ref="Y8:Y9"/>
    <mergeCell ref="Z8:Z9"/>
    <mergeCell ref="L4:W4"/>
    <mergeCell ref="X4:Y4"/>
    <mergeCell ref="Z4:Z5"/>
    <mergeCell ref="AA4:AA5"/>
    <mergeCell ref="J6:J7"/>
    <mergeCell ref="K6:K7"/>
    <mergeCell ref="X6:X7"/>
    <mergeCell ref="Y6:Y7"/>
    <mergeCell ref="Z6:Z7"/>
    <mergeCell ref="AA6:AA7"/>
    <mergeCell ref="A1:H1"/>
    <mergeCell ref="A2:D2"/>
    <mergeCell ref="J4:J5"/>
    <mergeCell ref="K4:K5"/>
    <mergeCell ref="A4:A5"/>
    <mergeCell ref="C4:C5"/>
    <mergeCell ref="D4:D5"/>
    <mergeCell ref="F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3"/>
  <sheetViews>
    <sheetView topLeftCell="A4" workbookViewId="0">
      <selection activeCell="A18" sqref="A18"/>
    </sheetView>
  </sheetViews>
  <sheetFormatPr defaultRowHeight="12.75" x14ac:dyDescent="0.2"/>
  <cols>
    <col min="1" max="2" width="3.5703125" customWidth="1"/>
    <col min="3" max="3" width="33.5703125" bestFit="1" customWidth="1"/>
    <col min="4" max="4" width="5.7109375" customWidth="1"/>
    <col min="5" max="5" width="7.5703125" style="7" bestFit="1" customWidth="1"/>
    <col min="6" max="8" width="5" customWidth="1"/>
    <col min="10" max="10" width="13.85546875" bestFit="1" customWidth="1"/>
    <col min="11" max="27" width="7.140625" customWidth="1"/>
  </cols>
  <sheetData>
    <row r="1" spans="1:27" ht="18.75" customHeight="1" x14ac:dyDescent="0.25">
      <c r="A1" s="175" t="s">
        <v>100</v>
      </c>
      <c r="B1" s="175"/>
      <c r="C1" s="175"/>
      <c r="D1" s="175"/>
      <c r="E1" s="175"/>
      <c r="F1" s="175"/>
      <c r="G1" s="175"/>
      <c r="H1" s="175"/>
    </row>
    <row r="2" spans="1:27" ht="18.75" customHeight="1" x14ac:dyDescent="0.25">
      <c r="A2" s="176" t="s">
        <v>131</v>
      </c>
      <c r="B2" s="176"/>
      <c r="C2" s="176"/>
      <c r="D2" s="176"/>
      <c r="E2" s="9"/>
      <c r="G2" s="9"/>
    </row>
    <row r="3" spans="1:27" ht="18.75" customHeight="1" x14ac:dyDescent="0.25">
      <c r="A3" s="9"/>
      <c r="B3" s="9"/>
      <c r="C3" s="3"/>
      <c r="D3" s="3"/>
      <c r="E3" s="4"/>
      <c r="F3" s="3"/>
      <c r="G3" s="3"/>
      <c r="H3" s="1"/>
    </row>
    <row r="4" spans="1:27" ht="26.25" customHeight="1" x14ac:dyDescent="0.2">
      <c r="A4" s="179" t="s">
        <v>0</v>
      </c>
      <c r="B4" s="85"/>
      <c r="C4" s="179" t="s">
        <v>1</v>
      </c>
      <c r="D4" s="179" t="s">
        <v>130</v>
      </c>
      <c r="E4" s="63" t="s">
        <v>231</v>
      </c>
      <c r="F4" s="181" t="s">
        <v>101</v>
      </c>
      <c r="G4" s="182"/>
      <c r="H4" s="125" t="s">
        <v>233</v>
      </c>
      <c r="J4" s="177" t="s">
        <v>228</v>
      </c>
      <c r="K4" s="177" t="s">
        <v>105</v>
      </c>
      <c r="L4" s="183" t="s">
        <v>66</v>
      </c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4" t="s">
        <v>67</v>
      </c>
      <c r="Y4" s="184"/>
      <c r="Z4" s="184" t="s">
        <v>68</v>
      </c>
      <c r="AA4" s="184" t="s">
        <v>69</v>
      </c>
    </row>
    <row r="5" spans="1:27" ht="15" customHeight="1" x14ac:dyDescent="0.2">
      <c r="A5" s="180"/>
      <c r="B5" s="86"/>
      <c r="C5" s="180"/>
      <c r="D5" s="180"/>
      <c r="E5" s="10" t="s">
        <v>4</v>
      </c>
      <c r="F5" s="10" t="s">
        <v>3</v>
      </c>
      <c r="G5" s="10" t="s">
        <v>4</v>
      </c>
      <c r="H5" s="10" t="s">
        <v>4</v>
      </c>
      <c r="J5" s="178"/>
      <c r="K5" s="178"/>
      <c r="L5" s="65" t="s">
        <v>19</v>
      </c>
      <c r="M5" s="65" t="s">
        <v>9</v>
      </c>
      <c r="N5" s="65" t="s">
        <v>10</v>
      </c>
      <c r="O5" s="65" t="s">
        <v>17</v>
      </c>
      <c r="P5" s="65" t="s">
        <v>11</v>
      </c>
      <c r="Q5" s="65" t="s">
        <v>12</v>
      </c>
      <c r="R5" s="65" t="s">
        <v>13</v>
      </c>
      <c r="S5" s="65" t="s">
        <v>14</v>
      </c>
      <c r="T5" s="65" t="s">
        <v>15</v>
      </c>
      <c r="U5" s="65" t="s">
        <v>16</v>
      </c>
      <c r="V5" s="65" t="s">
        <v>18</v>
      </c>
      <c r="W5" s="62" t="s">
        <v>70</v>
      </c>
      <c r="X5" s="64" t="s">
        <v>64</v>
      </c>
      <c r="Y5" s="64" t="s">
        <v>29</v>
      </c>
      <c r="Z5" s="184"/>
      <c r="AA5" s="184"/>
    </row>
    <row r="6" spans="1:27" ht="15" customHeight="1" x14ac:dyDescent="0.2">
      <c r="A6" s="109">
        <v>1</v>
      </c>
      <c r="B6" s="109">
        <v>1</v>
      </c>
      <c r="C6" s="117" t="s">
        <v>88</v>
      </c>
      <c r="D6" s="109" t="s">
        <v>41</v>
      </c>
      <c r="E6" s="99" t="s">
        <v>18</v>
      </c>
      <c r="F6" s="6"/>
      <c r="G6" s="5" t="str">
        <f t="shared" ref="G6:G51" si="0">IF(F6="","",VLOOKUP(F6,GRED,2))</f>
        <v/>
      </c>
      <c r="H6" s="5" t="s">
        <v>13</v>
      </c>
      <c r="J6" s="185" t="s">
        <v>229</v>
      </c>
      <c r="K6" s="187">
        <f>SUM(L6:W6)</f>
        <v>46</v>
      </c>
      <c r="L6" s="68">
        <f>COUNTIF(E6:E51,"A")</f>
        <v>5</v>
      </c>
      <c r="M6" s="68">
        <f>COUNTIF(E6:E51,"A-")</f>
        <v>3</v>
      </c>
      <c r="N6" s="68">
        <f>COUNTIF(E6:E51,"B+")</f>
        <v>3</v>
      </c>
      <c r="O6" s="68">
        <f>COUNTIF(E6:E51,"B")</f>
        <v>7</v>
      </c>
      <c r="P6" s="68">
        <f>COUNTIF(E6:E51,"B-")</f>
        <v>10</v>
      </c>
      <c r="Q6" s="68">
        <f>COUNTIF(E6:E51,"C+")</f>
        <v>5</v>
      </c>
      <c r="R6" s="68">
        <f>COUNTIF(E6:E51,"C")</f>
        <v>2</v>
      </c>
      <c r="S6" s="68">
        <f>COUNTIF(E6:E51,"C-")</f>
        <v>2</v>
      </c>
      <c r="T6" s="68">
        <f>COUNTIF(E6:E51,"D+")</f>
        <v>1</v>
      </c>
      <c r="U6" s="68">
        <f>COUNTIF(E6:E51,"D")</f>
        <v>0</v>
      </c>
      <c r="V6" s="68">
        <f>COUNTIF(E6:E51,"F")</f>
        <v>8</v>
      </c>
      <c r="W6" s="68">
        <f>COUNTIF(E6:E51,"X")</f>
        <v>0</v>
      </c>
      <c r="X6" s="185">
        <f t="shared" ref="X6" si="1">SUM(L6:R6)</f>
        <v>35</v>
      </c>
      <c r="Y6" s="189">
        <f t="shared" ref="Y6" si="2">(X6/K6)*100</f>
        <v>76.08695652173914</v>
      </c>
      <c r="Z6" s="189">
        <f t="shared" ref="Z6" si="3">(L6*4+M6*3.67+N6*3.33+O6*3+P6*2.67+Q6*2.33+R6*2+S6*1.67+T6*1.33+U6*1)/K6</f>
        <v>2.37</v>
      </c>
      <c r="AA6" s="189">
        <f t="shared" ref="AA6" si="4">(Z6/4)*100</f>
        <v>59.25</v>
      </c>
    </row>
    <row r="7" spans="1:27" ht="15" customHeight="1" x14ac:dyDescent="0.2">
      <c r="A7" s="109">
        <v>2</v>
      </c>
      <c r="B7" s="109">
        <v>2</v>
      </c>
      <c r="C7" s="117" t="s">
        <v>210</v>
      </c>
      <c r="D7" s="109" t="s">
        <v>41</v>
      </c>
      <c r="E7" s="137" t="s">
        <v>13</v>
      </c>
      <c r="F7" s="6"/>
      <c r="G7" s="5" t="str">
        <f t="shared" si="0"/>
        <v/>
      </c>
      <c r="H7" s="5" t="s">
        <v>12</v>
      </c>
      <c r="J7" s="186"/>
      <c r="K7" s="188"/>
      <c r="L7" s="73">
        <f t="shared" ref="L7:W7" si="5">(L6/$K6)*100</f>
        <v>10.869565217391305</v>
      </c>
      <c r="M7" s="73">
        <f t="shared" si="5"/>
        <v>6.5217391304347823</v>
      </c>
      <c r="N7" s="73">
        <f t="shared" si="5"/>
        <v>6.5217391304347823</v>
      </c>
      <c r="O7" s="73">
        <f t="shared" si="5"/>
        <v>15.217391304347828</v>
      </c>
      <c r="P7" s="73">
        <f t="shared" si="5"/>
        <v>21.739130434782609</v>
      </c>
      <c r="Q7" s="73">
        <f t="shared" si="5"/>
        <v>10.869565217391305</v>
      </c>
      <c r="R7" s="73">
        <f t="shared" si="5"/>
        <v>4.3478260869565215</v>
      </c>
      <c r="S7" s="73">
        <f t="shared" si="5"/>
        <v>4.3478260869565215</v>
      </c>
      <c r="T7" s="73">
        <f t="shared" si="5"/>
        <v>2.1739130434782608</v>
      </c>
      <c r="U7" s="73">
        <f t="shared" si="5"/>
        <v>0</v>
      </c>
      <c r="V7" s="73">
        <f t="shared" si="5"/>
        <v>17.391304347826086</v>
      </c>
      <c r="W7" s="73">
        <f t="shared" si="5"/>
        <v>0</v>
      </c>
      <c r="X7" s="186"/>
      <c r="Y7" s="190"/>
      <c r="Z7" s="190"/>
      <c r="AA7" s="190"/>
    </row>
    <row r="8" spans="1:27" ht="15" customHeight="1" x14ac:dyDescent="0.2">
      <c r="A8" s="109">
        <v>3</v>
      </c>
      <c r="B8" s="109">
        <v>3</v>
      </c>
      <c r="C8" s="117" t="s">
        <v>211</v>
      </c>
      <c r="D8" s="109" t="s">
        <v>41</v>
      </c>
      <c r="E8" s="99" t="s">
        <v>12</v>
      </c>
      <c r="F8" s="6"/>
      <c r="G8" s="5" t="str">
        <f t="shared" si="0"/>
        <v/>
      </c>
      <c r="H8" s="5" t="s">
        <v>11</v>
      </c>
      <c r="J8" s="185" t="s">
        <v>230</v>
      </c>
      <c r="K8" s="187">
        <f>SUM(L8:W8)</f>
        <v>0</v>
      </c>
      <c r="L8" s="68">
        <f>COUNTIF(G6:G51,"A")</f>
        <v>0</v>
      </c>
      <c r="M8" s="68">
        <f>COUNTIF(G6:G51,"A-")</f>
        <v>0</v>
      </c>
      <c r="N8" s="68">
        <f>COUNTIF(G6:G51,"B+")</f>
        <v>0</v>
      </c>
      <c r="O8" s="68">
        <f>COUNTIF(G6:G51,"B")</f>
        <v>0</v>
      </c>
      <c r="P8" s="68">
        <f>COUNTIF(G6:G51,"B-")</f>
        <v>0</v>
      </c>
      <c r="Q8" s="68">
        <f>COUNTIF(G6:G51,"C+")</f>
        <v>0</v>
      </c>
      <c r="R8" s="68">
        <f>COUNTIF(G6:G51,"C")</f>
        <v>0</v>
      </c>
      <c r="S8" s="68">
        <f>COUNTIF(G6:G51,"C-")</f>
        <v>0</v>
      </c>
      <c r="T8" s="68">
        <f>COUNTIF(G6:G51,"D+")</f>
        <v>0</v>
      </c>
      <c r="U8" s="68">
        <f>COUNTIF(G6:G51,"D")</f>
        <v>0</v>
      </c>
      <c r="V8" s="68">
        <f>COUNTIF(G6:G51,"F")</f>
        <v>0</v>
      </c>
      <c r="W8" s="68">
        <f>COUNTIF(G6:G51,"X")</f>
        <v>0</v>
      </c>
      <c r="X8" s="185">
        <f t="shared" ref="X8" si="6">SUM(L8:R8)</f>
        <v>0</v>
      </c>
      <c r="Y8" s="189" t="e">
        <f t="shared" ref="Y8" si="7">(X8/K8)*100</f>
        <v>#DIV/0!</v>
      </c>
      <c r="Z8" s="189" t="e">
        <f t="shared" ref="Z8" si="8">(L8*4+M8*3.67+N8*3.33+O8*3+P8*2.67+Q8*2.33+R8*2+S8*1.67+T8*1.33+U8*1)/K8</f>
        <v>#DIV/0!</v>
      </c>
      <c r="AA8" s="189" t="e">
        <f t="shared" ref="AA8" si="9">(Z8/4)*100</f>
        <v>#DIV/0!</v>
      </c>
    </row>
    <row r="9" spans="1:27" ht="15" customHeight="1" x14ac:dyDescent="0.2">
      <c r="A9" s="109">
        <v>4</v>
      </c>
      <c r="B9" s="109">
        <v>4</v>
      </c>
      <c r="C9" s="117" t="s">
        <v>82</v>
      </c>
      <c r="D9" s="109" t="s">
        <v>41</v>
      </c>
      <c r="E9" s="99" t="s">
        <v>11</v>
      </c>
      <c r="F9" s="6"/>
      <c r="G9" s="5" t="str">
        <f t="shared" si="0"/>
        <v/>
      </c>
      <c r="H9" s="5" t="s">
        <v>17</v>
      </c>
      <c r="J9" s="186"/>
      <c r="K9" s="188"/>
      <c r="L9" s="73" t="e">
        <f t="shared" ref="L9:W9" si="10">(L8/$K8)*100</f>
        <v>#DIV/0!</v>
      </c>
      <c r="M9" s="73" t="e">
        <f t="shared" si="10"/>
        <v>#DIV/0!</v>
      </c>
      <c r="N9" s="73" t="e">
        <f t="shared" si="10"/>
        <v>#DIV/0!</v>
      </c>
      <c r="O9" s="73" t="e">
        <f t="shared" si="10"/>
        <v>#DIV/0!</v>
      </c>
      <c r="P9" s="73" t="e">
        <f t="shared" si="10"/>
        <v>#DIV/0!</v>
      </c>
      <c r="Q9" s="73" t="e">
        <f t="shared" si="10"/>
        <v>#DIV/0!</v>
      </c>
      <c r="R9" s="73" t="e">
        <f t="shared" si="10"/>
        <v>#DIV/0!</v>
      </c>
      <c r="S9" s="73" t="e">
        <f t="shared" si="10"/>
        <v>#DIV/0!</v>
      </c>
      <c r="T9" s="73" t="e">
        <f t="shared" si="10"/>
        <v>#DIV/0!</v>
      </c>
      <c r="U9" s="73" t="e">
        <f t="shared" si="10"/>
        <v>#DIV/0!</v>
      </c>
      <c r="V9" s="73" t="e">
        <f t="shared" si="10"/>
        <v>#DIV/0!</v>
      </c>
      <c r="W9" s="73" t="e">
        <f t="shared" si="10"/>
        <v>#DIV/0!</v>
      </c>
      <c r="X9" s="186"/>
      <c r="Y9" s="190"/>
      <c r="Z9" s="190"/>
      <c r="AA9" s="190"/>
    </row>
    <row r="10" spans="1:27" ht="15" customHeight="1" x14ac:dyDescent="0.2">
      <c r="A10" s="109">
        <v>5</v>
      </c>
      <c r="B10" s="109">
        <v>5</v>
      </c>
      <c r="C10" s="117" t="s">
        <v>89</v>
      </c>
      <c r="D10" s="109" t="s">
        <v>41</v>
      </c>
      <c r="E10" s="99" t="s">
        <v>10</v>
      </c>
      <c r="F10" s="6"/>
      <c r="G10" s="5" t="str">
        <f t="shared" si="0"/>
        <v/>
      </c>
      <c r="H10" s="5" t="s">
        <v>9</v>
      </c>
      <c r="J10" s="185" t="s">
        <v>36</v>
      </c>
      <c r="K10" s="187">
        <f>SUM(L10:W10)</f>
        <v>46</v>
      </c>
      <c r="L10" s="68">
        <f>COUNTIF(H6:H51,"A")</f>
        <v>8</v>
      </c>
      <c r="M10" s="68">
        <f>COUNTIF(H6:H51,"A-")</f>
        <v>6</v>
      </c>
      <c r="N10" s="68">
        <f>COUNTIF(H6:H51,"B+")</f>
        <v>3</v>
      </c>
      <c r="O10" s="68">
        <f>COUNTIF(H6:H51,"B")</f>
        <v>11</v>
      </c>
      <c r="P10" s="68">
        <f>COUNTIF(H6:H51,"B-")</f>
        <v>7</v>
      </c>
      <c r="Q10" s="68">
        <f>COUNTIF(H6:H51,"C+")</f>
        <v>6</v>
      </c>
      <c r="R10" s="68">
        <f>COUNTIF(H6:H51,"C")</f>
        <v>5</v>
      </c>
      <c r="S10" s="68">
        <f>COUNTIF(H6:H51,"C-")</f>
        <v>0</v>
      </c>
      <c r="T10" s="68">
        <f>COUNTIF(H6:H51,"D+")</f>
        <v>0</v>
      </c>
      <c r="U10" s="68">
        <f>COUNTIF(H6:H51,"D")</f>
        <v>0</v>
      </c>
      <c r="V10" s="68">
        <f>COUNTIF(H6:H51,"F")</f>
        <v>0</v>
      </c>
      <c r="W10" s="68">
        <f>COUNTIF(H6:H51,"X")</f>
        <v>0</v>
      </c>
      <c r="X10" s="185">
        <f t="shared" ref="X10" si="11">SUM(L10:R10)</f>
        <v>46</v>
      </c>
      <c r="Y10" s="189">
        <f t="shared" ref="Y10" si="12">(X10/K10)*100</f>
        <v>100</v>
      </c>
      <c r="Z10" s="189">
        <f>(L10*4+M10*3.67+N10*3.33+O10*3+P10*2.67+Q10*2.33+R10*2+S10*1.67+T10*1.33+U10*1)/K10</f>
        <v>3.0365217391304342</v>
      </c>
      <c r="AA10" s="189">
        <f t="shared" ref="AA10" si="13">(Z10/4)*100</f>
        <v>75.91304347826086</v>
      </c>
    </row>
    <row r="11" spans="1:27" ht="15" customHeight="1" x14ac:dyDescent="0.2">
      <c r="A11" s="109">
        <v>6</v>
      </c>
      <c r="B11" s="109">
        <v>6</v>
      </c>
      <c r="C11" s="117" t="s">
        <v>83</v>
      </c>
      <c r="D11" s="109" t="s">
        <v>41</v>
      </c>
      <c r="E11" s="99" t="s">
        <v>13</v>
      </c>
      <c r="F11" s="6"/>
      <c r="G11" s="5" t="str">
        <f t="shared" si="0"/>
        <v/>
      </c>
      <c r="H11" s="5" t="s">
        <v>11</v>
      </c>
      <c r="J11" s="186"/>
      <c r="K11" s="188"/>
      <c r="L11" s="73">
        <f t="shared" ref="L11:W11" si="14">(L10/$K10)*100</f>
        <v>17.391304347826086</v>
      </c>
      <c r="M11" s="73">
        <f t="shared" si="14"/>
        <v>13.043478260869565</v>
      </c>
      <c r="N11" s="73">
        <f t="shared" si="14"/>
        <v>6.5217391304347823</v>
      </c>
      <c r="O11" s="73">
        <f t="shared" si="14"/>
        <v>23.913043478260871</v>
      </c>
      <c r="P11" s="73">
        <f t="shared" si="14"/>
        <v>15.217391304347828</v>
      </c>
      <c r="Q11" s="73">
        <f t="shared" si="14"/>
        <v>13.043478260869565</v>
      </c>
      <c r="R11" s="73">
        <f t="shared" si="14"/>
        <v>10.869565217391305</v>
      </c>
      <c r="S11" s="73">
        <f t="shared" si="14"/>
        <v>0</v>
      </c>
      <c r="T11" s="73">
        <f t="shared" si="14"/>
        <v>0</v>
      </c>
      <c r="U11" s="73">
        <f t="shared" si="14"/>
        <v>0</v>
      </c>
      <c r="V11" s="73">
        <f t="shared" si="14"/>
        <v>0</v>
      </c>
      <c r="W11" s="73">
        <f t="shared" si="14"/>
        <v>0</v>
      </c>
      <c r="X11" s="186"/>
      <c r="Y11" s="190"/>
      <c r="Z11" s="190"/>
      <c r="AA11" s="190"/>
    </row>
    <row r="12" spans="1:27" ht="15" customHeight="1" x14ac:dyDescent="0.2">
      <c r="A12" s="109">
        <v>7</v>
      </c>
      <c r="B12" s="109">
        <v>7</v>
      </c>
      <c r="C12" s="117" t="s">
        <v>90</v>
      </c>
      <c r="D12" s="109" t="s">
        <v>190</v>
      </c>
      <c r="E12" s="99" t="s">
        <v>19</v>
      </c>
      <c r="F12" s="6"/>
      <c r="G12" s="5" t="str">
        <f t="shared" si="0"/>
        <v/>
      </c>
      <c r="H12" s="5" t="s">
        <v>19</v>
      </c>
    </row>
    <row r="13" spans="1:27" ht="15" customHeight="1" x14ac:dyDescent="0.2">
      <c r="A13" s="109">
        <v>8</v>
      </c>
      <c r="B13" s="109">
        <v>8</v>
      </c>
      <c r="C13" s="117" t="s">
        <v>91</v>
      </c>
      <c r="D13" s="109" t="s">
        <v>41</v>
      </c>
      <c r="E13" s="99" t="s">
        <v>19</v>
      </c>
      <c r="F13" s="6"/>
      <c r="G13" s="5" t="str">
        <f t="shared" si="0"/>
        <v/>
      </c>
      <c r="H13" s="5" t="s">
        <v>19</v>
      </c>
      <c r="J13" s="194" t="s">
        <v>238</v>
      </c>
      <c r="K13" s="196">
        <v>46</v>
      </c>
      <c r="L13" s="121">
        <v>5</v>
      </c>
      <c r="M13" s="121">
        <v>6</v>
      </c>
      <c r="N13" s="121">
        <v>7</v>
      </c>
      <c r="O13" s="121">
        <v>10</v>
      </c>
      <c r="P13" s="121">
        <v>7</v>
      </c>
      <c r="Q13" s="121">
        <v>6</v>
      </c>
      <c r="R13" s="121">
        <v>5</v>
      </c>
      <c r="S13" s="121">
        <v>0</v>
      </c>
      <c r="T13" s="121">
        <v>0</v>
      </c>
      <c r="U13" s="121">
        <v>0</v>
      </c>
      <c r="V13" s="121">
        <v>0</v>
      </c>
      <c r="W13" s="121">
        <v>0</v>
      </c>
      <c r="X13" s="193">
        <v>46</v>
      </c>
      <c r="Y13" s="191">
        <v>100</v>
      </c>
      <c r="Z13" s="191">
        <v>3</v>
      </c>
      <c r="AA13" s="191">
        <v>75</v>
      </c>
    </row>
    <row r="14" spans="1:27" ht="15" customHeight="1" x14ac:dyDescent="0.2">
      <c r="A14" s="109">
        <v>9</v>
      </c>
      <c r="B14" s="109">
        <v>9</v>
      </c>
      <c r="C14" s="117" t="s">
        <v>84</v>
      </c>
      <c r="D14" s="109" t="s">
        <v>41</v>
      </c>
      <c r="E14" s="99" t="s">
        <v>10</v>
      </c>
      <c r="F14" s="6"/>
      <c r="G14" s="5" t="str">
        <f t="shared" si="0"/>
        <v/>
      </c>
      <c r="H14" s="5" t="s">
        <v>9</v>
      </c>
      <c r="J14" s="195"/>
      <c r="K14" s="197"/>
      <c r="L14" s="129">
        <v>10.869565217391305</v>
      </c>
      <c r="M14" s="129">
        <v>13.043478260869565</v>
      </c>
      <c r="N14" s="129">
        <v>15.217391304347828</v>
      </c>
      <c r="O14" s="129">
        <v>21.739130434782609</v>
      </c>
      <c r="P14" s="129">
        <v>15.217391304347828</v>
      </c>
      <c r="Q14" s="129">
        <v>13.043478260869565</v>
      </c>
      <c r="R14" s="129">
        <v>10.869565217391305</v>
      </c>
      <c r="S14" s="129">
        <v>0</v>
      </c>
      <c r="T14" s="129">
        <v>0</v>
      </c>
      <c r="U14" s="129">
        <v>0</v>
      </c>
      <c r="V14" s="129">
        <v>0</v>
      </c>
      <c r="W14" s="129">
        <v>0</v>
      </c>
      <c r="X14" s="193"/>
      <c r="Y14" s="191"/>
      <c r="Z14" s="191"/>
      <c r="AA14" s="191"/>
    </row>
    <row r="15" spans="1:27" ht="15" customHeight="1" x14ac:dyDescent="0.2">
      <c r="A15" s="109">
        <v>10</v>
      </c>
      <c r="B15" s="109">
        <v>10</v>
      </c>
      <c r="C15" s="117" t="s">
        <v>85</v>
      </c>
      <c r="D15" s="109" t="s">
        <v>41</v>
      </c>
      <c r="E15" s="99" t="s">
        <v>12</v>
      </c>
      <c r="F15" s="6"/>
      <c r="G15" s="5" t="str">
        <f t="shared" si="0"/>
        <v/>
      </c>
      <c r="H15" s="5" t="s">
        <v>11</v>
      </c>
      <c r="R15" s="8"/>
    </row>
    <row r="16" spans="1:27" ht="15" customHeight="1" x14ac:dyDescent="0.2">
      <c r="A16" s="109">
        <v>11</v>
      </c>
      <c r="B16" s="109">
        <v>11</v>
      </c>
      <c r="C16" s="117" t="s">
        <v>92</v>
      </c>
      <c r="D16" s="109" t="s">
        <v>41</v>
      </c>
      <c r="E16" s="99" t="s">
        <v>17</v>
      </c>
      <c r="F16" s="6"/>
      <c r="G16" s="5" t="str">
        <f t="shared" si="0"/>
        <v/>
      </c>
      <c r="H16" s="5" t="s">
        <v>10</v>
      </c>
      <c r="R16" s="8"/>
    </row>
    <row r="17" spans="1:18" ht="15" customHeight="1" x14ac:dyDescent="0.2">
      <c r="A17" s="109">
        <v>12</v>
      </c>
      <c r="B17" s="109">
        <v>12</v>
      </c>
      <c r="C17" s="117" t="s">
        <v>86</v>
      </c>
      <c r="D17" s="109" t="s">
        <v>41</v>
      </c>
      <c r="E17" s="99" t="s">
        <v>11</v>
      </c>
      <c r="F17" s="6"/>
      <c r="G17" s="5" t="str">
        <f t="shared" si="0"/>
        <v/>
      </c>
      <c r="H17" s="5" t="s">
        <v>17</v>
      </c>
      <c r="R17" s="8"/>
    </row>
    <row r="18" spans="1:18" ht="15" customHeight="1" x14ac:dyDescent="0.2">
      <c r="A18" s="109">
        <v>13</v>
      </c>
      <c r="B18" s="109">
        <v>13</v>
      </c>
      <c r="C18" s="117" t="s">
        <v>93</v>
      </c>
      <c r="D18" s="109" t="s">
        <v>41</v>
      </c>
      <c r="E18" s="99" t="s">
        <v>14</v>
      </c>
      <c r="F18" s="6"/>
      <c r="G18" s="5" t="str">
        <f t="shared" si="0"/>
        <v/>
      </c>
      <c r="H18" s="5" t="s">
        <v>11</v>
      </c>
      <c r="R18" s="8"/>
    </row>
    <row r="19" spans="1:18" ht="15" customHeight="1" x14ac:dyDescent="0.2">
      <c r="A19" s="109">
        <v>14</v>
      </c>
      <c r="B19" s="109">
        <v>14</v>
      </c>
      <c r="C19" s="117" t="s">
        <v>94</v>
      </c>
      <c r="D19" s="109" t="s">
        <v>41</v>
      </c>
      <c r="E19" s="99" t="s">
        <v>11</v>
      </c>
      <c r="F19" s="6"/>
      <c r="G19" s="5" t="str">
        <f t="shared" si="0"/>
        <v/>
      </c>
      <c r="H19" s="5" t="s">
        <v>17</v>
      </c>
      <c r="R19" s="8"/>
    </row>
    <row r="20" spans="1:18" ht="15" customHeight="1" x14ac:dyDescent="0.2">
      <c r="A20" s="109">
        <v>15</v>
      </c>
      <c r="B20" s="109">
        <v>15</v>
      </c>
      <c r="C20" s="117" t="s">
        <v>95</v>
      </c>
      <c r="D20" s="109" t="s">
        <v>41</v>
      </c>
      <c r="E20" s="99" t="s">
        <v>17</v>
      </c>
      <c r="F20" s="6"/>
      <c r="G20" s="5" t="str">
        <f t="shared" si="0"/>
        <v/>
      </c>
      <c r="H20" s="5" t="s">
        <v>10</v>
      </c>
      <c r="R20" s="8"/>
    </row>
    <row r="21" spans="1:18" ht="15" customHeight="1" x14ac:dyDescent="0.2">
      <c r="A21" s="109">
        <v>16</v>
      </c>
      <c r="B21" s="109">
        <v>16</v>
      </c>
      <c r="C21" s="117" t="s">
        <v>96</v>
      </c>
      <c r="D21" s="109" t="s">
        <v>41</v>
      </c>
      <c r="E21" s="99" t="s">
        <v>12</v>
      </c>
      <c r="F21" s="6"/>
      <c r="G21" s="5" t="str">
        <f t="shared" si="0"/>
        <v/>
      </c>
      <c r="H21" s="5" t="s">
        <v>11</v>
      </c>
      <c r="R21" s="8"/>
    </row>
    <row r="22" spans="1:18" ht="15" customHeight="1" x14ac:dyDescent="0.2">
      <c r="A22" s="109">
        <v>17</v>
      </c>
      <c r="B22" s="109">
        <v>17</v>
      </c>
      <c r="C22" s="117" t="s">
        <v>97</v>
      </c>
      <c r="D22" s="109" t="s">
        <v>41</v>
      </c>
      <c r="E22" s="99" t="s">
        <v>11</v>
      </c>
      <c r="F22" s="6"/>
      <c r="G22" s="5" t="str">
        <f t="shared" si="0"/>
        <v/>
      </c>
      <c r="H22" s="5" t="s">
        <v>10</v>
      </c>
      <c r="R22" s="8"/>
    </row>
    <row r="23" spans="1:18" ht="15" customHeight="1" x14ac:dyDescent="0.2">
      <c r="A23" s="109">
        <v>18</v>
      </c>
      <c r="B23" s="109">
        <v>18</v>
      </c>
      <c r="C23" s="117" t="s">
        <v>98</v>
      </c>
      <c r="D23" s="109" t="s">
        <v>41</v>
      </c>
      <c r="E23" s="99" t="s">
        <v>9</v>
      </c>
      <c r="F23" s="6"/>
      <c r="G23" s="5" t="str">
        <f t="shared" si="0"/>
        <v/>
      </c>
      <c r="H23" s="5" t="s">
        <v>19</v>
      </c>
      <c r="R23" s="8"/>
    </row>
    <row r="24" spans="1:18" ht="15" customHeight="1" x14ac:dyDescent="0.2">
      <c r="A24" s="109">
        <v>19</v>
      </c>
      <c r="B24" s="109">
        <v>19</v>
      </c>
      <c r="C24" s="117" t="s">
        <v>99</v>
      </c>
      <c r="D24" s="109" t="s">
        <v>41</v>
      </c>
      <c r="E24" s="99" t="s">
        <v>17</v>
      </c>
      <c r="F24" s="6"/>
      <c r="G24" s="5" t="str">
        <f t="shared" si="0"/>
        <v/>
      </c>
      <c r="H24" s="5" t="s">
        <v>17</v>
      </c>
      <c r="R24" s="8"/>
    </row>
    <row r="25" spans="1:18" ht="15" customHeight="1" x14ac:dyDescent="0.2">
      <c r="A25" s="109">
        <v>20</v>
      </c>
      <c r="B25" s="109">
        <v>20</v>
      </c>
      <c r="C25" s="117" t="s">
        <v>87</v>
      </c>
      <c r="D25" s="109" t="s">
        <v>41</v>
      </c>
      <c r="E25" s="99" t="s">
        <v>12</v>
      </c>
      <c r="F25" s="6"/>
      <c r="G25" s="5" t="str">
        <f t="shared" si="0"/>
        <v/>
      </c>
      <c r="H25" s="5" t="s">
        <v>11</v>
      </c>
      <c r="R25" s="8"/>
    </row>
    <row r="26" spans="1:18" ht="15" customHeight="1" x14ac:dyDescent="0.2">
      <c r="A26" s="109">
        <v>21</v>
      </c>
      <c r="B26" s="109">
        <v>1</v>
      </c>
      <c r="C26" s="117" t="s">
        <v>109</v>
      </c>
      <c r="D26" s="109" t="s">
        <v>43</v>
      </c>
      <c r="E26" s="137" t="s">
        <v>17</v>
      </c>
      <c r="F26" s="6"/>
      <c r="G26" s="5" t="str">
        <f t="shared" si="0"/>
        <v/>
      </c>
      <c r="H26" s="5" t="s">
        <v>17</v>
      </c>
      <c r="R26" s="8"/>
    </row>
    <row r="27" spans="1:18" ht="15" customHeight="1" x14ac:dyDescent="0.2">
      <c r="A27" s="109">
        <v>22</v>
      </c>
      <c r="B27" s="109">
        <v>2</v>
      </c>
      <c r="C27" s="117" t="s">
        <v>111</v>
      </c>
      <c r="D27" s="109" t="s">
        <v>43</v>
      </c>
      <c r="E27" s="99" t="s">
        <v>12</v>
      </c>
      <c r="F27" s="6"/>
      <c r="G27" s="5" t="str">
        <f t="shared" si="0"/>
        <v/>
      </c>
      <c r="H27" s="5" t="s">
        <v>11</v>
      </c>
      <c r="R27" s="8"/>
    </row>
    <row r="28" spans="1:18" ht="15" customHeight="1" x14ac:dyDescent="0.2">
      <c r="A28" s="109">
        <v>23</v>
      </c>
      <c r="B28" s="109">
        <v>3</v>
      </c>
      <c r="C28" s="117" t="s">
        <v>110</v>
      </c>
      <c r="D28" s="109" t="s">
        <v>43</v>
      </c>
      <c r="E28" s="99" t="s">
        <v>11</v>
      </c>
      <c r="F28" s="6"/>
      <c r="G28" s="5" t="str">
        <f t="shared" si="0"/>
        <v/>
      </c>
      <c r="H28" s="5" t="s">
        <v>17</v>
      </c>
      <c r="R28" s="8"/>
    </row>
    <row r="29" spans="1:18" ht="15" customHeight="1" x14ac:dyDescent="0.2">
      <c r="A29" s="109">
        <v>24</v>
      </c>
      <c r="B29" s="109">
        <v>4</v>
      </c>
      <c r="C29" s="117" t="s">
        <v>112</v>
      </c>
      <c r="D29" s="109" t="s">
        <v>43</v>
      </c>
      <c r="E29" s="99" t="s">
        <v>17</v>
      </c>
      <c r="F29" s="6"/>
      <c r="G29" s="5" t="str">
        <f t="shared" si="0"/>
        <v/>
      </c>
      <c r="H29" s="5" t="s">
        <v>17</v>
      </c>
      <c r="R29" s="8"/>
    </row>
    <row r="30" spans="1:18" ht="15" customHeight="1" x14ac:dyDescent="0.2">
      <c r="A30" s="109">
        <v>25</v>
      </c>
      <c r="B30" s="109">
        <v>5</v>
      </c>
      <c r="C30" s="117" t="s">
        <v>113</v>
      </c>
      <c r="D30" s="109" t="s">
        <v>43</v>
      </c>
      <c r="E30" s="137" t="s">
        <v>19</v>
      </c>
      <c r="F30" s="6"/>
      <c r="G30" s="5" t="str">
        <f t="shared" si="0"/>
        <v/>
      </c>
      <c r="H30" s="5" t="s">
        <v>19</v>
      </c>
      <c r="R30" s="8"/>
    </row>
    <row r="31" spans="1:18" ht="15" customHeight="1" x14ac:dyDescent="0.2">
      <c r="A31" s="109">
        <v>26</v>
      </c>
      <c r="B31" s="109">
        <v>6</v>
      </c>
      <c r="C31" s="117" t="s">
        <v>114</v>
      </c>
      <c r="D31" s="109" t="s">
        <v>43</v>
      </c>
      <c r="E31" s="99" t="s">
        <v>15</v>
      </c>
      <c r="F31" s="6"/>
      <c r="G31" s="5" t="str">
        <f t="shared" si="0"/>
        <v/>
      </c>
      <c r="H31" s="5" t="s">
        <v>12</v>
      </c>
      <c r="R31" s="8"/>
    </row>
    <row r="32" spans="1:18" ht="15" customHeight="1" x14ac:dyDescent="0.2">
      <c r="A32" s="109">
        <v>27</v>
      </c>
      <c r="B32" s="109">
        <v>7</v>
      </c>
      <c r="C32" s="117" t="s">
        <v>115</v>
      </c>
      <c r="D32" s="109" t="s">
        <v>43</v>
      </c>
      <c r="E32" s="99" t="s">
        <v>17</v>
      </c>
      <c r="F32" s="6"/>
      <c r="G32" s="5" t="str">
        <f t="shared" si="0"/>
        <v/>
      </c>
      <c r="H32" s="5" t="s">
        <v>17</v>
      </c>
      <c r="R32" s="8"/>
    </row>
    <row r="33" spans="1:18" ht="15" customHeight="1" x14ac:dyDescent="0.2">
      <c r="A33" s="109">
        <v>28</v>
      </c>
      <c r="B33" s="109">
        <v>8</v>
      </c>
      <c r="C33" s="117" t="s">
        <v>213</v>
      </c>
      <c r="D33" s="109" t="s">
        <v>43</v>
      </c>
      <c r="E33" s="99" t="s">
        <v>9</v>
      </c>
      <c r="F33" s="6"/>
      <c r="G33" s="5" t="str">
        <f t="shared" si="0"/>
        <v/>
      </c>
      <c r="H33" s="5" t="s">
        <v>19</v>
      </c>
      <c r="R33" s="8"/>
    </row>
    <row r="34" spans="1:18" ht="15" customHeight="1" x14ac:dyDescent="0.2">
      <c r="A34" s="109">
        <v>29</v>
      </c>
      <c r="B34" s="109">
        <v>9</v>
      </c>
      <c r="C34" s="117" t="s">
        <v>116</v>
      </c>
      <c r="D34" s="109" t="s">
        <v>43</v>
      </c>
      <c r="E34" s="99" t="s">
        <v>9</v>
      </c>
      <c r="F34" s="6"/>
      <c r="G34" s="5" t="str">
        <f t="shared" si="0"/>
        <v/>
      </c>
      <c r="H34" s="5" t="s">
        <v>19</v>
      </c>
      <c r="R34" s="8"/>
    </row>
    <row r="35" spans="1:18" ht="15" customHeight="1" x14ac:dyDescent="0.2">
      <c r="A35" s="109">
        <v>30</v>
      </c>
      <c r="B35" s="109">
        <v>10</v>
      </c>
      <c r="C35" s="117" t="s">
        <v>118</v>
      </c>
      <c r="D35" s="109" t="s">
        <v>43</v>
      </c>
      <c r="E35" s="99" t="s">
        <v>10</v>
      </c>
      <c r="F35" s="6"/>
      <c r="G35" s="5" t="str">
        <f t="shared" si="0"/>
        <v/>
      </c>
      <c r="H35" s="5" t="s">
        <v>9</v>
      </c>
      <c r="R35" s="8"/>
    </row>
    <row r="36" spans="1:18" ht="15" customHeight="1" x14ac:dyDescent="0.2">
      <c r="A36" s="109">
        <v>31</v>
      </c>
      <c r="B36" s="109">
        <v>11</v>
      </c>
      <c r="C36" s="117" t="s">
        <v>117</v>
      </c>
      <c r="D36" s="109" t="s">
        <v>43</v>
      </c>
      <c r="E36" s="99" t="s">
        <v>17</v>
      </c>
      <c r="F36" s="6"/>
      <c r="G36" s="5" t="str">
        <f t="shared" si="0"/>
        <v/>
      </c>
      <c r="H36" s="5" t="s">
        <v>17</v>
      </c>
      <c r="R36" s="8"/>
    </row>
    <row r="37" spans="1:18" ht="15" customHeight="1" x14ac:dyDescent="0.2">
      <c r="A37" s="109">
        <v>32</v>
      </c>
      <c r="B37" s="109">
        <v>12</v>
      </c>
      <c r="C37" s="117" t="s">
        <v>119</v>
      </c>
      <c r="D37" s="109" t="s">
        <v>43</v>
      </c>
      <c r="E37" s="99" t="s">
        <v>19</v>
      </c>
      <c r="F37" s="6"/>
      <c r="G37" s="5" t="str">
        <f t="shared" si="0"/>
        <v/>
      </c>
      <c r="H37" s="5" t="s">
        <v>19</v>
      </c>
      <c r="R37" s="8"/>
    </row>
    <row r="38" spans="1:18" ht="15" customHeight="1" x14ac:dyDescent="0.2">
      <c r="A38" s="109">
        <v>33</v>
      </c>
      <c r="B38" s="109">
        <v>1</v>
      </c>
      <c r="C38" s="117" t="s">
        <v>120</v>
      </c>
      <c r="D38" s="109" t="s">
        <v>44</v>
      </c>
      <c r="E38" s="99" t="s">
        <v>11</v>
      </c>
      <c r="F38" s="6"/>
      <c r="G38" s="5" t="str">
        <f t="shared" si="0"/>
        <v/>
      </c>
      <c r="H38" s="5" t="s">
        <v>9</v>
      </c>
      <c r="R38" s="8"/>
    </row>
    <row r="39" spans="1:18" ht="15" customHeight="1" x14ac:dyDescent="0.2">
      <c r="A39" s="109">
        <v>34</v>
      </c>
      <c r="B39" s="109">
        <v>2</v>
      </c>
      <c r="C39" s="117" t="s">
        <v>121</v>
      </c>
      <c r="D39" s="109" t="s">
        <v>44</v>
      </c>
      <c r="E39" s="99" t="s">
        <v>18</v>
      </c>
      <c r="F39" s="6"/>
      <c r="G39" s="5" t="str">
        <f t="shared" si="0"/>
        <v/>
      </c>
      <c r="H39" s="5" t="s">
        <v>13</v>
      </c>
      <c r="R39" s="8"/>
    </row>
    <row r="40" spans="1:18" ht="15" customHeight="1" x14ac:dyDescent="0.2">
      <c r="A40" s="109">
        <v>35</v>
      </c>
      <c r="B40" s="109">
        <v>3</v>
      </c>
      <c r="C40" s="117" t="s">
        <v>122</v>
      </c>
      <c r="D40" s="109" t="s">
        <v>44</v>
      </c>
      <c r="E40" s="99" t="s">
        <v>18</v>
      </c>
      <c r="F40" s="6"/>
      <c r="G40" s="5" t="str">
        <f t="shared" si="0"/>
        <v/>
      </c>
      <c r="H40" s="5" t="s">
        <v>12</v>
      </c>
      <c r="R40" s="8"/>
    </row>
    <row r="41" spans="1:18" ht="15" customHeight="1" x14ac:dyDescent="0.2">
      <c r="A41" s="109">
        <v>36</v>
      </c>
      <c r="B41" s="109">
        <v>4</v>
      </c>
      <c r="C41" s="117" t="s">
        <v>123</v>
      </c>
      <c r="D41" s="109" t="s">
        <v>44</v>
      </c>
      <c r="E41" s="99" t="s">
        <v>14</v>
      </c>
      <c r="F41" s="6"/>
      <c r="G41" s="5" t="str">
        <f t="shared" si="0"/>
        <v/>
      </c>
      <c r="H41" s="5" t="s">
        <v>12</v>
      </c>
      <c r="R41" s="8"/>
    </row>
    <row r="42" spans="1:18" ht="15" customHeight="1" x14ac:dyDescent="0.2">
      <c r="A42" s="109">
        <v>37</v>
      </c>
      <c r="B42" s="109">
        <v>5</v>
      </c>
      <c r="C42" s="117" t="s">
        <v>124</v>
      </c>
      <c r="D42" s="109" t="s">
        <v>44</v>
      </c>
      <c r="E42" s="99" t="s">
        <v>19</v>
      </c>
      <c r="F42" s="6"/>
      <c r="G42" s="5" t="str">
        <f t="shared" si="0"/>
        <v/>
      </c>
      <c r="H42" s="5" t="s">
        <v>19</v>
      </c>
      <c r="R42" s="8"/>
    </row>
    <row r="43" spans="1:18" ht="15" customHeight="1" x14ac:dyDescent="0.2">
      <c r="A43" s="109">
        <v>38</v>
      </c>
      <c r="B43" s="109">
        <v>6</v>
      </c>
      <c r="C43" s="117" t="s">
        <v>214</v>
      </c>
      <c r="D43" s="109" t="s">
        <v>44</v>
      </c>
      <c r="E43" s="99" t="s">
        <v>18</v>
      </c>
      <c r="F43" s="6"/>
      <c r="G43" s="5" t="str">
        <f t="shared" si="0"/>
        <v/>
      </c>
      <c r="H43" s="5" t="s">
        <v>13</v>
      </c>
      <c r="R43" s="8"/>
    </row>
    <row r="44" spans="1:18" ht="15" customHeight="1" x14ac:dyDescent="0.2">
      <c r="A44" s="109">
        <v>39</v>
      </c>
      <c r="B44" s="109">
        <v>7</v>
      </c>
      <c r="C44" s="117" t="s">
        <v>125</v>
      </c>
      <c r="D44" s="109" t="s">
        <v>44</v>
      </c>
      <c r="E44" s="99" t="s">
        <v>18</v>
      </c>
      <c r="F44" s="6"/>
      <c r="G44" s="5" t="str">
        <f t="shared" si="0"/>
        <v/>
      </c>
      <c r="H44" s="5" t="s">
        <v>13</v>
      </c>
      <c r="R44" s="8"/>
    </row>
    <row r="45" spans="1:18" ht="15" customHeight="1" x14ac:dyDescent="0.2">
      <c r="A45" s="109">
        <v>40</v>
      </c>
      <c r="B45" s="109">
        <v>8</v>
      </c>
      <c r="C45" s="117" t="s">
        <v>215</v>
      </c>
      <c r="D45" s="109" t="s">
        <v>44</v>
      </c>
      <c r="E45" s="99" t="s">
        <v>18</v>
      </c>
      <c r="F45" s="6"/>
      <c r="G45" s="5" t="str">
        <f t="shared" si="0"/>
        <v/>
      </c>
      <c r="H45" s="5" t="s">
        <v>13</v>
      </c>
      <c r="R45" s="8"/>
    </row>
    <row r="46" spans="1:18" ht="15" customHeight="1" x14ac:dyDescent="0.2">
      <c r="A46" s="109">
        <v>41</v>
      </c>
      <c r="B46" s="109">
        <v>9</v>
      </c>
      <c r="C46" s="117" t="s">
        <v>126</v>
      </c>
      <c r="D46" s="109" t="s">
        <v>44</v>
      </c>
      <c r="E46" s="99" t="s">
        <v>11</v>
      </c>
      <c r="F46" s="6"/>
      <c r="G46" s="5" t="str">
        <f t="shared" si="0"/>
        <v/>
      </c>
      <c r="H46" s="5" t="s">
        <v>17</v>
      </c>
      <c r="R46" s="8"/>
    </row>
    <row r="47" spans="1:18" ht="15" customHeight="1" x14ac:dyDescent="0.2">
      <c r="A47" s="109">
        <v>42</v>
      </c>
      <c r="B47" s="109">
        <v>10</v>
      </c>
      <c r="C47" s="117" t="s">
        <v>216</v>
      </c>
      <c r="D47" s="109" t="s">
        <v>44</v>
      </c>
      <c r="E47" s="99" t="s">
        <v>11</v>
      </c>
      <c r="F47" s="6"/>
      <c r="G47" s="5" t="str">
        <f t="shared" si="0"/>
        <v/>
      </c>
      <c r="H47" s="5" t="s">
        <v>17</v>
      </c>
      <c r="R47" s="8"/>
    </row>
    <row r="48" spans="1:18" ht="15" customHeight="1" x14ac:dyDescent="0.2">
      <c r="A48" s="121">
        <v>43</v>
      </c>
      <c r="B48" s="121">
        <v>11</v>
      </c>
      <c r="C48" s="122" t="s">
        <v>127</v>
      </c>
      <c r="D48" s="121" t="s">
        <v>44</v>
      </c>
      <c r="E48" s="138" t="s">
        <v>18</v>
      </c>
      <c r="F48" s="123"/>
      <c r="G48" s="124" t="str">
        <f t="shared" si="0"/>
        <v/>
      </c>
      <c r="H48" s="124" t="s">
        <v>12</v>
      </c>
      <c r="R48" s="8"/>
    </row>
    <row r="49" spans="1:18" ht="15" customHeight="1" x14ac:dyDescent="0.2">
      <c r="A49" s="109">
        <v>44</v>
      </c>
      <c r="B49" s="109">
        <v>12</v>
      </c>
      <c r="C49" s="117" t="s">
        <v>128</v>
      </c>
      <c r="D49" s="109" t="s">
        <v>44</v>
      </c>
      <c r="E49" s="109" t="s">
        <v>18</v>
      </c>
      <c r="F49" s="6"/>
      <c r="G49" s="5" t="str">
        <f t="shared" si="0"/>
        <v/>
      </c>
      <c r="H49" s="5" t="s">
        <v>12</v>
      </c>
      <c r="R49" s="8"/>
    </row>
    <row r="50" spans="1:18" ht="15" customHeight="1" x14ac:dyDescent="0.2">
      <c r="A50" s="109">
        <v>45</v>
      </c>
      <c r="B50" s="109">
        <v>13</v>
      </c>
      <c r="C50" s="117" t="s">
        <v>129</v>
      </c>
      <c r="D50" s="109" t="s">
        <v>44</v>
      </c>
      <c r="E50" s="109" t="s">
        <v>11</v>
      </c>
      <c r="F50" s="6"/>
      <c r="G50" s="5" t="str">
        <f t="shared" si="0"/>
        <v/>
      </c>
      <c r="H50" s="5" t="s">
        <v>9</v>
      </c>
      <c r="R50" s="8"/>
    </row>
    <row r="51" spans="1:18" x14ac:dyDescent="0.2">
      <c r="A51" s="126">
        <v>46</v>
      </c>
      <c r="B51" s="96">
        <v>1</v>
      </c>
      <c r="C51" s="79" t="s">
        <v>150</v>
      </c>
      <c r="D51" s="126" t="s">
        <v>49</v>
      </c>
      <c r="E51" s="126" t="s">
        <v>11</v>
      </c>
      <c r="F51" s="6"/>
      <c r="G51" s="5" t="str">
        <f t="shared" si="0"/>
        <v/>
      </c>
      <c r="H51" s="5" t="s">
        <v>9</v>
      </c>
      <c r="R51" s="8"/>
    </row>
    <row r="52" spans="1:18" x14ac:dyDescent="0.2">
      <c r="R52" s="8"/>
    </row>
    <row r="53" spans="1:18" x14ac:dyDescent="0.2">
      <c r="R53" s="8"/>
    </row>
    <row r="54" spans="1:18" x14ac:dyDescent="0.2">
      <c r="R54" s="8"/>
    </row>
    <row r="55" spans="1:18" x14ac:dyDescent="0.2">
      <c r="R55" s="8"/>
    </row>
    <row r="56" spans="1:18" x14ac:dyDescent="0.2">
      <c r="R56" s="8"/>
    </row>
    <row r="57" spans="1:18" x14ac:dyDescent="0.2">
      <c r="R57" s="8"/>
    </row>
    <row r="58" spans="1:18" x14ac:dyDescent="0.2">
      <c r="R58" s="8"/>
    </row>
    <row r="59" spans="1:18" x14ac:dyDescent="0.2">
      <c r="R59" s="8"/>
    </row>
    <row r="60" spans="1:18" x14ac:dyDescent="0.2">
      <c r="R60" s="8"/>
    </row>
    <row r="61" spans="1:18" x14ac:dyDescent="0.2">
      <c r="R61" s="8"/>
    </row>
    <row r="62" spans="1:18" x14ac:dyDescent="0.2">
      <c r="R62" s="8"/>
    </row>
    <row r="63" spans="1:18" x14ac:dyDescent="0.2">
      <c r="R63" s="8"/>
    </row>
    <row r="64" spans="1:18" x14ac:dyDescent="0.2">
      <c r="R64" s="8"/>
    </row>
    <row r="65" spans="18:18" x14ac:dyDescent="0.2">
      <c r="R65" s="8"/>
    </row>
    <row r="66" spans="18:18" x14ac:dyDescent="0.2">
      <c r="R66" s="8"/>
    </row>
    <row r="67" spans="18:18" x14ac:dyDescent="0.2">
      <c r="R67" s="8"/>
    </row>
    <row r="68" spans="18:18" x14ac:dyDescent="0.2">
      <c r="R68" s="8"/>
    </row>
    <row r="69" spans="18:18" x14ac:dyDescent="0.2">
      <c r="R69" s="8"/>
    </row>
    <row r="70" spans="18:18" x14ac:dyDescent="0.2">
      <c r="R70" s="8"/>
    </row>
    <row r="71" spans="18:18" x14ac:dyDescent="0.2">
      <c r="R71" s="8"/>
    </row>
    <row r="72" spans="18:18" x14ac:dyDescent="0.2">
      <c r="R72" s="8"/>
    </row>
    <row r="73" spans="18:18" x14ac:dyDescent="0.2">
      <c r="R73" s="8"/>
    </row>
    <row r="74" spans="18:18" x14ac:dyDescent="0.2">
      <c r="R74" s="8"/>
    </row>
    <row r="75" spans="18:18" x14ac:dyDescent="0.2">
      <c r="R75" s="8"/>
    </row>
    <row r="76" spans="18:18" x14ac:dyDescent="0.2">
      <c r="R76" s="8"/>
    </row>
    <row r="77" spans="18:18" x14ac:dyDescent="0.2">
      <c r="R77" s="8"/>
    </row>
    <row r="78" spans="18:18" x14ac:dyDescent="0.2">
      <c r="R78" s="8"/>
    </row>
    <row r="79" spans="18:18" x14ac:dyDescent="0.2">
      <c r="R79" s="8"/>
    </row>
    <row r="80" spans="18:18" x14ac:dyDescent="0.2">
      <c r="R80" s="8"/>
    </row>
    <row r="81" spans="18:18" x14ac:dyDescent="0.2">
      <c r="R81" s="8"/>
    </row>
    <row r="82" spans="18:18" x14ac:dyDescent="0.2">
      <c r="R82" s="8"/>
    </row>
    <row r="83" spans="18:18" x14ac:dyDescent="0.2">
      <c r="R83" s="8"/>
    </row>
    <row r="84" spans="18:18" x14ac:dyDescent="0.2">
      <c r="R84" s="8"/>
    </row>
    <row r="85" spans="18:18" x14ac:dyDescent="0.2">
      <c r="R85" s="8"/>
    </row>
    <row r="86" spans="18:18" x14ac:dyDescent="0.2">
      <c r="R86" s="8"/>
    </row>
    <row r="87" spans="18:18" x14ac:dyDescent="0.2">
      <c r="R87" s="8"/>
    </row>
    <row r="88" spans="18:18" x14ac:dyDescent="0.2">
      <c r="R88" s="8"/>
    </row>
    <row r="89" spans="18:18" x14ac:dyDescent="0.2">
      <c r="R89" s="8"/>
    </row>
    <row r="90" spans="18:18" x14ac:dyDescent="0.2">
      <c r="R90" s="8"/>
    </row>
    <row r="91" spans="18:18" x14ac:dyDescent="0.2">
      <c r="R91" s="8"/>
    </row>
    <row r="92" spans="18:18" x14ac:dyDescent="0.2">
      <c r="R92" s="8"/>
    </row>
    <row r="93" spans="18:18" x14ac:dyDescent="0.2">
      <c r="R93" s="8"/>
    </row>
    <row r="94" spans="18:18" x14ac:dyDescent="0.2">
      <c r="R94" s="8"/>
    </row>
    <row r="95" spans="18:18" x14ac:dyDescent="0.2">
      <c r="R95" s="8"/>
    </row>
    <row r="96" spans="18:18" x14ac:dyDescent="0.2">
      <c r="R96" s="8"/>
    </row>
    <row r="97" spans="18:18" x14ac:dyDescent="0.2">
      <c r="R97" s="8"/>
    </row>
    <row r="98" spans="18:18" x14ac:dyDescent="0.2">
      <c r="R98" s="8"/>
    </row>
    <row r="99" spans="18:18" x14ac:dyDescent="0.2">
      <c r="R99" s="8"/>
    </row>
    <row r="100" spans="18:18" x14ac:dyDescent="0.2">
      <c r="R100" s="8"/>
    </row>
    <row r="101" spans="18:18" x14ac:dyDescent="0.2">
      <c r="R101" s="8"/>
    </row>
    <row r="102" spans="18:18" x14ac:dyDescent="0.2">
      <c r="R102" s="8"/>
    </row>
    <row r="103" spans="18:18" x14ac:dyDescent="0.2">
      <c r="R103" s="8"/>
    </row>
    <row r="104" spans="18:18" x14ac:dyDescent="0.2">
      <c r="R104" s="8"/>
    </row>
    <row r="105" spans="18:18" x14ac:dyDescent="0.2">
      <c r="R105" s="8"/>
    </row>
    <row r="106" spans="18:18" x14ac:dyDescent="0.2">
      <c r="R106" s="8"/>
    </row>
    <row r="107" spans="18:18" x14ac:dyDescent="0.2">
      <c r="R107" s="8"/>
    </row>
    <row r="108" spans="18:18" x14ac:dyDescent="0.2">
      <c r="R108" s="8"/>
    </row>
    <row r="109" spans="18:18" x14ac:dyDescent="0.2">
      <c r="R109" s="8"/>
    </row>
    <row r="110" spans="18:18" x14ac:dyDescent="0.2">
      <c r="R110" s="8"/>
    </row>
    <row r="111" spans="18:18" x14ac:dyDescent="0.2">
      <c r="R111" s="8"/>
    </row>
    <row r="113" spans="5:5" x14ac:dyDescent="0.2">
      <c r="E113"/>
    </row>
  </sheetData>
  <protectedRanges>
    <protectedRange sqref="B26:B38 B40 B42 B44 B46 B48 B50" name="Range2"/>
  </protectedRanges>
  <sortState ref="O6:P16">
    <sortCondition ref="P6:P16"/>
  </sortState>
  <mergeCells count="36">
    <mergeCell ref="AA10:AA11"/>
    <mergeCell ref="J13:J14"/>
    <mergeCell ref="K13:K14"/>
    <mergeCell ref="X13:X14"/>
    <mergeCell ref="Y13:Y14"/>
    <mergeCell ref="Z13:Z14"/>
    <mergeCell ref="AA13:AA14"/>
    <mergeCell ref="J10:J11"/>
    <mergeCell ref="K10:K11"/>
    <mergeCell ref="X10:X11"/>
    <mergeCell ref="Y10:Y11"/>
    <mergeCell ref="Z10:Z11"/>
    <mergeCell ref="AA6:AA7"/>
    <mergeCell ref="J8:J9"/>
    <mergeCell ref="K8:K9"/>
    <mergeCell ref="X8:X9"/>
    <mergeCell ref="Y8:Y9"/>
    <mergeCell ref="Z8:Z9"/>
    <mergeCell ref="AA8:AA9"/>
    <mergeCell ref="J6:J7"/>
    <mergeCell ref="K6:K7"/>
    <mergeCell ref="X6:X7"/>
    <mergeCell ref="Y6:Y7"/>
    <mergeCell ref="Z6:Z7"/>
    <mergeCell ref="K4:K5"/>
    <mergeCell ref="L4:W4"/>
    <mergeCell ref="X4:Y4"/>
    <mergeCell ref="Z4:Z5"/>
    <mergeCell ref="AA4:AA5"/>
    <mergeCell ref="J4:J5"/>
    <mergeCell ref="F4:G4"/>
    <mergeCell ref="A2:D2"/>
    <mergeCell ref="A1:H1"/>
    <mergeCell ref="A4:A5"/>
    <mergeCell ref="C4:C5"/>
    <mergeCell ref="D4:D5"/>
  </mergeCells>
  <phoneticPr fontId="0" type="noConversion"/>
  <pageMargins left="0.25" right="0" top="0.5" bottom="0.5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8"/>
  <sheetViews>
    <sheetView topLeftCell="A4" workbookViewId="0">
      <selection activeCell="H21" sqref="H21"/>
    </sheetView>
  </sheetViews>
  <sheetFormatPr defaultRowHeight="12.75" x14ac:dyDescent="0.2"/>
  <cols>
    <col min="1" max="1" width="3" customWidth="1"/>
    <col min="2" max="2" width="3.5703125" customWidth="1"/>
    <col min="3" max="3" width="33.5703125" bestFit="1" customWidth="1"/>
    <col min="4" max="4" width="5.7109375" customWidth="1"/>
    <col min="5" max="5" width="6" style="7" customWidth="1"/>
    <col min="6" max="8" width="5" customWidth="1"/>
    <col min="10" max="10" width="12.7109375" bestFit="1" customWidth="1"/>
  </cols>
  <sheetData>
    <row r="1" spans="2:27" ht="15.75" x14ac:dyDescent="0.25">
      <c r="B1" s="175" t="s">
        <v>100</v>
      </c>
      <c r="C1" s="175"/>
      <c r="D1" s="175"/>
      <c r="E1" s="175"/>
      <c r="F1" s="175"/>
      <c r="G1" s="175"/>
      <c r="H1" s="175"/>
    </row>
    <row r="2" spans="2:27" ht="15" x14ac:dyDescent="0.25">
      <c r="B2" s="176" t="s">
        <v>192</v>
      </c>
      <c r="C2" s="176"/>
      <c r="D2" s="176"/>
      <c r="E2" s="9"/>
      <c r="G2" s="9"/>
    </row>
    <row r="3" spans="2:27" ht="15" x14ac:dyDescent="0.25">
      <c r="B3" s="9"/>
      <c r="C3" s="3"/>
      <c r="D3" s="3"/>
      <c r="E3" s="4"/>
      <c r="F3" s="3"/>
      <c r="G3" s="3"/>
      <c r="H3" s="1"/>
    </row>
    <row r="4" spans="2:27" ht="25.5" customHeight="1" x14ac:dyDescent="0.2">
      <c r="B4" s="179" t="s">
        <v>0</v>
      </c>
      <c r="C4" s="179" t="s">
        <v>1</v>
      </c>
      <c r="D4" s="179" t="s">
        <v>130</v>
      </c>
      <c r="E4" s="125" t="s">
        <v>232</v>
      </c>
      <c r="F4" s="181" t="s">
        <v>101</v>
      </c>
      <c r="G4" s="182"/>
      <c r="H4" s="125" t="s">
        <v>233</v>
      </c>
      <c r="J4" s="177" t="s">
        <v>228</v>
      </c>
      <c r="K4" s="177" t="s">
        <v>105</v>
      </c>
      <c r="L4" s="183" t="s">
        <v>66</v>
      </c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4" t="s">
        <v>67</v>
      </c>
      <c r="Y4" s="184"/>
      <c r="Z4" s="184" t="s">
        <v>68</v>
      </c>
      <c r="AA4" s="184" t="s">
        <v>69</v>
      </c>
    </row>
    <row r="5" spans="2:27" ht="14.25" x14ac:dyDescent="0.2">
      <c r="B5" s="180"/>
      <c r="C5" s="180"/>
      <c r="D5" s="180"/>
      <c r="E5" s="10" t="s">
        <v>4</v>
      </c>
      <c r="F5" s="10" t="s">
        <v>3</v>
      </c>
      <c r="G5" s="10" t="s">
        <v>4</v>
      </c>
      <c r="H5" s="10" t="s">
        <v>4</v>
      </c>
      <c r="J5" s="178"/>
      <c r="K5" s="178"/>
      <c r="L5" s="65" t="s">
        <v>19</v>
      </c>
      <c r="M5" s="65" t="s">
        <v>9</v>
      </c>
      <c r="N5" s="65" t="s">
        <v>10</v>
      </c>
      <c r="O5" s="65" t="s">
        <v>17</v>
      </c>
      <c r="P5" s="65" t="s">
        <v>11</v>
      </c>
      <c r="Q5" s="65" t="s">
        <v>12</v>
      </c>
      <c r="R5" s="65" t="s">
        <v>13</v>
      </c>
      <c r="S5" s="65" t="s">
        <v>14</v>
      </c>
      <c r="T5" s="65" t="s">
        <v>15</v>
      </c>
      <c r="U5" s="65" t="s">
        <v>16</v>
      </c>
      <c r="V5" s="65" t="s">
        <v>18</v>
      </c>
      <c r="W5" s="62" t="s">
        <v>70</v>
      </c>
      <c r="X5" s="64" t="s">
        <v>64</v>
      </c>
      <c r="Y5" s="64" t="s">
        <v>29</v>
      </c>
      <c r="Z5" s="184"/>
      <c r="AA5" s="184"/>
    </row>
    <row r="6" spans="2:27" ht="15.75" x14ac:dyDescent="0.2">
      <c r="B6" s="2">
        <v>1</v>
      </c>
      <c r="C6" s="117" t="s">
        <v>88</v>
      </c>
      <c r="D6" s="87" t="s">
        <v>41</v>
      </c>
      <c r="E6" s="99" t="s">
        <v>18</v>
      </c>
      <c r="F6" s="6"/>
      <c r="G6" s="5" t="str">
        <f t="shared" ref="G6:G25" si="0">IF(F6="","",VLOOKUP(F6,GRED,2))</f>
        <v/>
      </c>
      <c r="H6" s="5" t="s">
        <v>17</v>
      </c>
      <c r="J6" s="185" t="s">
        <v>229</v>
      </c>
      <c r="K6" s="187">
        <f>SUM(L6:V6)</f>
        <v>20</v>
      </c>
      <c r="L6" s="68">
        <f>COUNTIF(E6:E25,"A")</f>
        <v>0</v>
      </c>
      <c r="M6" s="68">
        <f>COUNTIF(E6:E25,"A-")</f>
        <v>0</v>
      </c>
      <c r="N6" s="68">
        <f>COUNTIF(E6:E25,"B+")</f>
        <v>0</v>
      </c>
      <c r="O6" s="68">
        <f>COUNTIF(E6:E25,"B")</f>
        <v>2</v>
      </c>
      <c r="P6" s="68">
        <f>COUNTIF(E6:E25,"B-")</f>
        <v>0</v>
      </c>
      <c r="Q6" s="68">
        <f>COUNTIF(E6:E25,"C+")</f>
        <v>3</v>
      </c>
      <c r="R6" s="68">
        <f>COUNTIF(E6:E25,"C")</f>
        <v>3</v>
      </c>
      <c r="S6" s="68">
        <f>COUNTIF(E6:E25,"C-")</f>
        <v>0</v>
      </c>
      <c r="T6" s="68">
        <f>COUNTIF(E6:E25,"D+")</f>
        <v>1</v>
      </c>
      <c r="U6" s="68">
        <f>COUNTIF(E6:E25,"D")</f>
        <v>1</v>
      </c>
      <c r="V6" s="68">
        <f>COUNTIF(E6:E25,"F")</f>
        <v>10</v>
      </c>
      <c r="W6" s="68">
        <f>COUNTIF(E6:E25,"X")</f>
        <v>0</v>
      </c>
      <c r="X6" s="185">
        <f t="shared" ref="X6" si="1">SUM(L6:R6)</f>
        <v>8</v>
      </c>
      <c r="Y6" s="189">
        <f t="shared" ref="Y6" si="2">(X6/K6)*100</f>
        <v>40</v>
      </c>
      <c r="Z6" s="189">
        <f t="shared" ref="Z6" si="3">(L6*4+M6*3.67+N6*3.33+O6*3+P6*2.67+Q6*2.33+R6*2+S6*1.67+T6*1.33+U6*1)/K6</f>
        <v>1.0660000000000001</v>
      </c>
      <c r="AA6" s="189">
        <f t="shared" ref="AA6" si="4">(Z6/4)*100</f>
        <v>26.650000000000002</v>
      </c>
    </row>
    <row r="7" spans="2:27" ht="15.75" x14ac:dyDescent="0.2">
      <c r="B7" s="2">
        <v>2</v>
      </c>
      <c r="C7" s="117" t="s">
        <v>210</v>
      </c>
      <c r="D7" s="87" t="s">
        <v>41</v>
      </c>
      <c r="E7" s="99" t="s">
        <v>18</v>
      </c>
      <c r="F7" s="6"/>
      <c r="G7" s="5" t="str">
        <f t="shared" si="0"/>
        <v/>
      </c>
      <c r="H7" s="5" t="s">
        <v>17</v>
      </c>
      <c r="J7" s="186"/>
      <c r="K7" s="188"/>
      <c r="L7" s="73">
        <f t="shared" ref="L7:W7" si="5">(L6/$K6)*100</f>
        <v>0</v>
      </c>
      <c r="M7" s="73">
        <f t="shared" si="5"/>
        <v>0</v>
      </c>
      <c r="N7" s="73">
        <f t="shared" si="5"/>
        <v>0</v>
      </c>
      <c r="O7" s="73">
        <f t="shared" si="5"/>
        <v>10</v>
      </c>
      <c r="P7" s="73">
        <f t="shared" si="5"/>
        <v>0</v>
      </c>
      <c r="Q7" s="73">
        <f t="shared" si="5"/>
        <v>15</v>
      </c>
      <c r="R7" s="73">
        <f t="shared" si="5"/>
        <v>15</v>
      </c>
      <c r="S7" s="73">
        <f t="shared" si="5"/>
        <v>0</v>
      </c>
      <c r="T7" s="73">
        <f t="shared" si="5"/>
        <v>5</v>
      </c>
      <c r="U7" s="73">
        <f t="shared" si="5"/>
        <v>5</v>
      </c>
      <c r="V7" s="73">
        <f t="shared" si="5"/>
        <v>50</v>
      </c>
      <c r="W7" s="73">
        <f t="shared" si="5"/>
        <v>0</v>
      </c>
      <c r="X7" s="186"/>
      <c r="Y7" s="190"/>
      <c r="Z7" s="190"/>
      <c r="AA7" s="190"/>
    </row>
    <row r="8" spans="2:27" ht="15.75" x14ac:dyDescent="0.2">
      <c r="B8" s="2">
        <v>3</v>
      </c>
      <c r="C8" s="117" t="s">
        <v>211</v>
      </c>
      <c r="D8" s="87" t="s">
        <v>41</v>
      </c>
      <c r="E8" s="99" t="s">
        <v>18</v>
      </c>
      <c r="F8" s="6"/>
      <c r="G8" s="5" t="str">
        <f t="shared" si="0"/>
        <v/>
      </c>
      <c r="H8" s="5" t="s">
        <v>11</v>
      </c>
      <c r="J8" s="185" t="s">
        <v>230</v>
      </c>
      <c r="K8" s="187">
        <f>SUM(L8:V8)</f>
        <v>0</v>
      </c>
      <c r="L8" s="68">
        <f>COUNTIF(G6:G25,"A")</f>
        <v>0</v>
      </c>
      <c r="M8" s="68">
        <f>COUNTIF(G6:G25,"A-")</f>
        <v>0</v>
      </c>
      <c r="N8" s="68">
        <f>COUNTIF(G6:G25,"B+")</f>
        <v>0</v>
      </c>
      <c r="O8" s="68">
        <f>COUNTIF(G6:G25,"B")</f>
        <v>0</v>
      </c>
      <c r="P8" s="68">
        <f>COUNTIF(G6:G25,"B-")</f>
        <v>0</v>
      </c>
      <c r="Q8" s="68">
        <f>COUNTIF(G6:G25,"C+")</f>
        <v>0</v>
      </c>
      <c r="R8" s="68">
        <f>COUNTIF(G6:G25,"C")</f>
        <v>0</v>
      </c>
      <c r="S8" s="68">
        <f>COUNTIF(G6:G25,"C-")</f>
        <v>0</v>
      </c>
      <c r="T8" s="68">
        <f>COUNTIF(G6:G25,"D+")</f>
        <v>0</v>
      </c>
      <c r="U8" s="68">
        <f>COUNTIF(G6:G25,"D")</f>
        <v>0</v>
      </c>
      <c r="V8" s="68">
        <f>COUNTIF(G6:G25,"F")</f>
        <v>0</v>
      </c>
      <c r="W8" s="68">
        <f>COUNTIF(G6:G25,"X")</f>
        <v>0</v>
      </c>
      <c r="X8" s="185">
        <f t="shared" ref="X8" si="6">SUM(L8:R8)</f>
        <v>0</v>
      </c>
      <c r="Y8" s="189" t="e">
        <f t="shared" ref="Y8" si="7">(X8/K8)*100</f>
        <v>#DIV/0!</v>
      </c>
      <c r="Z8" s="189" t="e">
        <f t="shared" ref="Z8" si="8">(L8*4+M8*3.67+N8*3.33+O8*3+P8*2.67+Q8*2.33+R8*2+S8*1.67+T8*1.33+U8*1)/K8</f>
        <v>#DIV/0!</v>
      </c>
      <c r="AA8" s="189" t="e">
        <f t="shared" ref="AA8" si="9">(Z8/4)*100</f>
        <v>#DIV/0!</v>
      </c>
    </row>
    <row r="9" spans="2:27" ht="15.75" x14ac:dyDescent="0.2">
      <c r="B9" s="2">
        <v>4</v>
      </c>
      <c r="C9" s="117" t="s">
        <v>82</v>
      </c>
      <c r="D9" s="87" t="s">
        <v>41</v>
      </c>
      <c r="E9" s="99" t="s">
        <v>18</v>
      </c>
      <c r="F9" s="6"/>
      <c r="G9" s="5" t="str">
        <f t="shared" si="0"/>
        <v/>
      </c>
      <c r="H9" s="5" t="s">
        <v>11</v>
      </c>
      <c r="J9" s="186"/>
      <c r="K9" s="188"/>
      <c r="L9" s="73" t="e">
        <f t="shared" ref="L9:W9" si="10">(L8/$K8)*100</f>
        <v>#DIV/0!</v>
      </c>
      <c r="M9" s="73" t="e">
        <f t="shared" si="10"/>
        <v>#DIV/0!</v>
      </c>
      <c r="N9" s="73" t="e">
        <f t="shared" si="10"/>
        <v>#DIV/0!</v>
      </c>
      <c r="O9" s="73" t="e">
        <f t="shared" si="10"/>
        <v>#DIV/0!</v>
      </c>
      <c r="P9" s="73" t="e">
        <f t="shared" si="10"/>
        <v>#DIV/0!</v>
      </c>
      <c r="Q9" s="73" t="e">
        <f t="shared" si="10"/>
        <v>#DIV/0!</v>
      </c>
      <c r="R9" s="73" t="e">
        <f t="shared" si="10"/>
        <v>#DIV/0!</v>
      </c>
      <c r="S9" s="73" t="e">
        <f t="shared" si="10"/>
        <v>#DIV/0!</v>
      </c>
      <c r="T9" s="73" t="e">
        <f t="shared" si="10"/>
        <v>#DIV/0!</v>
      </c>
      <c r="U9" s="73" t="e">
        <f t="shared" si="10"/>
        <v>#DIV/0!</v>
      </c>
      <c r="V9" s="73" t="e">
        <f t="shared" si="10"/>
        <v>#DIV/0!</v>
      </c>
      <c r="W9" s="73" t="e">
        <f t="shared" si="10"/>
        <v>#DIV/0!</v>
      </c>
      <c r="X9" s="186"/>
      <c r="Y9" s="190"/>
      <c r="Z9" s="190"/>
      <c r="AA9" s="190"/>
    </row>
    <row r="10" spans="2:27" ht="15.75" x14ac:dyDescent="0.2">
      <c r="B10" s="2">
        <v>5</v>
      </c>
      <c r="C10" s="117" t="s">
        <v>89</v>
      </c>
      <c r="D10" s="87" t="s">
        <v>41</v>
      </c>
      <c r="E10" s="99" t="s">
        <v>18</v>
      </c>
      <c r="F10" s="6"/>
      <c r="G10" s="5" t="str">
        <f t="shared" si="0"/>
        <v/>
      </c>
      <c r="H10" s="5" t="s">
        <v>11</v>
      </c>
      <c r="J10" s="185" t="s">
        <v>36</v>
      </c>
      <c r="K10" s="187">
        <f>SUM(L10:V10)</f>
        <v>20</v>
      </c>
      <c r="L10" s="68">
        <f>COUNTIF(H6:H25,"A")</f>
        <v>2</v>
      </c>
      <c r="M10" s="68">
        <f>COUNTIF(H6:H25,"A-")</f>
        <v>2</v>
      </c>
      <c r="N10" s="68">
        <f>COUNTIF(H6:H25,"B+")</f>
        <v>4</v>
      </c>
      <c r="O10" s="68">
        <f>COUNTIF(H6:H25,"B")</f>
        <v>4</v>
      </c>
      <c r="P10" s="68">
        <f>COUNTIF(H6:H25,"B-")</f>
        <v>4</v>
      </c>
      <c r="Q10" s="68">
        <f>COUNTIF(H6:H25,"C+")</f>
        <v>2</v>
      </c>
      <c r="R10" s="68">
        <f>COUNTIF(H6:H25,"C")</f>
        <v>2</v>
      </c>
      <c r="S10" s="68">
        <f>COUNTIF(H6:H25,"C-")</f>
        <v>0</v>
      </c>
      <c r="T10" s="68">
        <f>COUNTIF(H6:H25,"D+")</f>
        <v>0</v>
      </c>
      <c r="U10" s="68">
        <f>COUNTIF(H6:H25,"D")</f>
        <v>0</v>
      </c>
      <c r="V10" s="68">
        <f>COUNTIF(H6:H25,"F")</f>
        <v>0</v>
      </c>
      <c r="W10" s="68">
        <f>COUNTIF(H6:H25,"X")</f>
        <v>0</v>
      </c>
      <c r="X10" s="185">
        <f t="shared" ref="X10" si="11">SUM(L10:R10)</f>
        <v>20</v>
      </c>
      <c r="Y10" s="189">
        <f t="shared" ref="Y10" si="12">(X10/K10)*100</f>
        <v>100</v>
      </c>
      <c r="Z10" s="189">
        <f t="shared" ref="Z10" si="13">(L10*4+M10*3.67+N10*3.33+O10*3+P10*2.67+Q10*2.33+R10*2+S10*1.67+T10*1.33+U10*1)/K10</f>
        <v>3</v>
      </c>
      <c r="AA10" s="189">
        <f t="shared" ref="AA10" si="14">(Z10/4)*100</f>
        <v>75</v>
      </c>
    </row>
    <row r="11" spans="2:27" ht="15.75" x14ac:dyDescent="0.2">
      <c r="B11" s="2">
        <v>6</v>
      </c>
      <c r="C11" s="117" t="s">
        <v>83</v>
      </c>
      <c r="D11" s="87" t="s">
        <v>41</v>
      </c>
      <c r="E11" s="99" t="s">
        <v>18</v>
      </c>
      <c r="F11" s="6"/>
      <c r="G11" s="5" t="str">
        <f t="shared" si="0"/>
        <v/>
      </c>
      <c r="H11" s="5" t="s">
        <v>11</v>
      </c>
      <c r="J11" s="186"/>
      <c r="K11" s="188"/>
      <c r="L11" s="73">
        <f t="shared" ref="L11:W11" si="15">(L10/$K10)*100</f>
        <v>10</v>
      </c>
      <c r="M11" s="73">
        <f t="shared" si="15"/>
        <v>10</v>
      </c>
      <c r="N11" s="73">
        <f t="shared" si="15"/>
        <v>20</v>
      </c>
      <c r="O11" s="73">
        <f t="shared" si="15"/>
        <v>20</v>
      </c>
      <c r="P11" s="73">
        <f t="shared" si="15"/>
        <v>20</v>
      </c>
      <c r="Q11" s="73">
        <f t="shared" si="15"/>
        <v>10</v>
      </c>
      <c r="R11" s="73">
        <f t="shared" si="15"/>
        <v>10</v>
      </c>
      <c r="S11" s="73">
        <f t="shared" si="15"/>
        <v>0</v>
      </c>
      <c r="T11" s="73">
        <f t="shared" si="15"/>
        <v>0</v>
      </c>
      <c r="U11" s="73">
        <f t="shared" si="15"/>
        <v>0</v>
      </c>
      <c r="V11" s="73">
        <f t="shared" si="15"/>
        <v>0</v>
      </c>
      <c r="W11" s="73">
        <f t="shared" si="15"/>
        <v>0</v>
      </c>
      <c r="X11" s="186"/>
      <c r="Y11" s="190"/>
      <c r="Z11" s="190"/>
      <c r="AA11" s="190"/>
    </row>
    <row r="12" spans="2:27" ht="15.75" x14ac:dyDescent="0.2">
      <c r="B12" s="2">
        <v>7</v>
      </c>
      <c r="C12" s="117" t="s">
        <v>90</v>
      </c>
      <c r="D12" s="87" t="s">
        <v>41</v>
      </c>
      <c r="E12" s="99" t="s">
        <v>13</v>
      </c>
      <c r="F12" s="6"/>
      <c r="G12" s="5" t="str">
        <f t="shared" si="0"/>
        <v/>
      </c>
      <c r="H12" s="5" t="s">
        <v>10</v>
      </c>
      <c r="M12" s="89"/>
      <c r="N12" s="90"/>
      <c r="O12" s="90"/>
    </row>
    <row r="13" spans="2:27" ht="15.75" x14ac:dyDescent="0.2">
      <c r="B13" s="2">
        <v>8</v>
      </c>
      <c r="C13" s="117" t="s">
        <v>91</v>
      </c>
      <c r="D13" s="87" t="s">
        <v>41</v>
      </c>
      <c r="E13" s="99" t="s">
        <v>18</v>
      </c>
      <c r="F13" s="6"/>
      <c r="G13" s="5" t="str">
        <f t="shared" si="0"/>
        <v/>
      </c>
      <c r="H13" s="5" t="s">
        <v>12</v>
      </c>
      <c r="J13" s="198" t="s">
        <v>239</v>
      </c>
      <c r="K13" s="193">
        <f>ANALISA!D14</f>
        <v>20</v>
      </c>
      <c r="L13" s="121">
        <f>ANALISA!E14</f>
        <v>2</v>
      </c>
      <c r="M13" s="133">
        <f>ANALISA!F14</f>
        <v>2</v>
      </c>
      <c r="N13" s="133">
        <f>ANALISA!G14</f>
        <v>4</v>
      </c>
      <c r="O13" s="133">
        <f>ANALISA!H14</f>
        <v>4</v>
      </c>
      <c r="P13" s="133">
        <f>ANALISA!I14</f>
        <v>4</v>
      </c>
      <c r="Q13" s="133">
        <f>ANALISA!J14</f>
        <v>2</v>
      </c>
      <c r="R13" s="133">
        <f>ANALISA!K14</f>
        <v>2</v>
      </c>
      <c r="S13" s="133">
        <f>ANALISA!L14</f>
        <v>0</v>
      </c>
      <c r="T13" s="133">
        <f>ANALISA!M14</f>
        <v>0</v>
      </c>
      <c r="U13" s="133">
        <f>ANALISA!N14</f>
        <v>0</v>
      </c>
      <c r="V13" s="133">
        <f>ANALISA!O14</f>
        <v>0</v>
      </c>
      <c r="W13" s="133">
        <f>ANALISA!P14</f>
        <v>0</v>
      </c>
      <c r="X13" s="193">
        <f>ANALISA!Q14</f>
        <v>20</v>
      </c>
      <c r="Y13" s="191">
        <f>ANALISA!R14</f>
        <v>100</v>
      </c>
      <c r="Z13" s="191">
        <f>ANALISA!S14</f>
        <v>3</v>
      </c>
      <c r="AA13" s="191">
        <f>ANALISA!T14</f>
        <v>75</v>
      </c>
    </row>
    <row r="14" spans="2:27" ht="15.75" x14ac:dyDescent="0.2">
      <c r="B14" s="2">
        <v>9</v>
      </c>
      <c r="C14" s="117" t="s">
        <v>84</v>
      </c>
      <c r="D14" s="87" t="s">
        <v>41</v>
      </c>
      <c r="E14" s="99" t="s">
        <v>13</v>
      </c>
      <c r="F14" s="6"/>
      <c r="G14" s="5" t="str">
        <f t="shared" si="0"/>
        <v/>
      </c>
      <c r="H14" s="5" t="s">
        <v>17</v>
      </c>
      <c r="J14" s="199"/>
      <c r="K14" s="193"/>
      <c r="L14" s="134">
        <f>ANALISA!E15</f>
        <v>10</v>
      </c>
      <c r="M14" s="134">
        <f>ANALISA!F15</f>
        <v>10</v>
      </c>
      <c r="N14" s="134">
        <f>ANALISA!G15</f>
        <v>20</v>
      </c>
      <c r="O14" s="134">
        <f>ANALISA!H15</f>
        <v>20</v>
      </c>
      <c r="P14" s="134">
        <f>ANALISA!I15</f>
        <v>20</v>
      </c>
      <c r="Q14" s="134">
        <f>ANALISA!J15</f>
        <v>10</v>
      </c>
      <c r="R14" s="134">
        <f>ANALISA!K15</f>
        <v>10</v>
      </c>
      <c r="S14" s="134">
        <f>ANALISA!L15</f>
        <v>0</v>
      </c>
      <c r="T14" s="134">
        <f>ANALISA!M15</f>
        <v>0</v>
      </c>
      <c r="U14" s="134">
        <f>ANALISA!N15</f>
        <v>0</v>
      </c>
      <c r="V14" s="134">
        <f>ANALISA!O15</f>
        <v>0</v>
      </c>
      <c r="W14" s="134">
        <f>ANALISA!P15</f>
        <v>0</v>
      </c>
      <c r="X14" s="193"/>
      <c r="Y14" s="191"/>
      <c r="Z14" s="191"/>
      <c r="AA14" s="191"/>
    </row>
    <row r="15" spans="2:27" ht="15.75" x14ac:dyDescent="0.2">
      <c r="B15" s="2">
        <v>10</v>
      </c>
      <c r="C15" s="117" t="s">
        <v>85</v>
      </c>
      <c r="D15" s="87" t="s">
        <v>41</v>
      </c>
      <c r="E15" s="99" t="s">
        <v>12</v>
      </c>
      <c r="F15" s="6"/>
      <c r="G15" s="5" t="str">
        <f t="shared" si="0"/>
        <v/>
      </c>
      <c r="H15" s="5" t="s">
        <v>9</v>
      </c>
      <c r="M15" s="89"/>
      <c r="N15" s="90"/>
      <c r="O15" s="90"/>
      <c r="Q15" s="8"/>
    </row>
    <row r="16" spans="2:27" ht="15.75" x14ac:dyDescent="0.2">
      <c r="B16" s="2">
        <v>11</v>
      </c>
      <c r="C16" s="117" t="s">
        <v>92</v>
      </c>
      <c r="D16" s="87" t="s">
        <v>41</v>
      </c>
      <c r="E16" s="99" t="s">
        <v>12</v>
      </c>
      <c r="F16" s="6"/>
      <c r="G16" s="5" t="str">
        <f t="shared" si="0"/>
        <v/>
      </c>
      <c r="H16" s="5" t="s">
        <v>10</v>
      </c>
      <c r="M16" s="89"/>
      <c r="N16" s="90"/>
      <c r="O16" s="90"/>
      <c r="Q16" s="8"/>
    </row>
    <row r="17" spans="2:17" ht="15.75" x14ac:dyDescent="0.2">
      <c r="B17" s="2">
        <v>12</v>
      </c>
      <c r="C17" s="117" t="s">
        <v>86</v>
      </c>
      <c r="D17" s="87" t="s">
        <v>41</v>
      </c>
      <c r="E17" s="99" t="s">
        <v>16</v>
      </c>
      <c r="F17" s="6"/>
      <c r="G17" s="5" t="str">
        <f t="shared" si="0"/>
        <v/>
      </c>
      <c r="H17" s="5" t="s">
        <v>17</v>
      </c>
      <c r="M17" s="88"/>
      <c r="N17" s="90"/>
      <c r="O17" s="90"/>
      <c r="Q17" s="8"/>
    </row>
    <row r="18" spans="2:17" ht="15.75" x14ac:dyDescent="0.2">
      <c r="B18" s="2">
        <v>13</v>
      </c>
      <c r="C18" s="117" t="s">
        <v>93</v>
      </c>
      <c r="D18" s="87" t="s">
        <v>41</v>
      </c>
      <c r="E18" s="99" t="s">
        <v>18</v>
      </c>
      <c r="F18" s="6"/>
      <c r="G18" s="5" t="str">
        <f t="shared" si="0"/>
        <v/>
      </c>
      <c r="H18" s="5" t="s">
        <v>12</v>
      </c>
      <c r="Q18" s="8"/>
    </row>
    <row r="19" spans="2:17" ht="15.75" x14ac:dyDescent="0.2">
      <c r="B19" s="44">
        <v>14</v>
      </c>
      <c r="C19" s="117" t="s">
        <v>94</v>
      </c>
      <c r="D19" s="87" t="s">
        <v>41</v>
      </c>
      <c r="E19" s="99" t="s">
        <v>17</v>
      </c>
      <c r="F19" s="6"/>
      <c r="G19" s="5" t="str">
        <f t="shared" si="0"/>
        <v/>
      </c>
      <c r="H19" s="5" t="s">
        <v>19</v>
      </c>
      <c r="Q19" s="8"/>
    </row>
    <row r="20" spans="2:17" ht="15.75" x14ac:dyDescent="0.2">
      <c r="B20" s="44">
        <v>15</v>
      </c>
      <c r="C20" s="117" t="s">
        <v>95</v>
      </c>
      <c r="D20" s="87" t="s">
        <v>41</v>
      </c>
      <c r="E20" s="99" t="s">
        <v>15</v>
      </c>
      <c r="F20" s="6"/>
      <c r="G20" s="5" t="str">
        <f t="shared" si="0"/>
        <v/>
      </c>
      <c r="H20" s="5" t="s">
        <v>10</v>
      </c>
      <c r="Q20" s="8"/>
    </row>
    <row r="21" spans="2:17" ht="15.75" x14ac:dyDescent="0.2">
      <c r="B21" s="44">
        <v>16</v>
      </c>
      <c r="C21" s="117" t="s">
        <v>96</v>
      </c>
      <c r="D21" s="87" t="s">
        <v>41</v>
      </c>
      <c r="E21" s="99" t="s">
        <v>12</v>
      </c>
      <c r="F21" s="6"/>
      <c r="G21" s="5" t="str">
        <f t="shared" si="0"/>
        <v/>
      </c>
      <c r="H21" s="5" t="s">
        <v>9</v>
      </c>
      <c r="Q21" s="8"/>
    </row>
    <row r="22" spans="2:17" ht="15.75" x14ac:dyDescent="0.2">
      <c r="B22" s="44">
        <v>17</v>
      </c>
      <c r="C22" s="117" t="s">
        <v>97</v>
      </c>
      <c r="D22" s="87" t="s">
        <v>41</v>
      </c>
      <c r="E22" s="99" t="s">
        <v>17</v>
      </c>
      <c r="F22" s="6"/>
      <c r="G22" s="5" t="str">
        <f t="shared" si="0"/>
        <v/>
      </c>
      <c r="H22" s="5" t="s">
        <v>19</v>
      </c>
      <c r="Q22" s="8"/>
    </row>
    <row r="23" spans="2:17" ht="15.75" x14ac:dyDescent="0.2">
      <c r="B23" s="44">
        <v>18</v>
      </c>
      <c r="C23" s="117" t="s">
        <v>98</v>
      </c>
      <c r="D23" s="87" t="s">
        <v>41</v>
      </c>
      <c r="E23" s="99" t="s">
        <v>13</v>
      </c>
      <c r="F23" s="6"/>
      <c r="G23" s="5" t="str">
        <f t="shared" si="0"/>
        <v/>
      </c>
      <c r="H23" s="5" t="s">
        <v>10</v>
      </c>
      <c r="Q23" s="8"/>
    </row>
    <row r="24" spans="2:17" ht="15.75" x14ac:dyDescent="0.2">
      <c r="B24" s="44">
        <v>19</v>
      </c>
      <c r="C24" s="117" t="s">
        <v>99</v>
      </c>
      <c r="D24" s="87" t="s">
        <v>41</v>
      </c>
      <c r="E24" s="99" t="s">
        <v>18</v>
      </c>
      <c r="F24" s="6"/>
      <c r="G24" s="5" t="str">
        <f t="shared" si="0"/>
        <v/>
      </c>
      <c r="H24" s="5" t="s">
        <v>13</v>
      </c>
      <c r="Q24" s="8"/>
    </row>
    <row r="25" spans="2:17" ht="15.75" x14ac:dyDescent="0.2">
      <c r="B25" s="44">
        <v>20</v>
      </c>
      <c r="C25" s="117" t="s">
        <v>87</v>
      </c>
      <c r="D25" s="87" t="s">
        <v>41</v>
      </c>
      <c r="E25" s="99" t="s">
        <v>18</v>
      </c>
      <c r="F25" s="6"/>
      <c r="G25" s="5" t="str">
        <f t="shared" si="0"/>
        <v/>
      </c>
      <c r="H25" s="5" t="s">
        <v>13</v>
      </c>
      <c r="Q25" s="8"/>
    </row>
    <row r="26" spans="2:17" x14ac:dyDescent="0.2">
      <c r="Q26" s="8"/>
    </row>
    <row r="27" spans="2:17" x14ac:dyDescent="0.2">
      <c r="Q27" s="8"/>
    </row>
    <row r="28" spans="2:17" x14ac:dyDescent="0.2">
      <c r="Q28" s="8"/>
    </row>
    <row r="29" spans="2:17" x14ac:dyDescent="0.2">
      <c r="Q29" s="8"/>
    </row>
    <row r="30" spans="2:17" x14ac:dyDescent="0.2">
      <c r="Q30" s="8"/>
    </row>
    <row r="31" spans="2:17" x14ac:dyDescent="0.2">
      <c r="Q31" s="8"/>
    </row>
    <row r="32" spans="2:17" x14ac:dyDescent="0.2">
      <c r="Q32" s="8"/>
    </row>
    <row r="33" spans="5:17" x14ac:dyDescent="0.2">
      <c r="Q33" s="8"/>
    </row>
    <row r="34" spans="5:17" x14ac:dyDescent="0.2">
      <c r="Q34" s="8"/>
    </row>
    <row r="35" spans="5:17" x14ac:dyDescent="0.2">
      <c r="Q35" s="8"/>
    </row>
    <row r="36" spans="5:17" x14ac:dyDescent="0.2">
      <c r="Q36" s="8"/>
    </row>
    <row r="38" spans="5:17" x14ac:dyDescent="0.2">
      <c r="E38"/>
    </row>
  </sheetData>
  <mergeCells count="36">
    <mergeCell ref="AA13:AA14"/>
    <mergeCell ref="AA8:AA9"/>
    <mergeCell ref="J10:J11"/>
    <mergeCell ref="K10:K11"/>
    <mergeCell ref="X10:X11"/>
    <mergeCell ref="Y10:Y11"/>
    <mergeCell ref="Z10:Z11"/>
    <mergeCell ref="AA10:AA11"/>
    <mergeCell ref="J8:J9"/>
    <mergeCell ref="K8:K9"/>
    <mergeCell ref="X8:X9"/>
    <mergeCell ref="Y8:Y9"/>
    <mergeCell ref="Z8:Z9"/>
    <mergeCell ref="J13:J14"/>
    <mergeCell ref="K13:K14"/>
    <mergeCell ref="X13:X14"/>
    <mergeCell ref="L4:W4"/>
    <mergeCell ref="X4:Y4"/>
    <mergeCell ref="Z4:Z5"/>
    <mergeCell ref="Y13:Y14"/>
    <mergeCell ref="Z13:Z14"/>
    <mergeCell ref="AA4:AA5"/>
    <mergeCell ref="J6:J7"/>
    <mergeCell ref="K6:K7"/>
    <mergeCell ref="X6:X7"/>
    <mergeCell ref="Y6:Y7"/>
    <mergeCell ref="Z6:Z7"/>
    <mergeCell ref="AA6:AA7"/>
    <mergeCell ref="B1:H1"/>
    <mergeCell ref="B2:D2"/>
    <mergeCell ref="B4:B5"/>
    <mergeCell ref="J4:J5"/>
    <mergeCell ref="K4:K5"/>
    <mergeCell ref="C4:C5"/>
    <mergeCell ref="D4:D5"/>
    <mergeCell ref="F4:G4"/>
  </mergeCells>
  <phoneticPr fontId="0" type="noConversion"/>
  <pageMargins left="0.25" right="0" top="0.5" bottom="0.5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3"/>
  <sheetViews>
    <sheetView topLeftCell="J1" workbookViewId="0">
      <selection activeCell="R10" sqref="R10"/>
    </sheetView>
  </sheetViews>
  <sheetFormatPr defaultRowHeight="12.75" x14ac:dyDescent="0.2"/>
  <cols>
    <col min="1" max="2" width="3.5703125" customWidth="1"/>
    <col min="3" max="3" width="33.5703125" bestFit="1" customWidth="1"/>
    <col min="4" max="4" width="5.7109375" customWidth="1"/>
    <col min="5" max="5" width="6" style="7" customWidth="1"/>
    <col min="6" max="8" width="5" customWidth="1"/>
    <col min="10" max="10" width="13.85546875" bestFit="1" customWidth="1"/>
  </cols>
  <sheetData>
    <row r="1" spans="1:27" ht="18.75" customHeight="1" x14ac:dyDescent="0.25">
      <c r="A1" s="175" t="s">
        <v>100</v>
      </c>
      <c r="B1" s="175"/>
      <c r="C1" s="175"/>
      <c r="D1" s="175"/>
      <c r="E1" s="175"/>
      <c r="F1" s="175"/>
      <c r="G1" s="175"/>
      <c r="H1" s="175"/>
    </row>
    <row r="2" spans="1:27" ht="18.75" customHeight="1" x14ac:dyDescent="0.25">
      <c r="A2" s="176" t="s">
        <v>193</v>
      </c>
      <c r="B2" s="176"/>
      <c r="C2" s="176"/>
      <c r="D2" s="176"/>
      <c r="E2" s="9"/>
      <c r="G2" s="9"/>
    </row>
    <row r="3" spans="1:27" ht="18.75" customHeight="1" x14ac:dyDescent="0.25">
      <c r="A3" s="9"/>
      <c r="B3" s="9"/>
      <c r="C3" s="3"/>
      <c r="D3" s="3"/>
      <c r="E3" s="4"/>
      <c r="F3" s="3"/>
      <c r="G3" s="3"/>
      <c r="H3" s="1"/>
    </row>
    <row r="4" spans="1:27" ht="26.25" customHeight="1" x14ac:dyDescent="0.2">
      <c r="A4" s="179" t="s">
        <v>0</v>
      </c>
      <c r="B4" s="85"/>
      <c r="C4" s="179" t="s">
        <v>1</v>
      </c>
      <c r="D4" s="179" t="s">
        <v>130</v>
      </c>
      <c r="E4" s="125" t="s">
        <v>232</v>
      </c>
      <c r="F4" s="181" t="s">
        <v>101</v>
      </c>
      <c r="G4" s="182"/>
      <c r="H4" s="63"/>
      <c r="J4" s="177" t="s">
        <v>228</v>
      </c>
      <c r="K4" s="177" t="s">
        <v>105</v>
      </c>
      <c r="L4" s="183" t="s">
        <v>66</v>
      </c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4" t="s">
        <v>67</v>
      </c>
      <c r="Y4" s="184"/>
      <c r="Z4" s="184" t="s">
        <v>68</v>
      </c>
      <c r="AA4" s="184" t="s">
        <v>69</v>
      </c>
    </row>
    <row r="5" spans="1:27" ht="15" customHeight="1" x14ac:dyDescent="0.2">
      <c r="A5" s="180"/>
      <c r="B5" s="86"/>
      <c r="C5" s="180"/>
      <c r="D5" s="180"/>
      <c r="E5" s="10" t="s">
        <v>4</v>
      </c>
      <c r="F5" s="10" t="s">
        <v>3</v>
      </c>
      <c r="G5" s="10" t="s">
        <v>4</v>
      </c>
      <c r="H5" s="10" t="s">
        <v>4</v>
      </c>
      <c r="J5" s="178"/>
      <c r="K5" s="178"/>
      <c r="L5" s="65" t="s">
        <v>19</v>
      </c>
      <c r="M5" s="65" t="s">
        <v>9</v>
      </c>
      <c r="N5" s="65" t="s">
        <v>10</v>
      </c>
      <c r="O5" s="65" t="s">
        <v>17</v>
      </c>
      <c r="P5" s="65" t="s">
        <v>11</v>
      </c>
      <c r="Q5" s="65" t="s">
        <v>12</v>
      </c>
      <c r="R5" s="65" t="s">
        <v>13</v>
      </c>
      <c r="S5" s="65" t="s">
        <v>14</v>
      </c>
      <c r="T5" s="65" t="s">
        <v>15</v>
      </c>
      <c r="U5" s="65" t="s">
        <v>16</v>
      </c>
      <c r="V5" s="65" t="s">
        <v>18</v>
      </c>
      <c r="W5" s="62" t="s">
        <v>70</v>
      </c>
      <c r="X5" s="64" t="s">
        <v>64</v>
      </c>
      <c r="Y5" s="64" t="s">
        <v>29</v>
      </c>
      <c r="Z5" s="184"/>
      <c r="AA5" s="184"/>
    </row>
    <row r="6" spans="1:27" ht="15" customHeight="1" x14ac:dyDescent="0.2">
      <c r="A6" s="109">
        <v>1</v>
      </c>
      <c r="B6" s="109">
        <v>1</v>
      </c>
      <c r="C6" s="117" t="s">
        <v>88</v>
      </c>
      <c r="D6" s="109" t="s">
        <v>41</v>
      </c>
      <c r="E6" s="100" t="s">
        <v>18</v>
      </c>
      <c r="F6" s="6"/>
      <c r="G6" s="5" t="str">
        <f t="shared" ref="G6:G50" si="0">IF(F6="","",VLOOKUP(F6,GRED,2))</f>
        <v/>
      </c>
      <c r="H6" s="5" t="s">
        <v>13</v>
      </c>
      <c r="J6" s="185" t="s">
        <v>229</v>
      </c>
      <c r="K6" s="187">
        <f>SUM(L6:W6)</f>
        <v>45</v>
      </c>
      <c r="L6" s="68">
        <f>COUNTIF(E6:E50,"A")</f>
        <v>0</v>
      </c>
      <c r="M6" s="68">
        <f>COUNTIF(E6:E50,"A-")</f>
        <v>2</v>
      </c>
      <c r="N6" s="68">
        <f>COUNTIF(E6:E50,"B+")</f>
        <v>5</v>
      </c>
      <c r="O6" s="68">
        <f>COUNTIF(E6:E50,"B")</f>
        <v>1</v>
      </c>
      <c r="P6" s="68">
        <f>COUNTIF(E6:E50,"B-")</f>
        <v>6</v>
      </c>
      <c r="Q6" s="68">
        <f>COUNTIF(E6:E50,"C+")</f>
        <v>5</v>
      </c>
      <c r="R6" s="68">
        <f>COUNTIF(E6:E50,"C")</f>
        <v>7</v>
      </c>
      <c r="S6" s="68">
        <f>COUNTIF(E6:E50,"C-")</f>
        <v>3</v>
      </c>
      <c r="T6" s="68">
        <f>COUNTIF(E6:E50,"D+")</f>
        <v>1</v>
      </c>
      <c r="U6" s="68">
        <f>COUNTIF(E6:E50,"D")</f>
        <v>1</v>
      </c>
      <c r="V6" s="68">
        <f>COUNTIF(E6:E50,"F")</f>
        <v>14</v>
      </c>
      <c r="W6" s="68">
        <f>COUNTIF(E6:E50,"X")</f>
        <v>0</v>
      </c>
      <c r="X6" s="185">
        <f t="shared" ref="X6" si="1">SUM(L6:R6)</f>
        <v>26</v>
      </c>
      <c r="Y6" s="189">
        <f t="shared" ref="Y6" si="2">(X6/K6)*100</f>
        <v>57.777777777777771</v>
      </c>
      <c r="Z6" s="189">
        <f t="shared" ref="Z6" si="3">(L6*4+M6*3.67+N6*3.33+O6*3+P6*2.67+Q6*2.33+R6*2+S6*1.67+T6*1.33+U6*1)/K6</f>
        <v>1.6888888888888889</v>
      </c>
      <c r="AA6" s="189">
        <f t="shared" ref="AA6" si="4">(Z6/4)*100</f>
        <v>42.222222222222221</v>
      </c>
    </row>
    <row r="7" spans="1:27" ht="15" customHeight="1" x14ac:dyDescent="0.2">
      <c r="A7" s="109">
        <v>2</v>
      </c>
      <c r="B7" s="109">
        <v>2</v>
      </c>
      <c r="C7" s="117" t="s">
        <v>210</v>
      </c>
      <c r="D7" s="109" t="s">
        <v>41</v>
      </c>
      <c r="E7" s="99" t="s">
        <v>14</v>
      </c>
      <c r="F7" s="6"/>
      <c r="G7" s="5" t="str">
        <f t="shared" si="0"/>
        <v/>
      </c>
      <c r="H7" s="5"/>
      <c r="J7" s="186"/>
      <c r="K7" s="188"/>
      <c r="L7" s="73">
        <f t="shared" ref="L7:W7" si="5">(L6/$K6)*100</f>
        <v>0</v>
      </c>
      <c r="M7" s="73">
        <f t="shared" si="5"/>
        <v>4.4444444444444446</v>
      </c>
      <c r="N7" s="73">
        <f t="shared" si="5"/>
        <v>11.111111111111111</v>
      </c>
      <c r="O7" s="73">
        <f t="shared" si="5"/>
        <v>2.2222222222222223</v>
      </c>
      <c r="P7" s="73">
        <f t="shared" si="5"/>
        <v>13.333333333333334</v>
      </c>
      <c r="Q7" s="73">
        <f t="shared" si="5"/>
        <v>11.111111111111111</v>
      </c>
      <c r="R7" s="73">
        <f t="shared" si="5"/>
        <v>15.555555555555555</v>
      </c>
      <c r="S7" s="73">
        <f t="shared" si="5"/>
        <v>6.666666666666667</v>
      </c>
      <c r="T7" s="73">
        <f t="shared" si="5"/>
        <v>2.2222222222222223</v>
      </c>
      <c r="U7" s="73">
        <f t="shared" si="5"/>
        <v>2.2222222222222223</v>
      </c>
      <c r="V7" s="73">
        <f t="shared" si="5"/>
        <v>31.111111111111111</v>
      </c>
      <c r="W7" s="73">
        <f t="shared" si="5"/>
        <v>0</v>
      </c>
      <c r="X7" s="186"/>
      <c r="Y7" s="190"/>
      <c r="Z7" s="190"/>
      <c r="AA7" s="190"/>
    </row>
    <row r="8" spans="1:27" ht="15" customHeight="1" x14ac:dyDescent="0.2">
      <c r="A8" s="109">
        <v>3</v>
      </c>
      <c r="B8" s="109">
        <v>3</v>
      </c>
      <c r="C8" s="117" t="s">
        <v>211</v>
      </c>
      <c r="D8" s="109" t="s">
        <v>41</v>
      </c>
      <c r="E8" s="99" t="s">
        <v>18</v>
      </c>
      <c r="F8" s="6"/>
      <c r="G8" s="5" t="str">
        <f t="shared" si="0"/>
        <v/>
      </c>
      <c r="H8" s="5"/>
      <c r="J8" s="185" t="s">
        <v>230</v>
      </c>
      <c r="K8" s="187">
        <f>SUM(L8:W8)</f>
        <v>0</v>
      </c>
      <c r="L8" s="68">
        <f>COUNTIF(G6:G50,"A")</f>
        <v>0</v>
      </c>
      <c r="M8" s="68">
        <f>COUNTIF(G6:G50,"A-")</f>
        <v>0</v>
      </c>
      <c r="N8" s="68">
        <f>COUNTIF(G6:G50,"B+")</f>
        <v>0</v>
      </c>
      <c r="O8" s="68">
        <f>COUNTIF(G6:G50,"B")</f>
        <v>0</v>
      </c>
      <c r="P8" s="68">
        <f>COUNTIF(G6:G50,"B-")</f>
        <v>0</v>
      </c>
      <c r="Q8" s="68">
        <f>COUNTIF(G6:G50,"C+")</f>
        <v>0</v>
      </c>
      <c r="R8" s="68">
        <f>COUNTIF(G6:G50,"C")</f>
        <v>0</v>
      </c>
      <c r="S8" s="68">
        <f>COUNTIF(G6:G50,"C-")</f>
        <v>0</v>
      </c>
      <c r="T8" s="68">
        <f>COUNTIF(G6:G50,"D+")</f>
        <v>0</v>
      </c>
      <c r="U8" s="68">
        <f>COUNTIF(G6:G50,"D")</f>
        <v>0</v>
      </c>
      <c r="V8" s="68">
        <f>COUNTIF(G6:G50,"F")</f>
        <v>0</v>
      </c>
      <c r="W8" s="68">
        <f>COUNTIF(G6:G50,"X")</f>
        <v>0</v>
      </c>
      <c r="X8" s="185">
        <f t="shared" ref="X8" si="6">SUM(L8:R8)</f>
        <v>0</v>
      </c>
      <c r="Y8" s="189" t="e">
        <f t="shared" ref="Y8" si="7">(X8/K8)*100</f>
        <v>#DIV/0!</v>
      </c>
      <c r="Z8" s="189" t="e">
        <f t="shared" ref="Z8" si="8">(L8*4+M8*3.67+N8*3.33+O8*3+P8*2.67+Q8*2.33+R8*2+S8*1.67+T8*1.33+U8*1)/K8</f>
        <v>#DIV/0!</v>
      </c>
      <c r="AA8" s="189" t="e">
        <f t="shared" ref="AA8" si="9">(Z8/4)*100</f>
        <v>#DIV/0!</v>
      </c>
    </row>
    <row r="9" spans="1:27" ht="15" customHeight="1" x14ac:dyDescent="0.2">
      <c r="A9" s="109">
        <v>4</v>
      </c>
      <c r="B9" s="109">
        <v>4</v>
      </c>
      <c r="C9" s="117" t="s">
        <v>82</v>
      </c>
      <c r="D9" s="109" t="s">
        <v>41</v>
      </c>
      <c r="E9" s="100" t="s">
        <v>13</v>
      </c>
      <c r="F9" s="6"/>
      <c r="G9" s="5" t="str">
        <f t="shared" si="0"/>
        <v/>
      </c>
      <c r="H9" s="5"/>
      <c r="J9" s="186"/>
      <c r="K9" s="188"/>
      <c r="L9" s="73" t="e">
        <f t="shared" ref="L9:W9" si="10">(L8/$K8)*100</f>
        <v>#DIV/0!</v>
      </c>
      <c r="M9" s="73" t="e">
        <f t="shared" si="10"/>
        <v>#DIV/0!</v>
      </c>
      <c r="N9" s="73" t="e">
        <f t="shared" si="10"/>
        <v>#DIV/0!</v>
      </c>
      <c r="O9" s="73" t="e">
        <f t="shared" si="10"/>
        <v>#DIV/0!</v>
      </c>
      <c r="P9" s="73" t="e">
        <f t="shared" si="10"/>
        <v>#DIV/0!</v>
      </c>
      <c r="Q9" s="73" t="e">
        <f t="shared" si="10"/>
        <v>#DIV/0!</v>
      </c>
      <c r="R9" s="73" t="e">
        <f t="shared" si="10"/>
        <v>#DIV/0!</v>
      </c>
      <c r="S9" s="73" t="e">
        <f t="shared" si="10"/>
        <v>#DIV/0!</v>
      </c>
      <c r="T9" s="73" t="e">
        <f t="shared" si="10"/>
        <v>#DIV/0!</v>
      </c>
      <c r="U9" s="73" t="e">
        <f t="shared" si="10"/>
        <v>#DIV/0!</v>
      </c>
      <c r="V9" s="73" t="e">
        <f t="shared" si="10"/>
        <v>#DIV/0!</v>
      </c>
      <c r="W9" s="73" t="e">
        <f t="shared" si="10"/>
        <v>#DIV/0!</v>
      </c>
      <c r="X9" s="186"/>
      <c r="Y9" s="190"/>
      <c r="Z9" s="190"/>
      <c r="AA9" s="190"/>
    </row>
    <row r="10" spans="1:27" ht="15" customHeight="1" x14ac:dyDescent="0.2">
      <c r="A10" s="109">
        <v>5</v>
      </c>
      <c r="B10" s="109">
        <v>5</v>
      </c>
      <c r="C10" s="117" t="s">
        <v>89</v>
      </c>
      <c r="D10" s="109" t="s">
        <v>41</v>
      </c>
      <c r="E10" s="99" t="s">
        <v>13</v>
      </c>
      <c r="F10" s="6"/>
      <c r="G10" s="5" t="str">
        <f t="shared" si="0"/>
        <v/>
      </c>
      <c r="H10" s="5"/>
      <c r="J10" s="185" t="s">
        <v>36</v>
      </c>
      <c r="K10" s="187">
        <f>SUM(L10:W10)</f>
        <v>1</v>
      </c>
      <c r="L10" s="68">
        <f>COUNTIF(H6:H50,"A")</f>
        <v>0</v>
      </c>
      <c r="M10" s="68">
        <f>COUNTIF(H6:H50,"A-")</f>
        <v>0</v>
      </c>
      <c r="N10" s="68">
        <f>COUNTIF(H6:H50,"B+")</f>
        <v>0</v>
      </c>
      <c r="O10" s="68">
        <f>COUNTIF(H6:H50,"B")</f>
        <v>0</v>
      </c>
      <c r="P10" s="68">
        <f>COUNTIF(H6:H50,"B-")</f>
        <v>0</v>
      </c>
      <c r="Q10" s="68">
        <f>COUNTIF(H6:H50,"C+")</f>
        <v>0</v>
      </c>
      <c r="R10" s="68">
        <f>COUNTIF(H6:H50,"C")</f>
        <v>1</v>
      </c>
      <c r="S10" s="68">
        <f>COUNTIF(H6:H50,"C-")</f>
        <v>0</v>
      </c>
      <c r="T10" s="68">
        <f>COUNTIF(H6:H50,"D+")</f>
        <v>0</v>
      </c>
      <c r="U10" s="68">
        <f>COUNTIF(H6:H50,"D")</f>
        <v>0</v>
      </c>
      <c r="V10" s="68">
        <f>COUNTIF(H6:H50,"F")</f>
        <v>0</v>
      </c>
      <c r="W10" s="68">
        <f>COUNTIF(H6:H50,"X")</f>
        <v>0</v>
      </c>
      <c r="X10" s="185">
        <f t="shared" ref="X10" si="11">SUM(L10:R10)</f>
        <v>1</v>
      </c>
      <c r="Y10" s="189">
        <f t="shared" ref="Y10" si="12">(X10/K10)*100</f>
        <v>100</v>
      </c>
      <c r="Z10" s="189">
        <f t="shared" ref="Z10" si="13">(L10*4+M10*3.67+N10*3.33+O10*3+P10*2.67+Q10*2.33+R10*2+S10*1.67+T10*1.33+U10*1)/K10</f>
        <v>2</v>
      </c>
      <c r="AA10" s="189">
        <f t="shared" ref="AA10" si="14">(Z10/4)*100</f>
        <v>50</v>
      </c>
    </row>
    <row r="11" spans="1:27" ht="15" customHeight="1" x14ac:dyDescent="0.2">
      <c r="A11" s="109">
        <v>6</v>
      </c>
      <c r="B11" s="109">
        <v>6</v>
      </c>
      <c r="C11" s="117" t="s">
        <v>83</v>
      </c>
      <c r="D11" s="109" t="s">
        <v>41</v>
      </c>
      <c r="E11" s="99" t="s">
        <v>18</v>
      </c>
      <c r="F11" s="6"/>
      <c r="G11" s="5" t="str">
        <f t="shared" si="0"/>
        <v/>
      </c>
      <c r="H11" s="5"/>
      <c r="J11" s="186"/>
      <c r="K11" s="188"/>
      <c r="L11" s="73">
        <f t="shared" ref="L11:W11" si="15">(L10/$K10)*100</f>
        <v>0</v>
      </c>
      <c r="M11" s="73">
        <f t="shared" si="15"/>
        <v>0</v>
      </c>
      <c r="N11" s="73">
        <f t="shared" si="15"/>
        <v>0</v>
      </c>
      <c r="O11" s="73">
        <f t="shared" si="15"/>
        <v>0</v>
      </c>
      <c r="P11" s="73">
        <f t="shared" si="15"/>
        <v>0</v>
      </c>
      <c r="Q11" s="73">
        <f t="shared" si="15"/>
        <v>0</v>
      </c>
      <c r="R11" s="73">
        <f t="shared" si="15"/>
        <v>100</v>
      </c>
      <c r="S11" s="73">
        <f t="shared" si="15"/>
        <v>0</v>
      </c>
      <c r="T11" s="73">
        <f t="shared" si="15"/>
        <v>0</v>
      </c>
      <c r="U11" s="73">
        <f t="shared" si="15"/>
        <v>0</v>
      </c>
      <c r="V11" s="73">
        <f t="shared" si="15"/>
        <v>0</v>
      </c>
      <c r="W11" s="73">
        <f t="shared" si="15"/>
        <v>0</v>
      </c>
      <c r="X11" s="186"/>
      <c r="Y11" s="190"/>
      <c r="Z11" s="190"/>
      <c r="AA11" s="190"/>
    </row>
    <row r="12" spans="1:27" ht="15" customHeight="1" x14ac:dyDescent="0.2">
      <c r="A12" s="109">
        <v>7</v>
      </c>
      <c r="B12" s="109">
        <v>7</v>
      </c>
      <c r="C12" s="117" t="s">
        <v>90</v>
      </c>
      <c r="D12" s="109" t="s">
        <v>190</v>
      </c>
      <c r="E12" s="99" t="s">
        <v>11</v>
      </c>
      <c r="F12" s="6"/>
      <c r="G12" s="5" t="str">
        <f t="shared" si="0"/>
        <v/>
      </c>
      <c r="H12" s="5"/>
    </row>
    <row r="13" spans="1:27" ht="15" customHeight="1" x14ac:dyDescent="0.2">
      <c r="A13" s="109">
        <v>8</v>
      </c>
      <c r="B13" s="109">
        <v>8</v>
      </c>
      <c r="C13" s="117" t="s">
        <v>91</v>
      </c>
      <c r="D13" s="109" t="s">
        <v>41</v>
      </c>
      <c r="E13" s="99" t="s">
        <v>13</v>
      </c>
      <c r="F13" s="6"/>
      <c r="G13" s="5" t="str">
        <f t="shared" si="0"/>
        <v/>
      </c>
      <c r="H13" s="5"/>
      <c r="J13" s="194" t="s">
        <v>238</v>
      </c>
      <c r="K13" s="196">
        <f>ANALISA!D16</f>
        <v>45</v>
      </c>
      <c r="L13" s="121">
        <f>ANALISA!E16</f>
        <v>5</v>
      </c>
      <c r="M13" s="133">
        <f>ANALISA!F16</f>
        <v>6</v>
      </c>
      <c r="N13" s="133">
        <f>ANALISA!G16</f>
        <v>8</v>
      </c>
      <c r="O13" s="133">
        <f>ANALISA!H16</f>
        <v>8</v>
      </c>
      <c r="P13" s="133">
        <f>ANALISA!I16</f>
        <v>6</v>
      </c>
      <c r="Q13" s="133">
        <f>ANALISA!J16</f>
        <v>7</v>
      </c>
      <c r="R13" s="133">
        <f>ANALISA!K16</f>
        <v>5</v>
      </c>
      <c r="S13" s="133">
        <f>ANALISA!L16</f>
        <v>0</v>
      </c>
      <c r="T13" s="133">
        <f>ANALISA!M16</f>
        <v>0</v>
      </c>
      <c r="U13" s="133">
        <f>ANALISA!N16</f>
        <v>0</v>
      </c>
      <c r="V13" s="133">
        <f>ANALISA!O16</f>
        <v>0</v>
      </c>
      <c r="W13" s="133">
        <f>ANALISA!P16</f>
        <v>0</v>
      </c>
      <c r="X13" s="196">
        <f>ANALISA!Q16</f>
        <v>45</v>
      </c>
      <c r="Y13" s="200">
        <f>ANALISA!R16</f>
        <v>100</v>
      </c>
      <c r="Z13" s="200">
        <f>ANALISA!S16</f>
        <v>2.9997777777777781</v>
      </c>
      <c r="AA13" s="200">
        <f>ANALISA!T16</f>
        <v>74.994444444444454</v>
      </c>
    </row>
    <row r="14" spans="1:27" ht="15" customHeight="1" x14ac:dyDescent="0.2">
      <c r="A14" s="109">
        <v>9</v>
      </c>
      <c r="B14" s="109">
        <v>9</v>
      </c>
      <c r="C14" s="117" t="s">
        <v>84</v>
      </c>
      <c r="D14" s="109" t="s">
        <v>41</v>
      </c>
      <c r="E14" s="99" t="s">
        <v>12</v>
      </c>
      <c r="F14" s="6"/>
      <c r="G14" s="5" t="str">
        <f t="shared" si="0"/>
        <v/>
      </c>
      <c r="H14" s="5"/>
      <c r="J14" s="195"/>
      <c r="K14" s="197"/>
      <c r="L14" s="129">
        <f>ANALISA!E17</f>
        <v>11.111111111111111</v>
      </c>
      <c r="M14" s="135">
        <f>ANALISA!F17</f>
        <v>13.333333333333334</v>
      </c>
      <c r="N14" s="135">
        <f>ANALISA!G17</f>
        <v>17.777777777777779</v>
      </c>
      <c r="O14" s="135">
        <f>ANALISA!H17</f>
        <v>17.777777777777779</v>
      </c>
      <c r="P14" s="135">
        <f>ANALISA!I17</f>
        <v>13.333333333333334</v>
      </c>
      <c r="Q14" s="135">
        <f>ANALISA!J17</f>
        <v>15.555555555555555</v>
      </c>
      <c r="R14" s="135">
        <f>ANALISA!K17</f>
        <v>11.111111111111111</v>
      </c>
      <c r="S14" s="135">
        <f>ANALISA!L17</f>
        <v>0</v>
      </c>
      <c r="T14" s="135">
        <f>ANALISA!M17</f>
        <v>0</v>
      </c>
      <c r="U14" s="135">
        <f>ANALISA!N17</f>
        <v>0</v>
      </c>
      <c r="V14" s="135">
        <f>ANALISA!O17</f>
        <v>0</v>
      </c>
      <c r="W14" s="135">
        <f>ANALISA!P17</f>
        <v>0</v>
      </c>
      <c r="X14" s="197"/>
      <c r="Y14" s="201"/>
      <c r="Z14" s="201"/>
      <c r="AA14" s="201"/>
    </row>
    <row r="15" spans="1:27" ht="15" customHeight="1" x14ac:dyDescent="0.2">
      <c r="A15" s="109">
        <v>10</v>
      </c>
      <c r="B15" s="109">
        <v>10</v>
      </c>
      <c r="C15" s="117" t="s">
        <v>85</v>
      </c>
      <c r="D15" s="109" t="s">
        <v>41</v>
      </c>
      <c r="E15" s="99" t="s">
        <v>12</v>
      </c>
      <c r="F15" s="6"/>
      <c r="G15" s="5" t="str">
        <f t="shared" si="0"/>
        <v/>
      </c>
      <c r="H15" s="5"/>
      <c r="N15" s="89"/>
      <c r="O15" s="90"/>
      <c r="P15" s="90"/>
      <c r="R15" s="8"/>
    </row>
    <row r="16" spans="1:27" ht="15" customHeight="1" x14ac:dyDescent="0.2">
      <c r="A16" s="109">
        <v>11</v>
      </c>
      <c r="B16" s="109">
        <v>11</v>
      </c>
      <c r="C16" s="117" t="s">
        <v>92</v>
      </c>
      <c r="D16" s="109" t="s">
        <v>41</v>
      </c>
      <c r="E16" s="99" t="s">
        <v>18</v>
      </c>
      <c r="F16" s="6"/>
      <c r="G16" s="5" t="str">
        <f t="shared" si="0"/>
        <v/>
      </c>
      <c r="H16" s="5"/>
      <c r="N16" s="89"/>
      <c r="O16" s="90"/>
      <c r="P16" s="90"/>
      <c r="R16" s="8"/>
    </row>
    <row r="17" spans="1:18" ht="15" customHeight="1" x14ac:dyDescent="0.2">
      <c r="A17" s="109">
        <v>12</v>
      </c>
      <c r="B17" s="109">
        <v>12</v>
      </c>
      <c r="C17" s="117" t="s">
        <v>86</v>
      </c>
      <c r="D17" s="109" t="s">
        <v>41</v>
      </c>
      <c r="E17" s="99" t="s">
        <v>11</v>
      </c>
      <c r="F17" s="6"/>
      <c r="G17" s="5" t="str">
        <f t="shared" si="0"/>
        <v/>
      </c>
      <c r="H17" s="5"/>
      <c r="N17" s="88"/>
      <c r="O17" s="90"/>
      <c r="P17" s="90"/>
      <c r="R17" s="8"/>
    </row>
    <row r="18" spans="1:18" ht="15" customHeight="1" x14ac:dyDescent="0.2">
      <c r="A18" s="109">
        <v>13</v>
      </c>
      <c r="B18" s="109">
        <v>13</v>
      </c>
      <c r="C18" s="117" t="s">
        <v>93</v>
      </c>
      <c r="D18" s="109" t="s">
        <v>41</v>
      </c>
      <c r="E18" s="99" t="s">
        <v>18</v>
      </c>
      <c r="F18" s="6"/>
      <c r="G18" s="5" t="str">
        <f t="shared" si="0"/>
        <v/>
      </c>
      <c r="H18" s="5"/>
      <c r="R18" s="8"/>
    </row>
    <row r="19" spans="1:18" ht="15" customHeight="1" x14ac:dyDescent="0.2">
      <c r="A19" s="109">
        <v>14</v>
      </c>
      <c r="B19" s="109">
        <v>14</v>
      </c>
      <c r="C19" s="117" t="s">
        <v>94</v>
      </c>
      <c r="D19" s="109" t="s">
        <v>41</v>
      </c>
      <c r="E19" s="99" t="s">
        <v>11</v>
      </c>
      <c r="F19" s="6"/>
      <c r="G19" s="5" t="str">
        <f t="shared" si="0"/>
        <v/>
      </c>
      <c r="H19" s="5"/>
      <c r="R19" s="8"/>
    </row>
    <row r="20" spans="1:18" ht="15" customHeight="1" x14ac:dyDescent="0.2">
      <c r="A20" s="109">
        <v>15</v>
      </c>
      <c r="B20" s="109">
        <v>15</v>
      </c>
      <c r="C20" s="117" t="s">
        <v>95</v>
      </c>
      <c r="D20" s="109" t="s">
        <v>41</v>
      </c>
      <c r="E20" s="99" t="s">
        <v>13</v>
      </c>
      <c r="F20" s="6"/>
      <c r="G20" s="5" t="str">
        <f t="shared" si="0"/>
        <v/>
      </c>
      <c r="H20" s="5"/>
      <c r="R20" s="8"/>
    </row>
    <row r="21" spans="1:18" ht="15" customHeight="1" x14ac:dyDescent="0.2">
      <c r="A21" s="109">
        <v>16</v>
      </c>
      <c r="B21" s="109">
        <v>16</v>
      </c>
      <c r="C21" s="117" t="s">
        <v>96</v>
      </c>
      <c r="D21" s="109" t="s">
        <v>41</v>
      </c>
      <c r="E21" s="99" t="s">
        <v>11</v>
      </c>
      <c r="F21" s="6"/>
      <c r="G21" s="5" t="str">
        <f t="shared" si="0"/>
        <v/>
      </c>
      <c r="H21" s="5"/>
      <c r="R21" s="8"/>
    </row>
    <row r="22" spans="1:18" ht="15" customHeight="1" x14ac:dyDescent="0.2">
      <c r="A22" s="109">
        <v>17</v>
      </c>
      <c r="B22" s="109">
        <v>17</v>
      </c>
      <c r="C22" s="117" t="s">
        <v>97</v>
      </c>
      <c r="D22" s="109" t="s">
        <v>41</v>
      </c>
      <c r="E22" s="99" t="s">
        <v>10</v>
      </c>
      <c r="F22" s="6"/>
      <c r="G22" s="5" t="str">
        <f t="shared" si="0"/>
        <v/>
      </c>
      <c r="H22" s="5"/>
      <c r="R22" s="8"/>
    </row>
    <row r="23" spans="1:18" ht="15" customHeight="1" x14ac:dyDescent="0.2">
      <c r="A23" s="109">
        <v>18</v>
      </c>
      <c r="B23" s="109">
        <v>18</v>
      </c>
      <c r="C23" s="117" t="s">
        <v>98</v>
      </c>
      <c r="D23" s="109" t="s">
        <v>41</v>
      </c>
      <c r="E23" s="99" t="s">
        <v>13</v>
      </c>
      <c r="F23" s="6"/>
      <c r="G23" s="5" t="str">
        <f t="shared" si="0"/>
        <v/>
      </c>
      <c r="H23" s="5"/>
      <c r="R23" s="8"/>
    </row>
    <row r="24" spans="1:18" ht="15" customHeight="1" x14ac:dyDescent="0.2">
      <c r="A24" s="109">
        <v>19</v>
      </c>
      <c r="B24" s="109">
        <v>19</v>
      </c>
      <c r="C24" s="117" t="s">
        <v>99</v>
      </c>
      <c r="D24" s="109" t="s">
        <v>41</v>
      </c>
      <c r="E24" s="99" t="s">
        <v>16</v>
      </c>
      <c r="F24" s="6"/>
      <c r="G24" s="5" t="str">
        <f t="shared" si="0"/>
        <v/>
      </c>
      <c r="H24" s="5"/>
      <c r="R24" s="8"/>
    </row>
    <row r="25" spans="1:18" ht="15" customHeight="1" x14ac:dyDescent="0.2">
      <c r="A25" s="109">
        <v>20</v>
      </c>
      <c r="B25" s="109">
        <v>20</v>
      </c>
      <c r="C25" s="117" t="s">
        <v>87</v>
      </c>
      <c r="D25" s="109" t="s">
        <v>41</v>
      </c>
      <c r="E25" s="99" t="s">
        <v>18</v>
      </c>
      <c r="F25" s="6"/>
      <c r="G25" s="5" t="str">
        <f t="shared" si="0"/>
        <v/>
      </c>
      <c r="H25" s="5"/>
      <c r="R25" s="8"/>
    </row>
    <row r="26" spans="1:18" ht="15" customHeight="1" x14ac:dyDescent="0.2">
      <c r="A26" s="109">
        <v>21</v>
      </c>
      <c r="B26" s="109">
        <v>1</v>
      </c>
      <c r="C26" s="117" t="s">
        <v>109</v>
      </c>
      <c r="D26" s="109" t="s">
        <v>43</v>
      </c>
      <c r="E26" s="99" t="s">
        <v>9</v>
      </c>
      <c r="F26" s="6"/>
      <c r="G26" s="5" t="str">
        <f t="shared" si="0"/>
        <v/>
      </c>
      <c r="H26" s="5"/>
      <c r="R26" s="8"/>
    </row>
    <row r="27" spans="1:18" ht="15" customHeight="1" x14ac:dyDescent="0.2">
      <c r="A27" s="109">
        <v>22</v>
      </c>
      <c r="B27" s="109">
        <v>2</v>
      </c>
      <c r="C27" s="117" t="s">
        <v>111</v>
      </c>
      <c r="D27" s="109" t="s">
        <v>43</v>
      </c>
      <c r="E27" s="99" t="s">
        <v>13</v>
      </c>
      <c r="F27" s="6"/>
      <c r="G27" s="5" t="str">
        <f t="shared" si="0"/>
        <v/>
      </c>
      <c r="H27" s="5"/>
      <c r="R27" s="8"/>
    </row>
    <row r="28" spans="1:18" ht="15" customHeight="1" x14ac:dyDescent="0.2">
      <c r="A28" s="109">
        <v>23</v>
      </c>
      <c r="B28" s="109">
        <v>3</v>
      </c>
      <c r="C28" s="117" t="s">
        <v>110</v>
      </c>
      <c r="D28" s="109" t="s">
        <v>43</v>
      </c>
      <c r="E28" s="99" t="s">
        <v>17</v>
      </c>
      <c r="F28" s="6"/>
      <c r="G28" s="5" t="str">
        <f t="shared" si="0"/>
        <v/>
      </c>
      <c r="H28" s="5"/>
      <c r="R28" s="8"/>
    </row>
    <row r="29" spans="1:18" ht="15" customHeight="1" x14ac:dyDescent="0.2">
      <c r="A29" s="109">
        <v>24</v>
      </c>
      <c r="B29" s="109">
        <v>4</v>
      </c>
      <c r="C29" s="117" t="s">
        <v>112</v>
      </c>
      <c r="D29" s="109" t="s">
        <v>43</v>
      </c>
      <c r="E29" s="99" t="s">
        <v>12</v>
      </c>
      <c r="F29" s="6"/>
      <c r="G29" s="5" t="str">
        <f t="shared" si="0"/>
        <v/>
      </c>
      <c r="H29" s="5"/>
      <c r="R29" s="8"/>
    </row>
    <row r="30" spans="1:18" ht="15" customHeight="1" x14ac:dyDescent="0.2">
      <c r="A30" s="109">
        <v>25</v>
      </c>
      <c r="B30" s="109">
        <v>5</v>
      </c>
      <c r="C30" s="117" t="s">
        <v>113</v>
      </c>
      <c r="D30" s="109" t="s">
        <v>43</v>
      </c>
      <c r="E30" s="99" t="s">
        <v>10</v>
      </c>
      <c r="F30" s="6"/>
      <c r="G30" s="5" t="str">
        <f t="shared" si="0"/>
        <v/>
      </c>
      <c r="H30" s="5"/>
      <c r="R30" s="8"/>
    </row>
    <row r="31" spans="1:18" ht="15" customHeight="1" x14ac:dyDescent="0.2">
      <c r="A31" s="109">
        <v>26</v>
      </c>
      <c r="B31" s="109">
        <v>6</v>
      </c>
      <c r="C31" s="117" t="s">
        <v>114</v>
      </c>
      <c r="D31" s="109" t="s">
        <v>43</v>
      </c>
      <c r="E31" s="99" t="s">
        <v>18</v>
      </c>
      <c r="F31" s="6"/>
      <c r="G31" s="5" t="str">
        <f t="shared" si="0"/>
        <v/>
      </c>
      <c r="H31" s="5"/>
      <c r="R31" s="8"/>
    </row>
    <row r="32" spans="1:18" ht="15" customHeight="1" x14ac:dyDescent="0.2">
      <c r="A32" s="109">
        <v>27</v>
      </c>
      <c r="B32" s="109">
        <v>7</v>
      </c>
      <c r="C32" s="117" t="s">
        <v>115</v>
      </c>
      <c r="D32" s="109" t="s">
        <v>43</v>
      </c>
      <c r="E32" s="99" t="s">
        <v>10</v>
      </c>
      <c r="F32" s="6"/>
      <c r="G32" s="5" t="str">
        <f t="shared" si="0"/>
        <v/>
      </c>
      <c r="H32" s="5"/>
      <c r="R32" s="8"/>
    </row>
    <row r="33" spans="1:18" ht="15" customHeight="1" x14ac:dyDescent="0.2">
      <c r="A33" s="109">
        <v>28</v>
      </c>
      <c r="B33" s="109">
        <v>8</v>
      </c>
      <c r="C33" s="117" t="s">
        <v>213</v>
      </c>
      <c r="D33" s="109" t="s">
        <v>43</v>
      </c>
      <c r="E33" s="99" t="s">
        <v>12</v>
      </c>
      <c r="F33" s="6"/>
      <c r="G33" s="5" t="str">
        <f t="shared" si="0"/>
        <v/>
      </c>
      <c r="H33" s="5"/>
      <c r="R33" s="8"/>
    </row>
    <row r="34" spans="1:18" ht="15" customHeight="1" x14ac:dyDescent="0.2">
      <c r="A34" s="109">
        <v>29</v>
      </c>
      <c r="B34" s="109">
        <v>9</v>
      </c>
      <c r="C34" s="117" t="s">
        <v>116</v>
      </c>
      <c r="D34" s="109" t="s">
        <v>43</v>
      </c>
      <c r="E34" s="99" t="s">
        <v>10</v>
      </c>
      <c r="F34" s="6"/>
      <c r="G34" s="5" t="str">
        <f t="shared" si="0"/>
        <v/>
      </c>
      <c r="H34" s="5"/>
      <c r="R34" s="8"/>
    </row>
    <row r="35" spans="1:18" ht="15" customHeight="1" x14ac:dyDescent="0.2">
      <c r="A35" s="109">
        <v>30</v>
      </c>
      <c r="B35" s="109">
        <v>10</v>
      </c>
      <c r="C35" s="117" t="s">
        <v>118</v>
      </c>
      <c r="D35" s="109" t="s">
        <v>43</v>
      </c>
      <c r="E35" s="99" t="s">
        <v>10</v>
      </c>
      <c r="F35" s="6"/>
      <c r="G35" s="5" t="str">
        <f t="shared" si="0"/>
        <v/>
      </c>
      <c r="H35" s="5"/>
      <c r="R35" s="8"/>
    </row>
    <row r="36" spans="1:18" ht="15" customHeight="1" x14ac:dyDescent="0.2">
      <c r="A36" s="109">
        <v>31</v>
      </c>
      <c r="B36" s="109">
        <v>11</v>
      </c>
      <c r="C36" s="117" t="s">
        <v>117</v>
      </c>
      <c r="D36" s="109" t="s">
        <v>43</v>
      </c>
      <c r="E36" s="99" t="s">
        <v>15</v>
      </c>
      <c r="F36" s="6"/>
      <c r="G36" s="5" t="str">
        <f t="shared" si="0"/>
        <v/>
      </c>
      <c r="H36" s="5"/>
      <c r="R36" s="8"/>
    </row>
    <row r="37" spans="1:18" ht="15" customHeight="1" x14ac:dyDescent="0.2">
      <c r="A37" s="109">
        <v>32</v>
      </c>
      <c r="B37" s="109">
        <v>12</v>
      </c>
      <c r="C37" s="117" t="s">
        <v>119</v>
      </c>
      <c r="D37" s="109" t="s">
        <v>43</v>
      </c>
      <c r="E37" s="99" t="s">
        <v>9</v>
      </c>
      <c r="F37" s="6"/>
      <c r="G37" s="5" t="str">
        <f t="shared" si="0"/>
        <v/>
      </c>
      <c r="H37" s="5"/>
      <c r="R37" s="8"/>
    </row>
    <row r="38" spans="1:18" ht="15" customHeight="1" x14ac:dyDescent="0.2">
      <c r="A38" s="109">
        <v>33</v>
      </c>
      <c r="B38" s="109">
        <v>1</v>
      </c>
      <c r="C38" s="117" t="s">
        <v>120</v>
      </c>
      <c r="D38" s="109" t="s">
        <v>44</v>
      </c>
      <c r="E38" s="99" t="s">
        <v>11</v>
      </c>
      <c r="F38" s="6"/>
      <c r="G38" s="5" t="str">
        <f t="shared" si="0"/>
        <v/>
      </c>
      <c r="H38" s="5"/>
      <c r="R38" s="8"/>
    </row>
    <row r="39" spans="1:18" ht="15" customHeight="1" x14ac:dyDescent="0.2">
      <c r="A39" s="109">
        <v>34</v>
      </c>
      <c r="B39" s="109">
        <v>2</v>
      </c>
      <c r="C39" s="117" t="s">
        <v>121</v>
      </c>
      <c r="D39" s="109" t="s">
        <v>44</v>
      </c>
      <c r="E39" s="99" t="s">
        <v>18</v>
      </c>
      <c r="F39" s="6"/>
      <c r="G39" s="5" t="str">
        <f t="shared" si="0"/>
        <v/>
      </c>
      <c r="H39" s="5"/>
      <c r="R39" s="8"/>
    </row>
    <row r="40" spans="1:18" ht="15" customHeight="1" x14ac:dyDescent="0.2">
      <c r="A40" s="109">
        <v>35</v>
      </c>
      <c r="B40" s="109">
        <v>3</v>
      </c>
      <c r="C40" s="117" t="s">
        <v>122</v>
      </c>
      <c r="D40" s="109" t="s">
        <v>44</v>
      </c>
      <c r="E40" s="99" t="s">
        <v>18</v>
      </c>
      <c r="F40" s="6"/>
      <c r="G40" s="5" t="str">
        <f t="shared" si="0"/>
        <v/>
      </c>
      <c r="H40" s="5"/>
      <c r="R40" s="8"/>
    </row>
    <row r="41" spans="1:18" ht="15" customHeight="1" x14ac:dyDescent="0.2">
      <c r="A41" s="109">
        <v>36</v>
      </c>
      <c r="B41" s="109">
        <v>4</v>
      </c>
      <c r="C41" s="117" t="s">
        <v>123</v>
      </c>
      <c r="D41" s="109" t="s">
        <v>44</v>
      </c>
      <c r="E41" s="99" t="s">
        <v>14</v>
      </c>
      <c r="F41" s="6"/>
      <c r="G41" s="5" t="str">
        <f t="shared" si="0"/>
        <v/>
      </c>
      <c r="H41" s="5"/>
      <c r="R41" s="8"/>
    </row>
    <row r="42" spans="1:18" ht="15" customHeight="1" x14ac:dyDescent="0.2">
      <c r="A42" s="109">
        <v>37</v>
      </c>
      <c r="B42" s="109">
        <v>5</v>
      </c>
      <c r="C42" s="117" t="s">
        <v>124</v>
      </c>
      <c r="D42" s="109" t="s">
        <v>44</v>
      </c>
      <c r="E42" s="99" t="s">
        <v>14</v>
      </c>
      <c r="F42" s="6"/>
      <c r="G42" s="5" t="str">
        <f t="shared" si="0"/>
        <v/>
      </c>
      <c r="H42" s="5"/>
      <c r="R42" s="8"/>
    </row>
    <row r="43" spans="1:18" ht="15" customHeight="1" x14ac:dyDescent="0.2">
      <c r="A43" s="109">
        <v>38</v>
      </c>
      <c r="B43" s="109">
        <v>6</v>
      </c>
      <c r="C43" s="117" t="s">
        <v>214</v>
      </c>
      <c r="D43" s="109" t="s">
        <v>44</v>
      </c>
      <c r="E43" s="99" t="s">
        <v>18</v>
      </c>
      <c r="F43" s="6"/>
      <c r="G43" s="5" t="str">
        <f t="shared" si="0"/>
        <v/>
      </c>
      <c r="H43" s="5"/>
      <c r="R43" s="8"/>
    </row>
    <row r="44" spans="1:18" ht="15" customHeight="1" x14ac:dyDescent="0.2">
      <c r="A44" s="109">
        <v>39</v>
      </c>
      <c r="B44" s="109">
        <v>7</v>
      </c>
      <c r="C44" s="117" t="s">
        <v>125</v>
      </c>
      <c r="D44" s="109" t="s">
        <v>44</v>
      </c>
      <c r="E44" s="99" t="s">
        <v>18</v>
      </c>
      <c r="F44" s="6"/>
      <c r="G44" s="5" t="str">
        <f t="shared" si="0"/>
        <v/>
      </c>
      <c r="H44" s="5"/>
      <c r="R44" s="8"/>
    </row>
    <row r="45" spans="1:18" ht="15" customHeight="1" x14ac:dyDescent="0.2">
      <c r="A45" s="109">
        <v>40</v>
      </c>
      <c r="B45" s="109">
        <v>8</v>
      </c>
      <c r="C45" s="117" t="s">
        <v>215</v>
      </c>
      <c r="D45" s="109" t="s">
        <v>44</v>
      </c>
      <c r="E45" s="99" t="s">
        <v>18</v>
      </c>
      <c r="F45" s="6"/>
      <c r="G45" s="5" t="str">
        <f t="shared" si="0"/>
        <v/>
      </c>
      <c r="H45" s="5"/>
      <c r="R45" s="8"/>
    </row>
    <row r="46" spans="1:18" ht="15" customHeight="1" x14ac:dyDescent="0.2">
      <c r="A46" s="109">
        <v>41</v>
      </c>
      <c r="B46" s="109">
        <v>9</v>
      </c>
      <c r="C46" s="117" t="s">
        <v>126</v>
      </c>
      <c r="D46" s="109" t="s">
        <v>44</v>
      </c>
      <c r="E46" s="99" t="s">
        <v>18</v>
      </c>
      <c r="F46" s="6"/>
      <c r="G46" s="5" t="str">
        <f t="shared" si="0"/>
        <v/>
      </c>
      <c r="H46" s="5"/>
      <c r="R46" s="8"/>
    </row>
    <row r="47" spans="1:18" ht="15" customHeight="1" x14ac:dyDescent="0.2">
      <c r="A47" s="109">
        <v>42</v>
      </c>
      <c r="B47" s="109">
        <v>10</v>
      </c>
      <c r="C47" s="117" t="s">
        <v>216</v>
      </c>
      <c r="D47" s="109" t="s">
        <v>44</v>
      </c>
      <c r="E47" s="99" t="s">
        <v>12</v>
      </c>
      <c r="F47" s="6"/>
      <c r="G47" s="5" t="str">
        <f t="shared" si="0"/>
        <v/>
      </c>
      <c r="H47" s="5"/>
      <c r="R47" s="8"/>
    </row>
    <row r="48" spans="1:18" ht="15" customHeight="1" x14ac:dyDescent="0.2">
      <c r="A48" s="109">
        <v>43</v>
      </c>
      <c r="B48" s="109">
        <v>11</v>
      </c>
      <c r="C48" s="117" t="s">
        <v>127</v>
      </c>
      <c r="D48" s="109" t="s">
        <v>44</v>
      </c>
      <c r="E48" s="99" t="s">
        <v>18</v>
      </c>
      <c r="F48" s="6"/>
      <c r="G48" s="5" t="str">
        <f t="shared" si="0"/>
        <v/>
      </c>
      <c r="H48" s="5"/>
      <c r="R48" s="8"/>
    </row>
    <row r="49" spans="1:18" ht="15" customHeight="1" x14ac:dyDescent="0.2">
      <c r="A49" s="109">
        <v>44</v>
      </c>
      <c r="B49" s="109">
        <v>12</v>
      </c>
      <c r="C49" s="117" t="s">
        <v>128</v>
      </c>
      <c r="D49" s="109" t="s">
        <v>44</v>
      </c>
      <c r="E49" s="107" t="s">
        <v>13</v>
      </c>
      <c r="F49" s="6"/>
      <c r="G49" s="5" t="str">
        <f t="shared" si="0"/>
        <v/>
      </c>
      <c r="H49" s="5"/>
      <c r="R49" s="8"/>
    </row>
    <row r="50" spans="1:18" ht="15" customHeight="1" x14ac:dyDescent="0.2">
      <c r="A50" s="109">
        <v>45</v>
      </c>
      <c r="B50" s="109">
        <v>13</v>
      </c>
      <c r="C50" s="117" t="s">
        <v>129</v>
      </c>
      <c r="D50" s="109" t="s">
        <v>44</v>
      </c>
      <c r="E50" s="109" t="s">
        <v>11</v>
      </c>
      <c r="F50" s="6"/>
      <c r="G50" s="5" t="str">
        <f t="shared" si="0"/>
        <v/>
      </c>
      <c r="H50" s="5"/>
      <c r="R50" s="8"/>
    </row>
    <row r="51" spans="1:18" x14ac:dyDescent="0.2">
      <c r="R51" s="8"/>
    </row>
    <row r="52" spans="1:18" x14ac:dyDescent="0.2">
      <c r="R52" s="8"/>
    </row>
    <row r="53" spans="1:18" x14ac:dyDescent="0.2">
      <c r="R53" s="8"/>
    </row>
    <row r="54" spans="1:18" x14ac:dyDescent="0.2">
      <c r="R54" s="8"/>
    </row>
    <row r="55" spans="1:18" x14ac:dyDescent="0.2">
      <c r="R55" s="8"/>
    </row>
    <row r="56" spans="1:18" x14ac:dyDescent="0.2">
      <c r="R56" s="8"/>
    </row>
    <row r="57" spans="1:18" x14ac:dyDescent="0.2">
      <c r="R57" s="8"/>
    </row>
    <row r="58" spans="1:18" x14ac:dyDescent="0.2">
      <c r="R58" s="8"/>
    </row>
    <row r="59" spans="1:18" x14ac:dyDescent="0.2">
      <c r="R59" s="8"/>
    </row>
    <row r="60" spans="1:18" x14ac:dyDescent="0.2">
      <c r="R60" s="8"/>
    </row>
    <row r="61" spans="1:18" x14ac:dyDescent="0.2">
      <c r="R61" s="8"/>
    </row>
    <row r="62" spans="1:18" x14ac:dyDescent="0.2">
      <c r="R62" s="8"/>
    </row>
    <row r="63" spans="1:18" x14ac:dyDescent="0.2">
      <c r="R63" s="8"/>
    </row>
    <row r="64" spans="1:18" x14ac:dyDescent="0.2">
      <c r="R64" s="8"/>
    </row>
    <row r="65" spans="18:18" x14ac:dyDescent="0.2">
      <c r="R65" s="8"/>
    </row>
    <row r="66" spans="18:18" x14ac:dyDescent="0.2">
      <c r="R66" s="8"/>
    </row>
    <row r="67" spans="18:18" x14ac:dyDescent="0.2">
      <c r="R67" s="8"/>
    </row>
    <row r="68" spans="18:18" x14ac:dyDescent="0.2">
      <c r="R68" s="8"/>
    </row>
    <row r="69" spans="18:18" x14ac:dyDescent="0.2">
      <c r="R69" s="8"/>
    </row>
    <row r="70" spans="18:18" x14ac:dyDescent="0.2">
      <c r="R70" s="8"/>
    </row>
    <row r="71" spans="18:18" x14ac:dyDescent="0.2">
      <c r="R71" s="8"/>
    </row>
    <row r="72" spans="18:18" x14ac:dyDescent="0.2">
      <c r="R72" s="8"/>
    </row>
    <row r="73" spans="18:18" x14ac:dyDescent="0.2">
      <c r="R73" s="8"/>
    </row>
    <row r="74" spans="18:18" x14ac:dyDescent="0.2">
      <c r="R74" s="8"/>
    </row>
    <row r="75" spans="18:18" x14ac:dyDescent="0.2">
      <c r="R75" s="8"/>
    </row>
    <row r="76" spans="18:18" x14ac:dyDescent="0.2">
      <c r="R76" s="8"/>
    </row>
    <row r="77" spans="18:18" x14ac:dyDescent="0.2">
      <c r="R77" s="8"/>
    </row>
    <row r="78" spans="18:18" x14ac:dyDescent="0.2">
      <c r="R78" s="8"/>
    </row>
    <row r="79" spans="18:18" x14ac:dyDescent="0.2">
      <c r="R79" s="8"/>
    </row>
    <row r="80" spans="18:18" x14ac:dyDescent="0.2">
      <c r="R80" s="8"/>
    </row>
    <row r="81" spans="18:18" x14ac:dyDescent="0.2">
      <c r="R81" s="8"/>
    </row>
    <row r="82" spans="18:18" x14ac:dyDescent="0.2">
      <c r="R82" s="8"/>
    </row>
    <row r="83" spans="18:18" x14ac:dyDescent="0.2">
      <c r="R83" s="8"/>
    </row>
    <row r="84" spans="18:18" x14ac:dyDescent="0.2">
      <c r="R84" s="8"/>
    </row>
    <row r="85" spans="18:18" x14ac:dyDescent="0.2">
      <c r="R85" s="8"/>
    </row>
    <row r="86" spans="18:18" x14ac:dyDescent="0.2">
      <c r="R86" s="8"/>
    </row>
    <row r="87" spans="18:18" x14ac:dyDescent="0.2">
      <c r="R87" s="8"/>
    </row>
    <row r="88" spans="18:18" x14ac:dyDescent="0.2">
      <c r="R88" s="8"/>
    </row>
    <row r="89" spans="18:18" x14ac:dyDescent="0.2">
      <c r="R89" s="8"/>
    </row>
    <row r="90" spans="18:18" x14ac:dyDescent="0.2">
      <c r="R90" s="8"/>
    </row>
    <row r="91" spans="18:18" x14ac:dyDescent="0.2">
      <c r="R91" s="8"/>
    </row>
    <row r="92" spans="18:18" x14ac:dyDescent="0.2">
      <c r="R92" s="8"/>
    </row>
    <row r="93" spans="18:18" x14ac:dyDescent="0.2">
      <c r="R93" s="8"/>
    </row>
    <row r="94" spans="18:18" x14ac:dyDescent="0.2">
      <c r="R94" s="8"/>
    </row>
    <row r="95" spans="18:18" x14ac:dyDescent="0.2">
      <c r="R95" s="8"/>
    </row>
    <row r="96" spans="18:18" x14ac:dyDescent="0.2">
      <c r="R96" s="8"/>
    </row>
    <row r="97" spans="18:18" x14ac:dyDescent="0.2">
      <c r="R97" s="8"/>
    </row>
    <row r="98" spans="18:18" x14ac:dyDescent="0.2">
      <c r="R98" s="8"/>
    </row>
    <row r="99" spans="18:18" x14ac:dyDescent="0.2">
      <c r="R99" s="8"/>
    </row>
    <row r="100" spans="18:18" x14ac:dyDescent="0.2">
      <c r="R100" s="8"/>
    </row>
    <row r="101" spans="18:18" x14ac:dyDescent="0.2">
      <c r="R101" s="8"/>
    </row>
    <row r="102" spans="18:18" x14ac:dyDescent="0.2">
      <c r="R102" s="8"/>
    </row>
    <row r="103" spans="18:18" x14ac:dyDescent="0.2">
      <c r="R103" s="8"/>
    </row>
    <row r="104" spans="18:18" x14ac:dyDescent="0.2">
      <c r="R104" s="8"/>
    </row>
    <row r="105" spans="18:18" x14ac:dyDescent="0.2">
      <c r="R105" s="8"/>
    </row>
    <row r="106" spans="18:18" x14ac:dyDescent="0.2">
      <c r="R106" s="8"/>
    </row>
    <row r="107" spans="18:18" x14ac:dyDescent="0.2">
      <c r="R107" s="8"/>
    </row>
    <row r="108" spans="18:18" x14ac:dyDescent="0.2">
      <c r="R108" s="8"/>
    </row>
    <row r="109" spans="18:18" x14ac:dyDescent="0.2">
      <c r="R109" s="8"/>
    </row>
    <row r="110" spans="18:18" x14ac:dyDescent="0.2">
      <c r="R110" s="8"/>
    </row>
    <row r="111" spans="18:18" x14ac:dyDescent="0.2">
      <c r="R111" s="8"/>
    </row>
    <row r="113" spans="5:5" x14ac:dyDescent="0.2">
      <c r="E113"/>
    </row>
  </sheetData>
  <protectedRanges>
    <protectedRange sqref="L15:L38" name="Range6"/>
    <protectedRange sqref="H9:H38" name="Range5"/>
    <protectedRange sqref="A9:A25 C9:C25 A26:C38 B40 B42 B44 B46 B48 B50" name="Range2"/>
    <protectedRange sqref="D9:D38" name="Range3"/>
    <protectedRange sqref="R15:R20 N15:N38" name="Range4"/>
  </protectedRanges>
  <mergeCells count="36">
    <mergeCell ref="AA13:AA14"/>
    <mergeCell ref="J13:J14"/>
    <mergeCell ref="K13:K14"/>
    <mergeCell ref="X13:X14"/>
    <mergeCell ref="Y13:Y14"/>
    <mergeCell ref="Z13:Z14"/>
    <mergeCell ref="AA8:AA9"/>
    <mergeCell ref="J10:J11"/>
    <mergeCell ref="K10:K11"/>
    <mergeCell ref="X10:X11"/>
    <mergeCell ref="Y10:Y11"/>
    <mergeCell ref="Z10:Z11"/>
    <mergeCell ref="AA10:AA11"/>
    <mergeCell ref="J8:J9"/>
    <mergeCell ref="K8:K9"/>
    <mergeCell ref="X8:X9"/>
    <mergeCell ref="Y8:Y9"/>
    <mergeCell ref="Z8:Z9"/>
    <mergeCell ref="AA4:AA5"/>
    <mergeCell ref="J6:J7"/>
    <mergeCell ref="K6:K7"/>
    <mergeCell ref="X6:X7"/>
    <mergeCell ref="Y6:Y7"/>
    <mergeCell ref="Z6:Z7"/>
    <mergeCell ref="AA6:AA7"/>
    <mergeCell ref="J4:J5"/>
    <mergeCell ref="K4:K5"/>
    <mergeCell ref="L4:W4"/>
    <mergeCell ref="X4:Y4"/>
    <mergeCell ref="Z4:Z5"/>
    <mergeCell ref="A1:H1"/>
    <mergeCell ref="A2:D2"/>
    <mergeCell ref="A4:A5"/>
    <mergeCell ref="C4:C5"/>
    <mergeCell ref="D4:D5"/>
    <mergeCell ref="F4:G4"/>
  </mergeCells>
  <phoneticPr fontId="0" type="noConversion"/>
  <pageMargins left="0.25" right="0" top="0.5" bottom="0.5" header="0.5" footer="0.5"/>
  <pageSetup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workbookViewId="0">
      <selection activeCell="A21" sqref="A21"/>
    </sheetView>
  </sheetViews>
  <sheetFormatPr defaultRowHeight="12.75" x14ac:dyDescent="0.2"/>
  <cols>
    <col min="1" max="2" width="5" customWidth="1"/>
    <col min="3" max="3" width="26.42578125" bestFit="1" customWidth="1"/>
    <col min="5" max="5" width="6.85546875" customWidth="1"/>
    <col min="10" max="10" width="12.7109375" bestFit="1" customWidth="1"/>
    <col min="11" max="11" width="6.7109375" style="7" customWidth="1"/>
    <col min="12" max="14" width="7.140625" customWidth="1"/>
    <col min="15" max="15" width="7.140625" style="7" customWidth="1"/>
    <col min="16" max="18" width="7.140625" customWidth="1"/>
    <col min="19" max="19" width="7.140625" style="7" customWidth="1"/>
    <col min="20" max="20" width="7.140625" customWidth="1"/>
    <col min="21" max="21" width="7.140625" style="7" customWidth="1"/>
    <col min="22" max="27" width="7.140625" customWidth="1"/>
  </cols>
  <sheetData>
    <row r="1" spans="1:27" ht="15.75" x14ac:dyDescent="0.25">
      <c r="A1" s="175" t="s">
        <v>100</v>
      </c>
      <c r="B1" s="175"/>
      <c r="C1" s="175"/>
      <c r="D1" s="175"/>
      <c r="E1" s="175"/>
      <c r="F1" s="175"/>
      <c r="G1" s="175"/>
      <c r="H1" s="175"/>
    </row>
    <row r="2" spans="1:27" ht="15" x14ac:dyDescent="0.25">
      <c r="A2" s="176" t="s">
        <v>235</v>
      </c>
      <c r="B2" s="176"/>
      <c r="C2" s="176"/>
      <c r="D2" s="176"/>
      <c r="E2" s="9"/>
      <c r="G2" s="9"/>
    </row>
    <row r="3" spans="1:27" ht="15" x14ac:dyDescent="0.25">
      <c r="A3" s="9"/>
      <c r="B3" s="9"/>
      <c r="C3" s="3"/>
      <c r="D3" s="3"/>
      <c r="E3" s="4"/>
      <c r="F3" s="3"/>
      <c r="G3" s="3"/>
      <c r="H3" s="1"/>
    </row>
    <row r="4" spans="1:27" ht="25.5" x14ac:dyDescent="0.2">
      <c r="A4" s="179" t="s">
        <v>0</v>
      </c>
      <c r="B4" s="85"/>
      <c r="C4" s="179" t="s">
        <v>1</v>
      </c>
      <c r="D4" s="179" t="s">
        <v>130</v>
      </c>
      <c r="E4" s="125" t="s">
        <v>232</v>
      </c>
      <c r="F4" s="181" t="s">
        <v>101</v>
      </c>
      <c r="G4" s="182"/>
      <c r="H4" s="125" t="s">
        <v>233</v>
      </c>
      <c r="J4" s="177" t="s">
        <v>228</v>
      </c>
      <c r="K4" s="177" t="s">
        <v>105</v>
      </c>
      <c r="L4" s="183" t="s">
        <v>66</v>
      </c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4" t="s">
        <v>67</v>
      </c>
      <c r="Y4" s="184"/>
      <c r="Z4" s="184" t="s">
        <v>68</v>
      </c>
      <c r="AA4" s="184" t="s">
        <v>69</v>
      </c>
    </row>
    <row r="5" spans="1:27" ht="14.25" x14ac:dyDescent="0.2">
      <c r="A5" s="180"/>
      <c r="B5" s="86"/>
      <c r="C5" s="180"/>
      <c r="D5" s="180"/>
      <c r="E5" s="10" t="s">
        <v>4</v>
      </c>
      <c r="F5" s="10" t="s">
        <v>3</v>
      </c>
      <c r="G5" s="10" t="s">
        <v>4</v>
      </c>
      <c r="H5" s="10" t="s">
        <v>4</v>
      </c>
      <c r="J5" s="178"/>
      <c r="K5" s="178"/>
      <c r="L5" s="65" t="s">
        <v>19</v>
      </c>
      <c r="M5" s="65" t="s">
        <v>9</v>
      </c>
      <c r="N5" s="65" t="s">
        <v>10</v>
      </c>
      <c r="O5" s="65" t="s">
        <v>17</v>
      </c>
      <c r="P5" s="65" t="s">
        <v>11</v>
      </c>
      <c r="Q5" s="65" t="s">
        <v>12</v>
      </c>
      <c r="R5" s="65" t="s">
        <v>13</v>
      </c>
      <c r="S5" s="65" t="s">
        <v>14</v>
      </c>
      <c r="T5" s="65" t="s">
        <v>15</v>
      </c>
      <c r="U5" s="65" t="s">
        <v>16</v>
      </c>
      <c r="V5" s="65" t="s">
        <v>18</v>
      </c>
      <c r="W5" s="62" t="s">
        <v>70</v>
      </c>
      <c r="X5" s="64" t="s">
        <v>64</v>
      </c>
      <c r="Y5" s="64" t="s">
        <v>29</v>
      </c>
      <c r="Z5" s="184"/>
      <c r="AA5" s="184"/>
    </row>
    <row r="6" spans="1:27" ht="14.25" x14ac:dyDescent="0.2">
      <c r="A6" s="44">
        <v>1</v>
      </c>
      <c r="B6" s="109">
        <v>1</v>
      </c>
      <c r="C6" s="117" t="s">
        <v>109</v>
      </c>
      <c r="D6" s="109" t="s">
        <v>43</v>
      </c>
      <c r="E6" s="99" t="s">
        <v>9</v>
      </c>
      <c r="F6" s="6"/>
      <c r="G6" s="5" t="str">
        <f t="shared" ref="G6:G30" si="0">IF(F6="","",VLOOKUP(F6,GRED,2))</f>
        <v/>
      </c>
      <c r="H6" s="5"/>
      <c r="J6" s="185" t="s">
        <v>229</v>
      </c>
      <c r="K6" s="187">
        <f>SUM(L6:V6)</f>
        <v>25</v>
      </c>
      <c r="L6" s="68">
        <f>COUNTIF(E6:E30,"A")</f>
        <v>0</v>
      </c>
      <c r="M6" s="68">
        <f>COUNTIF(E6:E30,"A-")</f>
        <v>1</v>
      </c>
      <c r="N6" s="68">
        <f>COUNTIF(E6:E30,"B+")</f>
        <v>0</v>
      </c>
      <c r="O6" s="68">
        <f>COUNTIF(E6:E30,"B")</f>
        <v>2</v>
      </c>
      <c r="P6" s="68">
        <f>COUNTIF(E6:E30,"B-")</f>
        <v>4</v>
      </c>
      <c r="Q6" s="68">
        <f>COUNTIF(E6:E30,"C+")</f>
        <v>6</v>
      </c>
      <c r="R6" s="68">
        <f>COUNTIF(E6:E30,"C")</f>
        <v>3</v>
      </c>
      <c r="S6" s="68">
        <f>COUNTIF(E6:E30,"C-")</f>
        <v>2</v>
      </c>
      <c r="T6" s="68">
        <f>COUNTIF(E6:E30,"D+")</f>
        <v>0</v>
      </c>
      <c r="U6" s="68">
        <f>COUNTIF(E6:E30,"D")</f>
        <v>0</v>
      </c>
      <c r="V6" s="68">
        <f>COUNTIF(E6:E30,"F")</f>
        <v>7</v>
      </c>
      <c r="W6" s="68">
        <f>COUNTIF(E6:E30,"X")</f>
        <v>0</v>
      </c>
      <c r="X6" s="185">
        <f t="shared" ref="X6" si="1">SUM(L6:R6)</f>
        <v>16</v>
      </c>
      <c r="Y6" s="189">
        <f t="shared" ref="Y6" si="2">(X6/K6)*100</f>
        <v>64</v>
      </c>
      <c r="Z6" s="189">
        <f t="shared" ref="Z6" si="3">(L6*4+M6*3.67+N6*3.33+O6*3+P6*2.67+Q6*2.33+R6*2+S6*1.67+T6*1.33+U6*1)/K6</f>
        <v>1.7468000000000001</v>
      </c>
      <c r="AA6" s="189">
        <f t="shared" ref="AA6" si="4">(Z6/4)*100</f>
        <v>43.67</v>
      </c>
    </row>
    <row r="7" spans="1:27" ht="14.25" x14ac:dyDescent="0.2">
      <c r="A7" s="44">
        <v>2</v>
      </c>
      <c r="B7" s="109">
        <v>2</v>
      </c>
      <c r="C7" s="117" t="s">
        <v>111</v>
      </c>
      <c r="D7" s="109" t="s">
        <v>43</v>
      </c>
      <c r="E7" s="99" t="s">
        <v>12</v>
      </c>
      <c r="F7" s="6"/>
      <c r="G7" s="5" t="str">
        <f t="shared" si="0"/>
        <v/>
      </c>
      <c r="H7" s="5"/>
      <c r="J7" s="186"/>
      <c r="K7" s="188"/>
      <c r="L7" s="73">
        <f t="shared" ref="L7:W7" si="5">(L6/$K6)*100</f>
        <v>0</v>
      </c>
      <c r="M7" s="73">
        <f t="shared" si="5"/>
        <v>4</v>
      </c>
      <c r="N7" s="73">
        <f t="shared" si="5"/>
        <v>0</v>
      </c>
      <c r="O7" s="73">
        <f t="shared" si="5"/>
        <v>8</v>
      </c>
      <c r="P7" s="73">
        <f t="shared" si="5"/>
        <v>16</v>
      </c>
      <c r="Q7" s="73">
        <f t="shared" si="5"/>
        <v>24</v>
      </c>
      <c r="R7" s="73">
        <f t="shared" si="5"/>
        <v>12</v>
      </c>
      <c r="S7" s="73">
        <f t="shared" si="5"/>
        <v>8</v>
      </c>
      <c r="T7" s="73">
        <f t="shared" si="5"/>
        <v>0</v>
      </c>
      <c r="U7" s="73">
        <f t="shared" si="5"/>
        <v>0</v>
      </c>
      <c r="V7" s="73">
        <f t="shared" si="5"/>
        <v>28.000000000000004</v>
      </c>
      <c r="W7" s="73">
        <f t="shared" si="5"/>
        <v>0</v>
      </c>
      <c r="X7" s="186"/>
      <c r="Y7" s="190"/>
      <c r="Z7" s="190"/>
      <c r="AA7" s="190"/>
    </row>
    <row r="8" spans="1:27" ht="14.25" x14ac:dyDescent="0.2">
      <c r="A8" s="44">
        <v>3</v>
      </c>
      <c r="B8" s="109">
        <v>3</v>
      </c>
      <c r="C8" s="117" t="s">
        <v>110</v>
      </c>
      <c r="D8" s="109" t="s">
        <v>43</v>
      </c>
      <c r="E8" s="99" t="s">
        <v>12</v>
      </c>
      <c r="F8" s="6"/>
      <c r="G8" s="5" t="str">
        <f t="shared" si="0"/>
        <v/>
      </c>
      <c r="H8" s="5"/>
      <c r="J8" s="185" t="s">
        <v>230</v>
      </c>
      <c r="K8" s="187">
        <f>SUM(L8:V8)</f>
        <v>0</v>
      </c>
      <c r="L8" s="68">
        <f>COUNTIF(G6:G30,"A")</f>
        <v>0</v>
      </c>
      <c r="M8" s="68">
        <f>COUNTIF(G6:G30,"A-")</f>
        <v>0</v>
      </c>
      <c r="N8" s="68">
        <f>COUNTIF(G6:G30,"B+")</f>
        <v>0</v>
      </c>
      <c r="O8" s="68">
        <f>COUNTIF(G6:G30,"B")</f>
        <v>0</v>
      </c>
      <c r="P8" s="68">
        <f>COUNTIF(G6:G30,"B-")</f>
        <v>0</v>
      </c>
      <c r="Q8" s="68">
        <f>COUNTIF(G6:G30,"C+")</f>
        <v>0</v>
      </c>
      <c r="R8" s="68">
        <f>COUNTIF(G6:G30,"C")</f>
        <v>0</v>
      </c>
      <c r="S8" s="68">
        <f>COUNTIF(G6:G30,"C-")</f>
        <v>0</v>
      </c>
      <c r="T8" s="68">
        <f>COUNTIF(G6:G30,"D+")</f>
        <v>0</v>
      </c>
      <c r="U8" s="68">
        <f>COUNTIF(G6:G30,"D")</f>
        <v>0</v>
      </c>
      <c r="V8" s="68">
        <f>COUNTIF(G6:G30,"F")</f>
        <v>0</v>
      </c>
      <c r="W8" s="68">
        <f>COUNTIF(G6:G30,"X")</f>
        <v>0</v>
      </c>
      <c r="X8" s="185">
        <f t="shared" ref="X8" si="6">SUM(L8:R8)</f>
        <v>0</v>
      </c>
      <c r="Y8" s="189" t="e">
        <f t="shared" ref="Y8" si="7">(X8/K8)*100</f>
        <v>#DIV/0!</v>
      </c>
      <c r="Z8" s="189" t="e">
        <f t="shared" ref="Z8" si="8">(L8*4+M8*3.67+N8*3.33+O8*3+P8*2.67+Q8*2.33+R8*2+S8*1.67+T8*1.33+U8*1)/K8</f>
        <v>#DIV/0!</v>
      </c>
      <c r="AA8" s="189" t="e">
        <f t="shared" ref="AA8" si="9">(Z8/4)*100</f>
        <v>#DIV/0!</v>
      </c>
    </row>
    <row r="9" spans="1:27" ht="14.25" x14ac:dyDescent="0.2">
      <c r="A9" s="44">
        <v>4</v>
      </c>
      <c r="B9" s="109">
        <v>4</v>
      </c>
      <c r="C9" s="117" t="s">
        <v>112</v>
      </c>
      <c r="D9" s="109" t="s">
        <v>43</v>
      </c>
      <c r="E9" s="99" t="s">
        <v>12</v>
      </c>
      <c r="F9" s="6"/>
      <c r="G9" s="5" t="str">
        <f t="shared" si="0"/>
        <v/>
      </c>
      <c r="H9" s="5"/>
      <c r="J9" s="186"/>
      <c r="K9" s="188"/>
      <c r="L9" s="73" t="e">
        <f t="shared" ref="L9:W9" si="10">(L8/$K8)*100</f>
        <v>#DIV/0!</v>
      </c>
      <c r="M9" s="73" t="e">
        <f t="shared" si="10"/>
        <v>#DIV/0!</v>
      </c>
      <c r="N9" s="73" t="e">
        <f t="shared" si="10"/>
        <v>#DIV/0!</v>
      </c>
      <c r="O9" s="73" t="e">
        <f t="shared" si="10"/>
        <v>#DIV/0!</v>
      </c>
      <c r="P9" s="73" t="e">
        <f t="shared" si="10"/>
        <v>#DIV/0!</v>
      </c>
      <c r="Q9" s="73" t="e">
        <f t="shared" si="10"/>
        <v>#DIV/0!</v>
      </c>
      <c r="R9" s="73" t="e">
        <f t="shared" si="10"/>
        <v>#DIV/0!</v>
      </c>
      <c r="S9" s="73" t="e">
        <f t="shared" si="10"/>
        <v>#DIV/0!</v>
      </c>
      <c r="T9" s="73" t="e">
        <f t="shared" si="10"/>
        <v>#DIV/0!</v>
      </c>
      <c r="U9" s="73" t="e">
        <f t="shared" si="10"/>
        <v>#DIV/0!</v>
      </c>
      <c r="V9" s="73" t="e">
        <f t="shared" si="10"/>
        <v>#DIV/0!</v>
      </c>
      <c r="W9" s="73" t="e">
        <f t="shared" si="10"/>
        <v>#DIV/0!</v>
      </c>
      <c r="X9" s="186"/>
      <c r="Y9" s="190"/>
      <c r="Z9" s="190"/>
      <c r="AA9" s="190"/>
    </row>
    <row r="10" spans="1:27" ht="14.25" x14ac:dyDescent="0.2">
      <c r="A10" s="44">
        <v>5</v>
      </c>
      <c r="B10" s="109">
        <v>5</v>
      </c>
      <c r="C10" s="117" t="s">
        <v>113</v>
      </c>
      <c r="D10" s="109" t="s">
        <v>43</v>
      </c>
      <c r="E10" s="99" t="s">
        <v>11</v>
      </c>
      <c r="F10" s="6"/>
      <c r="G10" s="5" t="str">
        <f t="shared" si="0"/>
        <v/>
      </c>
      <c r="H10" s="5"/>
      <c r="J10" s="185" t="s">
        <v>36</v>
      </c>
      <c r="K10" s="187">
        <f>SUM(L10:V10)</f>
        <v>0</v>
      </c>
      <c r="L10" s="68">
        <f>COUNTIF(H6:H30,"A")</f>
        <v>0</v>
      </c>
      <c r="M10" s="68">
        <f>COUNTIF(H6:H30,"A-")</f>
        <v>0</v>
      </c>
      <c r="N10" s="68">
        <f>COUNTIF(H6:H30,"B+")</f>
        <v>0</v>
      </c>
      <c r="O10" s="68">
        <f>COUNTIF(H6:H30,"B")</f>
        <v>0</v>
      </c>
      <c r="P10" s="68">
        <f>COUNTIF(H6:H30,"B-")</f>
        <v>0</v>
      </c>
      <c r="Q10" s="68">
        <f>COUNTIF(H6:H30,"C+")</f>
        <v>0</v>
      </c>
      <c r="R10" s="68">
        <f>COUNTIF(H6:H30,"C")</f>
        <v>0</v>
      </c>
      <c r="S10" s="68">
        <f>COUNTIF(H6:H30,"C-")</f>
        <v>0</v>
      </c>
      <c r="T10" s="68">
        <f>COUNTIF(H6:H30,"D+")</f>
        <v>0</v>
      </c>
      <c r="U10" s="68">
        <f>COUNTIF(H6:H30,"D")</f>
        <v>0</v>
      </c>
      <c r="V10" s="68">
        <f>COUNTIF(H6:H30,"F")</f>
        <v>0</v>
      </c>
      <c r="W10" s="68">
        <f>COUNTIF(H6:H30,"X")</f>
        <v>0</v>
      </c>
      <c r="X10" s="185">
        <f t="shared" ref="X10" si="11">SUM(L10:R10)</f>
        <v>0</v>
      </c>
      <c r="Y10" s="189" t="e">
        <f t="shared" ref="Y10" si="12">(X10/K10)*100</f>
        <v>#DIV/0!</v>
      </c>
      <c r="Z10" s="189" t="e">
        <f t="shared" ref="Z10" si="13">(L10*4+M10*3.67+N10*3.33+O10*3+P10*2.67+Q10*2.33+R10*2+S10*1.67+T10*1.33+U10*1)/K10</f>
        <v>#DIV/0!</v>
      </c>
      <c r="AA10" s="189" t="e">
        <f t="shared" ref="AA10" si="14">(Z10/4)*100</f>
        <v>#DIV/0!</v>
      </c>
    </row>
    <row r="11" spans="1:27" ht="14.25" x14ac:dyDescent="0.2">
      <c r="A11" s="44">
        <v>6</v>
      </c>
      <c r="B11" s="109">
        <v>6</v>
      </c>
      <c r="C11" s="117" t="s">
        <v>114</v>
      </c>
      <c r="D11" s="109" t="s">
        <v>43</v>
      </c>
      <c r="E11" s="99" t="s">
        <v>12</v>
      </c>
      <c r="F11" s="6"/>
      <c r="G11" s="5" t="str">
        <f t="shared" si="0"/>
        <v/>
      </c>
      <c r="H11" s="5"/>
      <c r="J11" s="186"/>
      <c r="K11" s="188"/>
      <c r="L11" s="73" t="e">
        <f t="shared" ref="L11:W11" si="15">(L10/$K10)*100</f>
        <v>#DIV/0!</v>
      </c>
      <c r="M11" s="73" t="e">
        <f t="shared" si="15"/>
        <v>#DIV/0!</v>
      </c>
      <c r="N11" s="73" t="e">
        <f t="shared" si="15"/>
        <v>#DIV/0!</v>
      </c>
      <c r="O11" s="73" t="e">
        <f t="shared" si="15"/>
        <v>#DIV/0!</v>
      </c>
      <c r="P11" s="73" t="e">
        <f t="shared" si="15"/>
        <v>#DIV/0!</v>
      </c>
      <c r="Q11" s="73" t="e">
        <f t="shared" si="15"/>
        <v>#DIV/0!</v>
      </c>
      <c r="R11" s="73" t="e">
        <f t="shared" si="15"/>
        <v>#DIV/0!</v>
      </c>
      <c r="S11" s="73" t="e">
        <f t="shared" si="15"/>
        <v>#DIV/0!</v>
      </c>
      <c r="T11" s="73" t="e">
        <f t="shared" si="15"/>
        <v>#DIV/0!</v>
      </c>
      <c r="U11" s="73" t="e">
        <f t="shared" si="15"/>
        <v>#DIV/0!</v>
      </c>
      <c r="V11" s="73" t="e">
        <f t="shared" si="15"/>
        <v>#DIV/0!</v>
      </c>
      <c r="W11" s="73" t="e">
        <f t="shared" si="15"/>
        <v>#DIV/0!</v>
      </c>
      <c r="X11" s="186"/>
      <c r="Y11" s="190"/>
      <c r="Z11" s="190"/>
      <c r="AA11" s="190"/>
    </row>
    <row r="12" spans="1:27" x14ac:dyDescent="0.2">
      <c r="A12" s="44">
        <v>7</v>
      </c>
      <c r="B12" s="109">
        <v>7</v>
      </c>
      <c r="C12" s="117" t="s">
        <v>115</v>
      </c>
      <c r="D12" s="109" t="s">
        <v>43</v>
      </c>
      <c r="E12" s="99" t="s">
        <v>17</v>
      </c>
      <c r="F12" s="6"/>
      <c r="G12" s="5" t="str">
        <f t="shared" si="0"/>
        <v/>
      </c>
      <c r="H12" s="5"/>
    </row>
    <row r="13" spans="1:27" ht="15" customHeight="1" x14ac:dyDescent="0.2">
      <c r="A13" s="44">
        <v>8</v>
      </c>
      <c r="B13" s="109">
        <v>8</v>
      </c>
      <c r="C13" s="117" t="s">
        <v>213</v>
      </c>
      <c r="D13" s="109" t="s">
        <v>43</v>
      </c>
      <c r="E13" s="99" t="s">
        <v>11</v>
      </c>
      <c r="F13" s="6"/>
      <c r="G13" s="5" t="str">
        <f t="shared" si="0"/>
        <v/>
      </c>
      <c r="H13" s="5"/>
      <c r="J13" s="192" t="s">
        <v>239</v>
      </c>
      <c r="K13" s="193">
        <f>ANALISA!D18</f>
        <v>25</v>
      </c>
      <c r="L13" s="121">
        <f>ANALISA!E18</f>
        <v>3</v>
      </c>
      <c r="M13" s="133">
        <f>ANALISA!F18</f>
        <v>3</v>
      </c>
      <c r="N13" s="133">
        <f>ANALISA!G18</f>
        <v>4</v>
      </c>
      <c r="O13" s="133">
        <f>ANALISA!H18</f>
        <v>5</v>
      </c>
      <c r="P13" s="133">
        <f>ANALISA!I18</f>
        <v>4</v>
      </c>
      <c r="Q13" s="133">
        <f>ANALISA!J18</f>
        <v>3</v>
      </c>
      <c r="R13" s="133">
        <f>ANALISA!K18</f>
        <v>3</v>
      </c>
      <c r="S13" s="133">
        <f>ANALISA!L18</f>
        <v>0</v>
      </c>
      <c r="T13" s="133">
        <f>ANALISA!M18</f>
        <v>0</v>
      </c>
      <c r="U13" s="133">
        <f>ANALISA!N18</f>
        <v>0</v>
      </c>
      <c r="V13" s="133">
        <f>ANALISA!O18</f>
        <v>0</v>
      </c>
      <c r="W13" s="133">
        <f>ANALISA!P18</f>
        <v>0</v>
      </c>
      <c r="X13" s="193">
        <f>ANALISA!Q18</f>
        <v>25</v>
      </c>
      <c r="Y13" s="191">
        <f>ANALISA!R18</f>
        <v>100</v>
      </c>
      <c r="Z13" s="191">
        <f>ANALISA!S18</f>
        <v>3</v>
      </c>
      <c r="AA13" s="191">
        <f>ANALISA!T18</f>
        <v>75</v>
      </c>
    </row>
    <row r="14" spans="1:27" x14ac:dyDescent="0.2">
      <c r="A14" s="44">
        <v>9</v>
      </c>
      <c r="B14" s="109">
        <v>9</v>
      </c>
      <c r="C14" s="117" t="s">
        <v>116</v>
      </c>
      <c r="D14" s="109" t="s">
        <v>43</v>
      </c>
      <c r="E14" s="99" t="s">
        <v>11</v>
      </c>
      <c r="F14" s="6"/>
      <c r="G14" s="5" t="str">
        <f t="shared" si="0"/>
        <v/>
      </c>
      <c r="H14" s="5"/>
      <c r="J14" s="192"/>
      <c r="K14" s="193"/>
      <c r="L14" s="127">
        <f>ANALISA!E19</f>
        <v>12</v>
      </c>
      <c r="M14" s="134">
        <f>ANALISA!F19</f>
        <v>12</v>
      </c>
      <c r="N14" s="134">
        <f>ANALISA!G19</f>
        <v>16</v>
      </c>
      <c r="O14" s="134">
        <f>ANALISA!H19</f>
        <v>20</v>
      </c>
      <c r="P14" s="134">
        <f>ANALISA!I19</f>
        <v>16</v>
      </c>
      <c r="Q14" s="134">
        <f>ANALISA!J19</f>
        <v>12</v>
      </c>
      <c r="R14" s="134">
        <f>ANALISA!K19</f>
        <v>12</v>
      </c>
      <c r="S14" s="134">
        <f>ANALISA!L19</f>
        <v>0</v>
      </c>
      <c r="T14" s="134">
        <f>ANALISA!M19</f>
        <v>0</v>
      </c>
      <c r="U14" s="134">
        <f>ANALISA!N19</f>
        <v>0</v>
      </c>
      <c r="V14" s="134">
        <f>ANALISA!O19</f>
        <v>0</v>
      </c>
      <c r="W14" s="134">
        <f>ANALISA!P19</f>
        <v>0</v>
      </c>
      <c r="X14" s="193"/>
      <c r="Y14" s="191"/>
      <c r="Z14" s="191"/>
      <c r="AA14" s="191"/>
    </row>
    <row r="15" spans="1:27" x14ac:dyDescent="0.2">
      <c r="A15" s="44">
        <v>10</v>
      </c>
      <c r="B15" s="109">
        <v>10</v>
      </c>
      <c r="C15" s="117" t="s">
        <v>118</v>
      </c>
      <c r="D15" s="109" t="s">
        <v>43</v>
      </c>
      <c r="E15" s="99" t="s">
        <v>11</v>
      </c>
      <c r="F15" s="6"/>
      <c r="G15" s="5" t="str">
        <f t="shared" si="0"/>
        <v/>
      </c>
      <c r="H15" s="5"/>
    </row>
    <row r="16" spans="1:27" x14ac:dyDescent="0.2">
      <c r="A16" s="44">
        <v>11</v>
      </c>
      <c r="B16" s="109">
        <v>11</v>
      </c>
      <c r="C16" s="117" t="s">
        <v>117</v>
      </c>
      <c r="D16" s="109" t="s">
        <v>43</v>
      </c>
      <c r="E16" s="99" t="s">
        <v>18</v>
      </c>
      <c r="F16" s="6"/>
      <c r="G16" s="5" t="str">
        <f t="shared" si="0"/>
        <v/>
      </c>
      <c r="H16" s="5"/>
    </row>
    <row r="17" spans="1:8" x14ac:dyDescent="0.2">
      <c r="A17" s="44">
        <v>12</v>
      </c>
      <c r="B17" s="109">
        <v>12</v>
      </c>
      <c r="C17" s="117" t="s">
        <v>119</v>
      </c>
      <c r="D17" s="109" t="s">
        <v>43</v>
      </c>
      <c r="E17" s="99" t="s">
        <v>17</v>
      </c>
      <c r="F17" s="6"/>
      <c r="G17" s="5" t="str">
        <f t="shared" si="0"/>
        <v/>
      </c>
      <c r="H17" s="5"/>
    </row>
    <row r="18" spans="1:8" x14ac:dyDescent="0.2">
      <c r="A18" s="44">
        <v>13</v>
      </c>
      <c r="B18" s="109">
        <v>1</v>
      </c>
      <c r="C18" s="117" t="s">
        <v>120</v>
      </c>
      <c r="D18" s="109" t="s">
        <v>44</v>
      </c>
      <c r="E18" s="99" t="s">
        <v>12</v>
      </c>
      <c r="F18" s="6"/>
      <c r="G18" s="5" t="str">
        <f t="shared" si="0"/>
        <v/>
      </c>
      <c r="H18" s="5"/>
    </row>
    <row r="19" spans="1:8" x14ac:dyDescent="0.2">
      <c r="A19" s="44">
        <v>14</v>
      </c>
      <c r="B19" s="109">
        <v>2</v>
      </c>
      <c r="C19" s="117" t="s">
        <v>121</v>
      </c>
      <c r="D19" s="109" t="s">
        <v>44</v>
      </c>
      <c r="E19" s="99" t="s">
        <v>18</v>
      </c>
      <c r="F19" s="6"/>
      <c r="G19" s="5" t="str">
        <f t="shared" si="0"/>
        <v/>
      </c>
      <c r="H19" s="5"/>
    </row>
    <row r="20" spans="1:8" x14ac:dyDescent="0.2">
      <c r="A20" s="44">
        <v>15</v>
      </c>
      <c r="B20" s="109">
        <v>3</v>
      </c>
      <c r="C20" s="117" t="s">
        <v>122</v>
      </c>
      <c r="D20" s="109" t="s">
        <v>44</v>
      </c>
      <c r="E20" s="99" t="s">
        <v>14</v>
      </c>
      <c r="F20" s="6"/>
      <c r="G20" s="5" t="str">
        <f t="shared" si="0"/>
        <v/>
      </c>
      <c r="H20" s="5"/>
    </row>
    <row r="21" spans="1:8" x14ac:dyDescent="0.2">
      <c r="A21" s="44">
        <v>16</v>
      </c>
      <c r="B21" s="109">
        <v>4</v>
      </c>
      <c r="C21" s="117" t="s">
        <v>123</v>
      </c>
      <c r="D21" s="109" t="s">
        <v>44</v>
      </c>
      <c r="E21" s="99" t="s">
        <v>13</v>
      </c>
      <c r="F21" s="6"/>
      <c r="G21" s="5" t="str">
        <f t="shared" si="0"/>
        <v/>
      </c>
      <c r="H21" s="5"/>
    </row>
    <row r="22" spans="1:8" x14ac:dyDescent="0.2">
      <c r="A22" s="44">
        <v>17</v>
      </c>
      <c r="B22" s="109">
        <v>5</v>
      </c>
      <c r="C22" s="117" t="s">
        <v>124</v>
      </c>
      <c r="D22" s="109" t="s">
        <v>44</v>
      </c>
      <c r="E22" s="99" t="s">
        <v>13</v>
      </c>
      <c r="F22" s="6"/>
      <c r="G22" s="5" t="str">
        <f t="shared" si="0"/>
        <v/>
      </c>
      <c r="H22" s="5"/>
    </row>
    <row r="23" spans="1:8" x14ac:dyDescent="0.2">
      <c r="A23" s="44">
        <v>18</v>
      </c>
      <c r="B23" s="109">
        <v>6</v>
      </c>
      <c r="C23" s="117" t="s">
        <v>214</v>
      </c>
      <c r="D23" s="109" t="s">
        <v>44</v>
      </c>
      <c r="E23" s="99" t="s">
        <v>18</v>
      </c>
      <c r="F23" s="6"/>
      <c r="G23" s="5" t="str">
        <f t="shared" si="0"/>
        <v/>
      </c>
      <c r="H23" s="5"/>
    </row>
    <row r="24" spans="1:8" x14ac:dyDescent="0.2">
      <c r="A24" s="44">
        <v>19</v>
      </c>
      <c r="B24" s="109">
        <v>7</v>
      </c>
      <c r="C24" s="117" t="s">
        <v>125</v>
      </c>
      <c r="D24" s="109" t="s">
        <v>44</v>
      </c>
      <c r="E24" s="99" t="s">
        <v>13</v>
      </c>
      <c r="F24" s="6"/>
      <c r="G24" s="5" t="str">
        <f t="shared" si="0"/>
        <v/>
      </c>
      <c r="H24" s="5"/>
    </row>
    <row r="25" spans="1:8" x14ac:dyDescent="0.2">
      <c r="A25" s="44">
        <v>20</v>
      </c>
      <c r="B25" s="109">
        <v>8</v>
      </c>
      <c r="C25" s="117" t="s">
        <v>215</v>
      </c>
      <c r="D25" s="109" t="s">
        <v>44</v>
      </c>
      <c r="E25" s="99" t="s">
        <v>18</v>
      </c>
      <c r="F25" s="6"/>
      <c r="G25" s="5" t="str">
        <f t="shared" si="0"/>
        <v/>
      </c>
      <c r="H25" s="5"/>
    </row>
    <row r="26" spans="1:8" x14ac:dyDescent="0.2">
      <c r="A26" s="44">
        <v>21</v>
      </c>
      <c r="B26" s="109">
        <v>9</v>
      </c>
      <c r="C26" s="117" t="s">
        <v>126</v>
      </c>
      <c r="D26" s="109" t="s">
        <v>44</v>
      </c>
      <c r="E26" s="99" t="s">
        <v>18</v>
      </c>
      <c r="F26" s="6"/>
      <c r="G26" s="5" t="str">
        <f t="shared" si="0"/>
        <v/>
      </c>
      <c r="H26" s="5"/>
    </row>
    <row r="27" spans="1:8" x14ac:dyDescent="0.2">
      <c r="A27" s="44">
        <v>22</v>
      </c>
      <c r="B27" s="109">
        <v>10</v>
      </c>
      <c r="C27" s="117" t="s">
        <v>216</v>
      </c>
      <c r="D27" s="109" t="s">
        <v>44</v>
      </c>
      <c r="E27" s="99" t="s">
        <v>12</v>
      </c>
      <c r="F27" s="6"/>
      <c r="G27" s="5" t="str">
        <f t="shared" si="0"/>
        <v/>
      </c>
      <c r="H27" s="5"/>
    </row>
    <row r="28" spans="1:8" x14ac:dyDescent="0.2">
      <c r="A28" s="44">
        <v>23</v>
      </c>
      <c r="B28" s="109">
        <v>11</v>
      </c>
      <c r="C28" s="117" t="s">
        <v>127</v>
      </c>
      <c r="D28" s="109" t="s">
        <v>44</v>
      </c>
      <c r="E28" s="99" t="s">
        <v>18</v>
      </c>
      <c r="F28" s="6"/>
      <c r="G28" s="5" t="str">
        <f t="shared" si="0"/>
        <v/>
      </c>
      <c r="H28" s="5"/>
    </row>
    <row r="29" spans="1:8" x14ac:dyDescent="0.2">
      <c r="A29" s="44">
        <v>24</v>
      </c>
      <c r="B29" s="109">
        <v>12</v>
      </c>
      <c r="C29" s="117" t="s">
        <v>128</v>
      </c>
      <c r="D29" s="109" t="s">
        <v>44</v>
      </c>
      <c r="E29" s="107" t="s">
        <v>18</v>
      </c>
      <c r="F29" s="6"/>
      <c r="G29" s="5" t="str">
        <f t="shared" si="0"/>
        <v/>
      </c>
      <c r="H29" s="5"/>
    </row>
    <row r="30" spans="1:8" x14ac:dyDescent="0.2">
      <c r="A30" s="44">
        <v>25</v>
      </c>
      <c r="B30" s="109">
        <v>13</v>
      </c>
      <c r="C30" s="117" t="s">
        <v>129</v>
      </c>
      <c r="D30" s="109" t="s">
        <v>44</v>
      </c>
      <c r="E30" s="109" t="s">
        <v>14</v>
      </c>
      <c r="F30" s="6"/>
      <c r="G30" s="5" t="str">
        <f t="shared" si="0"/>
        <v/>
      </c>
      <c r="H30" s="5"/>
    </row>
  </sheetData>
  <protectedRanges>
    <protectedRange sqref="H6:H18" name="Range5"/>
    <protectedRange sqref="A6:C7 B20 B22 B24 B26 B28 B30 B8:C18 A8:A30" name="Range2"/>
    <protectedRange sqref="D6:D18" name="Range3"/>
  </protectedRanges>
  <mergeCells count="36">
    <mergeCell ref="AA13:AA14"/>
    <mergeCell ref="J13:J14"/>
    <mergeCell ref="K13:K14"/>
    <mergeCell ref="X13:X14"/>
    <mergeCell ref="Y13:Y14"/>
    <mergeCell ref="Z13:Z14"/>
    <mergeCell ref="AA8:AA9"/>
    <mergeCell ref="J10:J11"/>
    <mergeCell ref="K10:K11"/>
    <mergeCell ref="X10:X11"/>
    <mergeCell ref="Y10:Y11"/>
    <mergeCell ref="Z10:Z11"/>
    <mergeCell ref="AA10:AA11"/>
    <mergeCell ref="J8:J9"/>
    <mergeCell ref="K8:K9"/>
    <mergeCell ref="X8:X9"/>
    <mergeCell ref="Y8:Y9"/>
    <mergeCell ref="Z8:Z9"/>
    <mergeCell ref="AA4:AA5"/>
    <mergeCell ref="J6:J7"/>
    <mergeCell ref="K6:K7"/>
    <mergeCell ref="X6:X7"/>
    <mergeCell ref="Y6:Y7"/>
    <mergeCell ref="Z6:Z7"/>
    <mergeCell ref="AA6:AA7"/>
    <mergeCell ref="J4:J5"/>
    <mergeCell ref="K4:K5"/>
    <mergeCell ref="L4:W4"/>
    <mergeCell ref="X4:Y4"/>
    <mergeCell ref="Z4:Z5"/>
    <mergeCell ref="A1:H1"/>
    <mergeCell ref="A2:D2"/>
    <mergeCell ref="A4:A5"/>
    <mergeCell ref="C4:C5"/>
    <mergeCell ref="D4:D5"/>
    <mergeCell ref="F4:G4"/>
  </mergeCells>
  <phoneticPr fontId="0" type="noConversion"/>
  <pageMargins left="0.25" right="0" top="0.5" bottom="0.5" header="0.5" footer="0.5"/>
  <pageSetup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workbookViewId="0">
      <selection activeCell="F24" sqref="F24"/>
    </sheetView>
  </sheetViews>
  <sheetFormatPr defaultRowHeight="12.75" x14ac:dyDescent="0.2"/>
  <cols>
    <col min="1" max="2" width="5.140625" customWidth="1"/>
    <col min="3" max="3" width="48.5703125" customWidth="1"/>
    <col min="4" max="4" width="9.140625" style="7"/>
    <col min="7" max="7" width="9.140625" style="7"/>
    <col min="9" max="9" width="5.5703125" customWidth="1"/>
    <col min="10" max="10" width="12.5703125" customWidth="1"/>
    <col min="11" max="11" width="6.7109375" customWidth="1"/>
    <col min="12" max="12" width="7.140625" style="7" customWidth="1"/>
    <col min="13" max="15" width="7.140625" customWidth="1"/>
    <col min="16" max="16" width="7.140625" style="7" customWidth="1"/>
    <col min="17" max="17" width="7.140625" customWidth="1"/>
    <col min="18" max="18" width="7.140625" style="7" customWidth="1"/>
    <col min="19" max="27" width="7.140625" customWidth="1"/>
  </cols>
  <sheetData>
    <row r="1" spans="1:27" ht="15.75" x14ac:dyDescent="0.25">
      <c r="A1" s="175" t="s">
        <v>100</v>
      </c>
      <c r="B1" s="175"/>
      <c r="C1" s="175"/>
      <c r="D1" s="175"/>
      <c r="E1" s="175"/>
      <c r="F1" s="175"/>
      <c r="G1" s="175"/>
      <c r="H1" s="175"/>
    </row>
    <row r="2" spans="1:27" ht="15" x14ac:dyDescent="0.25">
      <c r="A2" s="176" t="s">
        <v>234</v>
      </c>
      <c r="B2" s="176"/>
      <c r="C2" s="176"/>
      <c r="D2" s="176"/>
      <c r="E2" s="9"/>
      <c r="G2" s="9"/>
    </row>
    <row r="3" spans="1:27" ht="15" x14ac:dyDescent="0.25">
      <c r="A3" s="9"/>
      <c r="B3" s="9"/>
      <c r="C3" s="3"/>
      <c r="D3" s="3"/>
      <c r="E3" s="4"/>
      <c r="F3" s="3"/>
      <c r="G3" s="3"/>
      <c r="H3" s="1"/>
    </row>
    <row r="4" spans="1:27" ht="25.5" x14ac:dyDescent="0.2">
      <c r="A4" s="179" t="s">
        <v>0</v>
      </c>
      <c r="B4" s="85"/>
      <c r="C4" s="179" t="s">
        <v>1</v>
      </c>
      <c r="D4" s="179" t="s">
        <v>130</v>
      </c>
      <c r="E4" s="125" t="s">
        <v>232</v>
      </c>
      <c r="F4" s="181" t="s">
        <v>101</v>
      </c>
      <c r="G4" s="182"/>
      <c r="H4" s="125" t="s">
        <v>233</v>
      </c>
      <c r="J4" s="177" t="s">
        <v>228</v>
      </c>
      <c r="K4" s="177" t="s">
        <v>105</v>
      </c>
      <c r="L4" s="183" t="s">
        <v>66</v>
      </c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4" t="s">
        <v>67</v>
      </c>
      <c r="Y4" s="184"/>
      <c r="Z4" s="184" t="s">
        <v>68</v>
      </c>
      <c r="AA4" s="184" t="s">
        <v>69</v>
      </c>
    </row>
    <row r="5" spans="1:27" ht="18" customHeight="1" x14ac:dyDescent="0.2">
      <c r="A5" s="180"/>
      <c r="B5" s="86"/>
      <c r="C5" s="180"/>
      <c r="D5" s="180"/>
      <c r="E5" s="10" t="s">
        <v>4</v>
      </c>
      <c r="F5" s="10" t="s">
        <v>3</v>
      </c>
      <c r="G5" s="10" t="s">
        <v>4</v>
      </c>
      <c r="H5" s="10" t="s">
        <v>4</v>
      </c>
      <c r="J5" s="178"/>
      <c r="K5" s="178"/>
      <c r="L5" s="65" t="s">
        <v>19</v>
      </c>
      <c r="M5" s="65" t="s">
        <v>9</v>
      </c>
      <c r="N5" s="65" t="s">
        <v>10</v>
      </c>
      <c r="O5" s="65" t="s">
        <v>17</v>
      </c>
      <c r="P5" s="65" t="s">
        <v>11</v>
      </c>
      <c r="Q5" s="65" t="s">
        <v>12</v>
      </c>
      <c r="R5" s="65" t="s">
        <v>13</v>
      </c>
      <c r="S5" s="65" t="s">
        <v>14</v>
      </c>
      <c r="T5" s="65" t="s">
        <v>15</v>
      </c>
      <c r="U5" s="65" t="s">
        <v>16</v>
      </c>
      <c r="V5" s="65" t="s">
        <v>18</v>
      </c>
      <c r="W5" s="62" t="s">
        <v>70</v>
      </c>
      <c r="X5" s="64" t="s">
        <v>64</v>
      </c>
      <c r="Y5" s="64" t="s">
        <v>29</v>
      </c>
      <c r="Z5" s="184"/>
      <c r="AA5" s="184"/>
    </row>
    <row r="6" spans="1:27" ht="15" customHeight="1" x14ac:dyDescent="0.2">
      <c r="A6" s="109">
        <v>1</v>
      </c>
      <c r="B6" s="109">
        <v>1</v>
      </c>
      <c r="C6" s="117" t="s">
        <v>173</v>
      </c>
      <c r="D6" s="109" t="s">
        <v>51</v>
      </c>
      <c r="E6" s="99" t="s">
        <v>10</v>
      </c>
      <c r="F6" s="109"/>
      <c r="G6" s="5" t="str">
        <f t="shared" ref="G6" si="0">IF(F6="","",VLOOKUP(F6,GRED,2))</f>
        <v/>
      </c>
      <c r="H6" s="5" t="s">
        <v>19</v>
      </c>
      <c r="J6" s="185" t="s">
        <v>229</v>
      </c>
      <c r="K6" s="187">
        <f>SUM(L6:W6)</f>
        <v>23</v>
      </c>
      <c r="L6" s="68">
        <f>COUNTIF(E6:E28,"A")</f>
        <v>0</v>
      </c>
      <c r="M6" s="68">
        <f>COUNTIF(E6:E28,"A-")</f>
        <v>0</v>
      </c>
      <c r="N6" s="68">
        <f>COUNTIF(E6:E28,"B+")</f>
        <v>3</v>
      </c>
      <c r="O6" s="68">
        <f>COUNTIF(E6:E28,"B")</f>
        <v>2</v>
      </c>
      <c r="P6" s="68">
        <f>COUNTIF(E6:E28,"B-")</f>
        <v>4</v>
      </c>
      <c r="Q6" s="68">
        <f>COUNTIF(E6:E28,"C+")</f>
        <v>1</v>
      </c>
      <c r="R6" s="68">
        <f>COUNTIF(E6:E28,"C")</f>
        <v>3</v>
      </c>
      <c r="S6" s="68">
        <f>COUNTIF(E6:E28,"C-")</f>
        <v>3</v>
      </c>
      <c r="T6" s="68">
        <f>COUNTIF(E6:E28,"D+")</f>
        <v>2</v>
      </c>
      <c r="U6" s="68">
        <f>COUNTIF(E6:E28,"D")</f>
        <v>1</v>
      </c>
      <c r="V6" s="68">
        <f>COUNTIF(E6:E28,"F")</f>
        <v>2</v>
      </c>
      <c r="W6" s="68">
        <f>COUNTIF(E6:E28,"X")</f>
        <v>2</v>
      </c>
      <c r="X6" s="185">
        <f t="shared" ref="X6" si="1">SUM(L6:R6)</f>
        <v>13</v>
      </c>
      <c r="Y6" s="189">
        <f t="shared" ref="Y6" si="2">(X6/K6)*100</f>
        <v>56.521739130434781</v>
      </c>
      <c r="Z6" s="189">
        <f t="shared" ref="Z6" si="3">(L6*4+M6*3.67+N6*3.33+O6*3+P6*2.67+Q6*2.33+R6*2+S6*1.67+T6*1.33+U6*1)/K6</f>
        <v>1.8986956521739131</v>
      </c>
      <c r="AA6" s="189">
        <f t="shared" ref="AA6" si="4">(Z6/4)*100</f>
        <v>47.467391304347828</v>
      </c>
    </row>
    <row r="7" spans="1:27" ht="15" customHeight="1" x14ac:dyDescent="0.2">
      <c r="A7" s="109">
        <v>2</v>
      </c>
      <c r="B7" s="109">
        <v>2</v>
      </c>
      <c r="C7" s="117" t="s">
        <v>175</v>
      </c>
      <c r="D7" s="5" t="s">
        <v>51</v>
      </c>
      <c r="E7" s="99" t="s">
        <v>212</v>
      </c>
      <c r="F7" s="109"/>
      <c r="G7" s="118"/>
      <c r="H7" s="5" t="s">
        <v>10</v>
      </c>
      <c r="J7" s="186"/>
      <c r="K7" s="188"/>
      <c r="L7" s="73">
        <f t="shared" ref="L7:W7" si="5">(L6/$K6)*100</f>
        <v>0</v>
      </c>
      <c r="M7" s="73">
        <f t="shared" si="5"/>
        <v>0</v>
      </c>
      <c r="N7" s="73">
        <f t="shared" si="5"/>
        <v>13.043478260869565</v>
      </c>
      <c r="O7" s="73">
        <f t="shared" si="5"/>
        <v>8.695652173913043</v>
      </c>
      <c r="P7" s="73">
        <f t="shared" si="5"/>
        <v>17.391304347826086</v>
      </c>
      <c r="Q7" s="73">
        <f t="shared" si="5"/>
        <v>4.3478260869565215</v>
      </c>
      <c r="R7" s="73">
        <f t="shared" si="5"/>
        <v>13.043478260869565</v>
      </c>
      <c r="S7" s="73">
        <f t="shared" si="5"/>
        <v>13.043478260869565</v>
      </c>
      <c r="T7" s="73">
        <f t="shared" si="5"/>
        <v>8.695652173913043</v>
      </c>
      <c r="U7" s="73">
        <f t="shared" si="5"/>
        <v>4.3478260869565215</v>
      </c>
      <c r="V7" s="73">
        <f t="shared" si="5"/>
        <v>8.695652173913043</v>
      </c>
      <c r="W7" s="73">
        <f t="shared" si="5"/>
        <v>8.695652173913043</v>
      </c>
      <c r="X7" s="186"/>
      <c r="Y7" s="190"/>
      <c r="Z7" s="190"/>
      <c r="AA7" s="190"/>
    </row>
    <row r="8" spans="1:27" ht="15" customHeight="1" x14ac:dyDescent="0.2">
      <c r="A8" s="109">
        <v>3</v>
      </c>
      <c r="B8" s="109">
        <v>3</v>
      </c>
      <c r="C8" s="117" t="s">
        <v>176</v>
      </c>
      <c r="D8" s="5" t="s">
        <v>51</v>
      </c>
      <c r="E8" s="99" t="s">
        <v>212</v>
      </c>
      <c r="F8" s="109"/>
      <c r="G8" s="118"/>
      <c r="H8" s="5" t="s">
        <v>12</v>
      </c>
      <c r="J8" s="185" t="s">
        <v>230</v>
      </c>
      <c r="K8" s="187">
        <f>SUM(L8:W8)</f>
        <v>0</v>
      </c>
      <c r="L8" s="68">
        <f>COUNTIF(G6:G28,"A")</f>
        <v>0</v>
      </c>
      <c r="M8" s="68">
        <f>COUNTIF(G6:G28,"A-")</f>
        <v>0</v>
      </c>
      <c r="N8" s="68">
        <f>COUNTIF(G6:G28,"B+")</f>
        <v>0</v>
      </c>
      <c r="O8" s="68">
        <f>COUNTIF(G6:G28,"B")</f>
        <v>0</v>
      </c>
      <c r="P8" s="68">
        <f>COUNTIF(G6:G28,"B-")</f>
        <v>0</v>
      </c>
      <c r="Q8" s="68">
        <f>COUNTIF(G6:G28,"C+")</f>
        <v>0</v>
      </c>
      <c r="R8" s="68">
        <f>COUNTIF(G6:G28,"C")</f>
        <v>0</v>
      </c>
      <c r="S8" s="68">
        <f>COUNTIF(G6:G28,"C-")</f>
        <v>0</v>
      </c>
      <c r="T8" s="68">
        <f>COUNTIF(G6:G28,"D+")</f>
        <v>0</v>
      </c>
      <c r="U8" s="68">
        <f>COUNTIF(G6:G28,"D")</f>
        <v>0</v>
      </c>
      <c r="V8" s="68">
        <f>COUNTIF(G6:G28,"F")</f>
        <v>0</v>
      </c>
      <c r="W8" s="68">
        <f>COUNTIF(G6:G28,"TH")</f>
        <v>0</v>
      </c>
      <c r="X8" s="185">
        <f t="shared" ref="X8" si="6">SUM(L8:R8)</f>
        <v>0</v>
      </c>
      <c r="Y8" s="189" t="e">
        <f t="shared" ref="Y8" si="7">(X8/K8)*100</f>
        <v>#DIV/0!</v>
      </c>
      <c r="Z8" s="189" t="e">
        <f t="shared" ref="Z8" si="8">(L8*4+M8*3.67+N8*3.33+O8*3+P8*2.67+Q8*2.33+R8*2+S8*1.67+T8*1.33+U8*1)/K8</f>
        <v>#DIV/0!</v>
      </c>
      <c r="AA8" s="189" t="e">
        <f t="shared" ref="AA8" si="9">(Z8/4)*100</f>
        <v>#DIV/0!</v>
      </c>
    </row>
    <row r="9" spans="1:27" ht="15" customHeight="1" x14ac:dyDescent="0.2">
      <c r="A9" s="109">
        <v>4</v>
      </c>
      <c r="B9" s="109">
        <v>4</v>
      </c>
      <c r="C9" s="117" t="s">
        <v>179</v>
      </c>
      <c r="D9" s="109" t="s">
        <v>51</v>
      </c>
      <c r="E9" s="99" t="s">
        <v>12</v>
      </c>
      <c r="F9" s="109"/>
      <c r="G9" s="118"/>
      <c r="H9" s="5" t="s">
        <v>9</v>
      </c>
      <c r="J9" s="186"/>
      <c r="K9" s="188"/>
      <c r="L9" s="73" t="e">
        <f t="shared" ref="L9:W9" si="10">(L8/$K8)*100</f>
        <v>#DIV/0!</v>
      </c>
      <c r="M9" s="73" t="e">
        <f t="shared" si="10"/>
        <v>#DIV/0!</v>
      </c>
      <c r="N9" s="73" t="e">
        <f t="shared" si="10"/>
        <v>#DIV/0!</v>
      </c>
      <c r="O9" s="73" t="e">
        <f t="shared" si="10"/>
        <v>#DIV/0!</v>
      </c>
      <c r="P9" s="73" t="e">
        <f t="shared" si="10"/>
        <v>#DIV/0!</v>
      </c>
      <c r="Q9" s="73" t="e">
        <f t="shared" si="10"/>
        <v>#DIV/0!</v>
      </c>
      <c r="R9" s="73" t="e">
        <f t="shared" si="10"/>
        <v>#DIV/0!</v>
      </c>
      <c r="S9" s="73" t="e">
        <f t="shared" si="10"/>
        <v>#DIV/0!</v>
      </c>
      <c r="T9" s="73" t="e">
        <f t="shared" si="10"/>
        <v>#DIV/0!</v>
      </c>
      <c r="U9" s="73" t="e">
        <f t="shared" si="10"/>
        <v>#DIV/0!</v>
      </c>
      <c r="V9" s="73" t="e">
        <f t="shared" si="10"/>
        <v>#DIV/0!</v>
      </c>
      <c r="W9" s="73" t="e">
        <f t="shared" si="10"/>
        <v>#DIV/0!</v>
      </c>
      <c r="X9" s="186"/>
      <c r="Y9" s="190"/>
      <c r="Z9" s="190"/>
      <c r="AA9" s="190"/>
    </row>
    <row r="10" spans="1:27" ht="15" customHeight="1" x14ac:dyDescent="0.2">
      <c r="A10" s="109">
        <v>5</v>
      </c>
      <c r="B10" s="109">
        <v>5</v>
      </c>
      <c r="C10" s="117" t="s">
        <v>174</v>
      </c>
      <c r="D10" s="109" t="s">
        <v>51</v>
      </c>
      <c r="E10" s="99" t="s">
        <v>15</v>
      </c>
      <c r="F10" s="109"/>
      <c r="G10" s="118"/>
      <c r="H10" s="5" t="s">
        <v>19</v>
      </c>
      <c r="J10" s="185" t="s">
        <v>36</v>
      </c>
      <c r="K10" s="187">
        <f>SUM(L10:W10)</f>
        <v>23</v>
      </c>
      <c r="L10" s="68">
        <f>COUNTIF(H6:H28,"A")</f>
        <v>3</v>
      </c>
      <c r="M10" s="68">
        <f>COUNTIF(H6:H28,"A-")</f>
        <v>3</v>
      </c>
      <c r="N10" s="68">
        <f>COUNTIF(H6:H28,"B+")</f>
        <v>3</v>
      </c>
      <c r="O10" s="68">
        <f>COUNTIF(H6:H28,"B")</f>
        <v>4</v>
      </c>
      <c r="P10" s="68">
        <f>COUNTIF(H6:H28,"B-")</f>
        <v>4</v>
      </c>
      <c r="Q10" s="68">
        <f>COUNTIF(H6:H28,"C+")</f>
        <v>4</v>
      </c>
      <c r="R10" s="68">
        <f>COUNTIF(H6:H28,"C")</f>
        <v>2</v>
      </c>
      <c r="S10" s="68">
        <f>COUNTIF(H6:H28,"C-")</f>
        <v>0</v>
      </c>
      <c r="T10" s="68">
        <f>COUNTIF(H6:H28,"D+")</f>
        <v>0</v>
      </c>
      <c r="U10" s="68">
        <f>COUNTIF(H6:H28,"D")</f>
        <v>0</v>
      </c>
      <c r="V10" s="68">
        <f>COUNTIF(H6:H28,"F")</f>
        <v>0</v>
      </c>
      <c r="W10" s="68">
        <f>COUNTIF(H6:H28,"X")</f>
        <v>0</v>
      </c>
      <c r="X10" s="185">
        <f t="shared" ref="X10" si="11">SUM(L10:R10)</f>
        <v>23</v>
      </c>
      <c r="Y10" s="189">
        <f t="shared" ref="Y10" si="12">(X10/K10)*100</f>
        <v>100</v>
      </c>
      <c r="Z10" s="189">
        <f t="shared" ref="Z10" si="13">(L10*4+M10*3.67+N10*3.33+O10*3+P10*2.67+Q10*2.33+R10*2+S10*1.67+T10*1.33+U10*1)/K10</f>
        <v>3</v>
      </c>
      <c r="AA10" s="189">
        <f t="shared" ref="AA10" si="14">(Z10/4)*100</f>
        <v>75</v>
      </c>
    </row>
    <row r="11" spans="1:27" ht="15" customHeight="1" x14ac:dyDescent="0.2">
      <c r="A11" s="109">
        <v>6</v>
      </c>
      <c r="B11" s="109">
        <v>6</v>
      </c>
      <c r="C11" s="117" t="s">
        <v>221</v>
      </c>
      <c r="D11" s="109" t="s">
        <v>51</v>
      </c>
      <c r="E11" s="99" t="s">
        <v>11</v>
      </c>
      <c r="F11" s="109"/>
      <c r="G11" s="118"/>
      <c r="H11" s="5" t="s">
        <v>19</v>
      </c>
      <c r="J11" s="186"/>
      <c r="K11" s="188"/>
      <c r="L11" s="73">
        <f t="shared" ref="L11:W11" si="15">(L10/$K10)*100</f>
        <v>13.043478260869565</v>
      </c>
      <c r="M11" s="73">
        <f t="shared" si="15"/>
        <v>13.043478260869565</v>
      </c>
      <c r="N11" s="73">
        <f t="shared" si="15"/>
        <v>13.043478260869565</v>
      </c>
      <c r="O11" s="73">
        <f t="shared" si="15"/>
        <v>17.391304347826086</v>
      </c>
      <c r="P11" s="73">
        <f t="shared" si="15"/>
        <v>17.391304347826086</v>
      </c>
      <c r="Q11" s="73">
        <f t="shared" si="15"/>
        <v>17.391304347826086</v>
      </c>
      <c r="R11" s="73">
        <f t="shared" si="15"/>
        <v>8.695652173913043</v>
      </c>
      <c r="S11" s="73">
        <f t="shared" si="15"/>
        <v>0</v>
      </c>
      <c r="T11" s="73">
        <f t="shared" si="15"/>
        <v>0</v>
      </c>
      <c r="U11" s="73">
        <f t="shared" si="15"/>
        <v>0</v>
      </c>
      <c r="V11" s="73">
        <f t="shared" si="15"/>
        <v>0</v>
      </c>
      <c r="W11" s="73">
        <f t="shared" si="15"/>
        <v>0</v>
      </c>
      <c r="X11" s="186"/>
      <c r="Y11" s="190"/>
      <c r="Z11" s="190"/>
      <c r="AA11" s="190"/>
    </row>
    <row r="12" spans="1:27" ht="15" customHeight="1" x14ac:dyDescent="0.2">
      <c r="A12" s="109">
        <v>7</v>
      </c>
      <c r="B12" s="109">
        <v>7</v>
      </c>
      <c r="C12" s="117" t="s">
        <v>222</v>
      </c>
      <c r="D12" s="109" t="s">
        <v>51</v>
      </c>
      <c r="E12" s="99" t="s">
        <v>10</v>
      </c>
      <c r="F12" s="109"/>
      <c r="G12" s="118"/>
      <c r="H12" s="5" t="s">
        <v>17</v>
      </c>
    </row>
    <row r="13" spans="1:27" ht="15" customHeight="1" x14ac:dyDescent="0.2">
      <c r="A13" s="109">
        <v>8</v>
      </c>
      <c r="B13" s="109">
        <v>8</v>
      </c>
      <c r="C13" s="117" t="s">
        <v>180</v>
      </c>
      <c r="D13" s="109" t="s">
        <v>51</v>
      </c>
      <c r="E13" s="99" t="s">
        <v>10</v>
      </c>
      <c r="F13" s="109"/>
      <c r="G13" s="118"/>
      <c r="H13" s="5" t="s">
        <v>12</v>
      </c>
      <c r="J13" s="198" t="s">
        <v>238</v>
      </c>
      <c r="K13" s="193">
        <f>ANALISA!D20</f>
        <v>23</v>
      </c>
      <c r="L13" s="121">
        <f>ANALISA!E20</f>
        <v>3</v>
      </c>
      <c r="M13" s="133">
        <f>ANALISA!F20</f>
        <v>3</v>
      </c>
      <c r="N13" s="133">
        <f>ANALISA!G20</f>
        <v>3</v>
      </c>
      <c r="O13" s="133">
        <f>ANALISA!H20</f>
        <v>4</v>
      </c>
      <c r="P13" s="133">
        <f>ANALISA!I20</f>
        <v>4</v>
      </c>
      <c r="Q13" s="133">
        <f>ANALISA!J20</f>
        <v>4</v>
      </c>
      <c r="R13" s="133">
        <f>ANALISA!K20</f>
        <v>2</v>
      </c>
      <c r="S13" s="133">
        <f>ANALISA!L20</f>
        <v>0</v>
      </c>
      <c r="T13" s="133">
        <f>ANALISA!M20</f>
        <v>0</v>
      </c>
      <c r="U13" s="133">
        <f>ANALISA!N20</f>
        <v>0</v>
      </c>
      <c r="V13" s="133">
        <f>ANALISA!O20</f>
        <v>0</v>
      </c>
      <c r="W13" s="133">
        <f>ANALISA!P20</f>
        <v>0</v>
      </c>
      <c r="X13" s="193">
        <f>ANALISA!Q20</f>
        <v>23</v>
      </c>
      <c r="Y13" s="191">
        <f>ANALISA!R20</f>
        <v>100</v>
      </c>
      <c r="Z13" s="191">
        <f>ANALISA!S20</f>
        <v>3</v>
      </c>
      <c r="AA13" s="191">
        <f>ANALISA!T20</f>
        <v>75</v>
      </c>
    </row>
    <row r="14" spans="1:27" ht="15" customHeight="1" x14ac:dyDescent="0.2">
      <c r="A14" s="109">
        <v>9</v>
      </c>
      <c r="B14" s="109">
        <v>9</v>
      </c>
      <c r="C14" s="117" t="s">
        <v>181</v>
      </c>
      <c r="D14" s="109" t="s">
        <v>51</v>
      </c>
      <c r="E14" s="99" t="s">
        <v>11</v>
      </c>
      <c r="F14" s="109"/>
      <c r="G14" s="118"/>
      <c r="H14" s="5" t="s">
        <v>9</v>
      </c>
      <c r="J14" s="198"/>
      <c r="K14" s="193"/>
      <c r="L14" s="129">
        <f>ANALISA!E21</f>
        <v>13.043478260869565</v>
      </c>
      <c r="M14" s="135">
        <f>ANALISA!F21</f>
        <v>13.043478260869565</v>
      </c>
      <c r="N14" s="135">
        <f>ANALISA!G21</f>
        <v>13.043478260869565</v>
      </c>
      <c r="O14" s="135">
        <f>ANALISA!H21</f>
        <v>17.391304347826086</v>
      </c>
      <c r="P14" s="135">
        <f>ANALISA!I21</f>
        <v>17.391304347826086</v>
      </c>
      <c r="Q14" s="135">
        <f>ANALISA!J21</f>
        <v>17.391304347826086</v>
      </c>
      <c r="R14" s="135">
        <f>ANALISA!K21</f>
        <v>8.695652173913043</v>
      </c>
      <c r="S14" s="135">
        <f>ANALISA!L21</f>
        <v>0</v>
      </c>
      <c r="T14" s="135">
        <f>ANALISA!M21</f>
        <v>0</v>
      </c>
      <c r="U14" s="135">
        <f>ANALISA!N21</f>
        <v>0</v>
      </c>
      <c r="V14" s="135">
        <f>ANALISA!O21</f>
        <v>0</v>
      </c>
      <c r="W14" s="135">
        <f>ANALISA!P21</f>
        <v>0</v>
      </c>
      <c r="X14" s="193"/>
      <c r="Y14" s="191"/>
      <c r="Z14" s="191"/>
      <c r="AA14" s="191"/>
    </row>
    <row r="15" spans="1:27" ht="15" customHeight="1" x14ac:dyDescent="0.2">
      <c r="A15" s="109">
        <v>10</v>
      </c>
      <c r="B15" s="109">
        <v>10</v>
      </c>
      <c r="C15" s="117" t="s">
        <v>182</v>
      </c>
      <c r="D15" s="109" t="s">
        <v>51</v>
      </c>
      <c r="E15" s="99" t="s">
        <v>16</v>
      </c>
      <c r="F15" s="109"/>
      <c r="G15" s="118"/>
      <c r="H15" s="5" t="s">
        <v>11</v>
      </c>
    </row>
    <row r="16" spans="1:27" ht="15" customHeight="1" x14ac:dyDescent="0.2">
      <c r="A16" s="109">
        <v>11</v>
      </c>
      <c r="B16" s="109">
        <v>11</v>
      </c>
      <c r="C16" s="117" t="s">
        <v>177</v>
      </c>
      <c r="D16" s="109" t="s">
        <v>51</v>
      </c>
      <c r="E16" s="99" t="s">
        <v>17</v>
      </c>
      <c r="F16" s="109"/>
      <c r="G16" s="118"/>
      <c r="H16" s="5" t="s">
        <v>17</v>
      </c>
    </row>
    <row r="17" spans="1:8" customFormat="1" ht="15" customHeight="1" x14ac:dyDescent="0.2">
      <c r="A17" s="109">
        <v>12</v>
      </c>
      <c r="B17" s="109">
        <v>12</v>
      </c>
      <c r="C17" s="117" t="s">
        <v>183</v>
      </c>
      <c r="D17" s="109" t="s">
        <v>51</v>
      </c>
      <c r="E17" s="99" t="s">
        <v>11</v>
      </c>
      <c r="F17" s="109"/>
      <c r="G17" s="118"/>
      <c r="H17" s="5" t="s">
        <v>9</v>
      </c>
    </row>
    <row r="18" spans="1:8" customFormat="1" ht="15" customHeight="1" x14ac:dyDescent="0.2">
      <c r="A18" s="109">
        <v>13</v>
      </c>
      <c r="B18" s="109">
        <v>13</v>
      </c>
      <c r="C18" s="117" t="s">
        <v>184</v>
      </c>
      <c r="D18" s="109" t="s">
        <v>51</v>
      </c>
      <c r="E18" s="99" t="s">
        <v>13</v>
      </c>
      <c r="F18" s="109"/>
      <c r="G18" s="118"/>
      <c r="H18" s="5" t="s">
        <v>17</v>
      </c>
    </row>
    <row r="19" spans="1:8" customFormat="1" ht="15" customHeight="1" x14ac:dyDescent="0.2">
      <c r="A19" s="109">
        <v>14</v>
      </c>
      <c r="B19" s="109">
        <v>14</v>
      </c>
      <c r="C19" s="117" t="s">
        <v>178</v>
      </c>
      <c r="D19" s="109" t="s">
        <v>51</v>
      </c>
      <c r="E19" s="99" t="s">
        <v>17</v>
      </c>
      <c r="F19" s="109"/>
      <c r="G19" s="118"/>
      <c r="H19" s="5" t="s">
        <v>12</v>
      </c>
    </row>
    <row r="20" spans="1:8" customFormat="1" ht="15" customHeight="1" x14ac:dyDescent="0.2">
      <c r="A20" s="109">
        <v>15</v>
      </c>
      <c r="B20" s="109">
        <v>1</v>
      </c>
      <c r="C20" s="117" t="s">
        <v>224</v>
      </c>
      <c r="D20" s="109" t="s">
        <v>190</v>
      </c>
      <c r="E20" s="99" t="s">
        <v>13</v>
      </c>
      <c r="F20" s="109"/>
      <c r="G20" s="118"/>
      <c r="H20" s="5" t="s">
        <v>10</v>
      </c>
    </row>
    <row r="21" spans="1:8" customFormat="1" ht="15" customHeight="1" x14ac:dyDescent="0.2">
      <c r="A21" s="109">
        <v>16</v>
      </c>
      <c r="B21" s="109">
        <v>2</v>
      </c>
      <c r="C21" s="117" t="s">
        <v>185</v>
      </c>
      <c r="D21" s="109" t="s">
        <v>190</v>
      </c>
      <c r="E21" s="99" t="s">
        <v>15</v>
      </c>
      <c r="F21" s="109"/>
      <c r="G21" s="118"/>
      <c r="H21" s="5" t="s">
        <v>11</v>
      </c>
    </row>
    <row r="22" spans="1:8" customFormat="1" ht="15" customHeight="1" x14ac:dyDescent="0.2">
      <c r="A22" s="109">
        <v>17</v>
      </c>
      <c r="B22" s="109">
        <v>3</v>
      </c>
      <c r="C22" s="117" t="s">
        <v>225</v>
      </c>
      <c r="D22" s="109" t="s">
        <v>190</v>
      </c>
      <c r="E22" s="99" t="s">
        <v>14</v>
      </c>
      <c r="F22" s="109"/>
      <c r="G22" s="118"/>
      <c r="H22" s="5" t="s">
        <v>11</v>
      </c>
    </row>
    <row r="23" spans="1:8" customFormat="1" ht="15" customHeight="1" x14ac:dyDescent="0.2">
      <c r="A23" s="109">
        <v>18</v>
      </c>
      <c r="B23" s="109">
        <v>4</v>
      </c>
      <c r="C23" s="117" t="s">
        <v>186</v>
      </c>
      <c r="D23" s="109" t="s">
        <v>190</v>
      </c>
      <c r="E23" s="99" t="s">
        <v>14</v>
      </c>
      <c r="F23" s="109"/>
      <c r="G23" s="118"/>
      <c r="H23" s="5" t="s">
        <v>11</v>
      </c>
    </row>
    <row r="24" spans="1:8" customFormat="1" ht="15" customHeight="1" x14ac:dyDescent="0.2">
      <c r="A24" s="109">
        <v>19</v>
      </c>
      <c r="B24" s="109">
        <v>5</v>
      </c>
      <c r="C24" s="117" t="s">
        <v>187</v>
      </c>
      <c r="D24" s="109" t="s">
        <v>190</v>
      </c>
      <c r="E24" s="99" t="s">
        <v>13</v>
      </c>
      <c r="F24" s="109"/>
      <c r="G24" s="118"/>
      <c r="H24" s="5" t="s">
        <v>10</v>
      </c>
    </row>
    <row r="25" spans="1:8" customFormat="1" ht="15" customHeight="1" x14ac:dyDescent="0.2">
      <c r="A25" s="109">
        <v>20</v>
      </c>
      <c r="B25" s="109">
        <v>6</v>
      </c>
      <c r="C25" s="117" t="s">
        <v>188</v>
      </c>
      <c r="D25" s="109" t="s">
        <v>190</v>
      </c>
      <c r="E25" s="99" t="s">
        <v>11</v>
      </c>
      <c r="F25" s="109"/>
      <c r="G25" s="118"/>
      <c r="H25" s="5" t="s">
        <v>17</v>
      </c>
    </row>
    <row r="26" spans="1:8" customFormat="1" ht="15" customHeight="1" x14ac:dyDescent="0.2">
      <c r="A26" s="109">
        <v>21</v>
      </c>
      <c r="B26" s="109">
        <v>7</v>
      </c>
      <c r="C26" s="117" t="s">
        <v>189</v>
      </c>
      <c r="D26" s="109" t="s">
        <v>190</v>
      </c>
      <c r="E26" s="99" t="s">
        <v>18</v>
      </c>
      <c r="F26" s="109"/>
      <c r="G26" s="118"/>
      <c r="H26" s="5" t="s">
        <v>12</v>
      </c>
    </row>
    <row r="27" spans="1:8" customFormat="1" ht="15" customHeight="1" x14ac:dyDescent="0.2">
      <c r="A27" s="109">
        <v>22</v>
      </c>
      <c r="B27" s="109">
        <v>8</v>
      </c>
      <c r="C27" s="117" t="s">
        <v>226</v>
      </c>
      <c r="D27" s="109" t="s">
        <v>190</v>
      </c>
      <c r="E27" s="99" t="s">
        <v>14</v>
      </c>
      <c r="F27" s="109"/>
      <c r="G27" s="118"/>
      <c r="H27" s="5" t="s">
        <v>13</v>
      </c>
    </row>
    <row r="28" spans="1:8" customFormat="1" x14ac:dyDescent="0.2">
      <c r="A28" s="109">
        <v>23</v>
      </c>
      <c r="B28" s="109">
        <v>9</v>
      </c>
      <c r="C28" s="117" t="s">
        <v>227</v>
      </c>
      <c r="D28" s="109" t="s">
        <v>190</v>
      </c>
      <c r="E28" s="99" t="s">
        <v>18</v>
      </c>
      <c r="F28" s="109"/>
      <c r="G28" s="118"/>
      <c r="H28" s="5" t="s">
        <v>13</v>
      </c>
    </row>
  </sheetData>
  <mergeCells count="36">
    <mergeCell ref="Z13:Z14"/>
    <mergeCell ref="AA13:AA14"/>
    <mergeCell ref="J6:J7"/>
    <mergeCell ref="K6:K7"/>
    <mergeCell ref="X6:X7"/>
    <mergeCell ref="Y6:Y7"/>
    <mergeCell ref="K13:K14"/>
    <mergeCell ref="X13:X14"/>
    <mergeCell ref="Y13:Y14"/>
    <mergeCell ref="K8:K9"/>
    <mergeCell ref="X8:X9"/>
    <mergeCell ref="Y8:Y9"/>
    <mergeCell ref="Z8:Z9"/>
    <mergeCell ref="AA8:AA9"/>
    <mergeCell ref="Z10:Z11"/>
    <mergeCell ref="AA10:AA11"/>
    <mergeCell ref="J13:J14"/>
    <mergeCell ref="AA4:AA5"/>
    <mergeCell ref="J10:J11"/>
    <mergeCell ref="K10:K11"/>
    <mergeCell ref="X10:X11"/>
    <mergeCell ref="Y10:Y11"/>
    <mergeCell ref="J4:J5"/>
    <mergeCell ref="K4:K5"/>
    <mergeCell ref="L4:W4"/>
    <mergeCell ref="X4:Y4"/>
    <mergeCell ref="Z4:Z5"/>
    <mergeCell ref="Z6:Z7"/>
    <mergeCell ref="AA6:AA7"/>
    <mergeCell ref="J8:J9"/>
    <mergeCell ref="A1:H1"/>
    <mergeCell ref="A2:D2"/>
    <mergeCell ref="A4:A5"/>
    <mergeCell ref="C4:C5"/>
    <mergeCell ref="D4:D5"/>
    <mergeCell ref="F4:G4"/>
  </mergeCells>
  <phoneticPr fontId="0" type="noConversion"/>
  <pageMargins left="0.25" right="0" top="0.5" bottom="0.5" header="0.5" footer="0.5"/>
  <pageSetup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workbookViewId="0">
      <selection activeCell="A19" sqref="A19"/>
    </sheetView>
  </sheetViews>
  <sheetFormatPr defaultRowHeight="12.75" x14ac:dyDescent="0.2"/>
  <cols>
    <col min="1" max="2" width="5.140625" customWidth="1"/>
    <col min="3" max="3" width="48.5703125" customWidth="1"/>
    <col min="4" max="4" width="9.140625" style="7"/>
    <col min="5" max="5" width="6" customWidth="1"/>
    <col min="7" max="7" width="9.140625" style="7"/>
    <col min="9" max="9" width="5.5703125" customWidth="1"/>
    <col min="10" max="10" width="12.5703125" customWidth="1"/>
    <col min="11" max="11" width="6.7109375" customWidth="1"/>
    <col min="12" max="12" width="9.140625" style="7"/>
    <col min="16" max="16" width="9.140625" style="7"/>
    <col min="18" max="18" width="9.140625" style="7"/>
    <col min="24" max="24" width="6.42578125" customWidth="1"/>
    <col min="25" max="25" width="8" customWidth="1"/>
    <col min="26" max="27" width="7.42578125" customWidth="1"/>
  </cols>
  <sheetData>
    <row r="1" spans="1:27" ht="15.75" x14ac:dyDescent="0.25">
      <c r="A1" s="175" t="s">
        <v>100</v>
      </c>
      <c r="B1" s="175"/>
      <c r="C1" s="175"/>
      <c r="D1" s="175"/>
      <c r="E1" s="175"/>
      <c r="F1" s="175"/>
      <c r="G1" s="175"/>
      <c r="H1" s="175"/>
    </row>
    <row r="2" spans="1:27" ht="15" x14ac:dyDescent="0.25">
      <c r="A2" s="176" t="s">
        <v>236</v>
      </c>
      <c r="B2" s="176"/>
      <c r="C2" s="176"/>
      <c r="D2" s="176"/>
      <c r="E2" s="9"/>
      <c r="G2" s="9"/>
    </row>
    <row r="3" spans="1:27" ht="15" x14ac:dyDescent="0.25">
      <c r="A3" s="9"/>
      <c r="B3" s="9"/>
      <c r="C3" s="3"/>
      <c r="D3" s="3"/>
      <c r="E3" s="4"/>
      <c r="F3" s="3"/>
      <c r="G3" s="3"/>
      <c r="H3" s="1"/>
    </row>
    <row r="4" spans="1:27" ht="25.5" x14ac:dyDescent="0.2">
      <c r="A4" s="179" t="s">
        <v>0</v>
      </c>
      <c r="B4" s="85"/>
      <c r="C4" s="179" t="s">
        <v>1</v>
      </c>
      <c r="D4" s="179" t="s">
        <v>130</v>
      </c>
      <c r="E4" s="125" t="s">
        <v>232</v>
      </c>
      <c r="F4" s="181" t="s">
        <v>101</v>
      </c>
      <c r="G4" s="182"/>
      <c r="H4" s="125" t="s">
        <v>233</v>
      </c>
      <c r="J4" s="177" t="s">
        <v>228</v>
      </c>
      <c r="K4" s="177" t="s">
        <v>105</v>
      </c>
      <c r="L4" s="183" t="s">
        <v>66</v>
      </c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4" t="s">
        <v>67</v>
      </c>
      <c r="Y4" s="184"/>
      <c r="Z4" s="184" t="s">
        <v>68</v>
      </c>
      <c r="AA4" s="184" t="s">
        <v>69</v>
      </c>
    </row>
    <row r="5" spans="1:27" ht="18" customHeight="1" x14ac:dyDescent="0.2">
      <c r="A5" s="180"/>
      <c r="B5" s="86"/>
      <c r="C5" s="180"/>
      <c r="D5" s="180"/>
      <c r="E5" s="10" t="s">
        <v>4</v>
      </c>
      <c r="F5" s="10" t="s">
        <v>3</v>
      </c>
      <c r="G5" s="10" t="s">
        <v>4</v>
      </c>
      <c r="H5" s="10" t="s">
        <v>4</v>
      </c>
      <c r="J5" s="178"/>
      <c r="K5" s="178"/>
      <c r="L5" s="65" t="s">
        <v>19</v>
      </c>
      <c r="M5" s="65" t="s">
        <v>9</v>
      </c>
      <c r="N5" s="65" t="s">
        <v>10</v>
      </c>
      <c r="O5" s="65" t="s">
        <v>17</v>
      </c>
      <c r="P5" s="65" t="s">
        <v>11</v>
      </c>
      <c r="Q5" s="65" t="s">
        <v>12</v>
      </c>
      <c r="R5" s="65" t="s">
        <v>13</v>
      </c>
      <c r="S5" s="65" t="s">
        <v>14</v>
      </c>
      <c r="T5" s="65" t="s">
        <v>15</v>
      </c>
      <c r="U5" s="65" t="s">
        <v>16</v>
      </c>
      <c r="V5" s="65" t="s">
        <v>18</v>
      </c>
      <c r="W5" s="62" t="s">
        <v>70</v>
      </c>
      <c r="X5" s="64" t="s">
        <v>64</v>
      </c>
      <c r="Y5" s="64" t="s">
        <v>29</v>
      </c>
      <c r="Z5" s="184"/>
      <c r="AA5" s="184"/>
    </row>
    <row r="6" spans="1:27" ht="15" customHeight="1" x14ac:dyDescent="0.2">
      <c r="A6" s="109">
        <v>1</v>
      </c>
      <c r="B6" s="109">
        <v>1</v>
      </c>
      <c r="C6" s="117" t="s">
        <v>173</v>
      </c>
      <c r="D6" s="109" t="s">
        <v>51</v>
      </c>
      <c r="E6" s="100" t="s">
        <v>19</v>
      </c>
      <c r="F6" s="109"/>
      <c r="G6" s="5" t="str">
        <f t="shared" ref="G6" si="0">IF(F6="","",VLOOKUP(F6,GRED,2))</f>
        <v/>
      </c>
      <c r="H6" s="5" t="s">
        <v>19</v>
      </c>
      <c r="J6" s="185" t="s">
        <v>229</v>
      </c>
      <c r="K6" s="187">
        <f>SUM(L6:W6)</f>
        <v>23</v>
      </c>
      <c r="L6" s="68">
        <f>COUNTIF(E6:E28,"A")</f>
        <v>2</v>
      </c>
      <c r="M6" s="68">
        <f>COUNTIF(E6:E28,"A-")</f>
        <v>2</v>
      </c>
      <c r="N6" s="68">
        <f>COUNTIF(E6:E28,"B+")</f>
        <v>0</v>
      </c>
      <c r="O6" s="68">
        <f>COUNTIF(E6:E28,"B")</f>
        <v>0</v>
      </c>
      <c r="P6" s="68">
        <f>COUNTIF(E6:E28,"B-")</f>
        <v>3</v>
      </c>
      <c r="Q6" s="68">
        <f>COUNTIF(E6:E28,"C+")</f>
        <v>3</v>
      </c>
      <c r="R6" s="68">
        <f>COUNTIF(E6:E28,"C")</f>
        <v>2</v>
      </c>
      <c r="S6" s="68">
        <f>COUNTIF(E6:E28,"C-")</f>
        <v>2</v>
      </c>
      <c r="T6" s="68">
        <f>COUNTIF(E6:E28,"D+")</f>
        <v>1</v>
      </c>
      <c r="U6" s="68">
        <f>COUNTIF(E6:E28,"D")</f>
        <v>1</v>
      </c>
      <c r="V6" s="68">
        <f>COUNTIF(E6:E28,"F")</f>
        <v>6</v>
      </c>
      <c r="W6" s="68">
        <f>COUNTIF(E6:E28,"X")</f>
        <v>1</v>
      </c>
      <c r="X6" s="185">
        <f t="shared" ref="X6" si="1">SUM(L6:R6)</f>
        <v>12</v>
      </c>
      <c r="Y6" s="189">
        <f t="shared" ref="Y6" si="2">(X6/K6)*100</f>
        <v>52.173913043478258</v>
      </c>
      <c r="Z6" s="189">
        <f t="shared" ref="Z6" si="3">(L6*4+M6*3.67+N6*3.33+O6*3+P6*2.67+Q6*2.33+R6*2+S6*1.67+T6*1.33+U6*1)/K6</f>
        <v>1.7395652173913045</v>
      </c>
      <c r="AA6" s="189">
        <f t="shared" ref="AA6" si="4">(Z6/4)*100</f>
        <v>43.489130434782616</v>
      </c>
    </row>
    <row r="7" spans="1:27" ht="15" customHeight="1" x14ac:dyDescent="0.2">
      <c r="A7" s="109">
        <v>2</v>
      </c>
      <c r="B7" s="109">
        <v>2</v>
      </c>
      <c r="C7" s="117" t="s">
        <v>175</v>
      </c>
      <c r="D7" s="5" t="s">
        <v>51</v>
      </c>
      <c r="E7" s="99" t="s">
        <v>212</v>
      </c>
      <c r="F7" s="109"/>
      <c r="G7" s="118"/>
      <c r="H7" s="5" t="s">
        <v>10</v>
      </c>
      <c r="J7" s="186"/>
      <c r="K7" s="188"/>
      <c r="L7" s="73">
        <f t="shared" ref="L7:W7" si="5">(L6/$K6)*100</f>
        <v>8.695652173913043</v>
      </c>
      <c r="M7" s="73">
        <f t="shared" si="5"/>
        <v>8.695652173913043</v>
      </c>
      <c r="N7" s="73">
        <f t="shared" si="5"/>
        <v>0</v>
      </c>
      <c r="O7" s="73">
        <f t="shared" si="5"/>
        <v>0</v>
      </c>
      <c r="P7" s="73">
        <f t="shared" si="5"/>
        <v>13.043478260869565</v>
      </c>
      <c r="Q7" s="73">
        <f t="shared" si="5"/>
        <v>13.043478260869565</v>
      </c>
      <c r="R7" s="73">
        <f t="shared" si="5"/>
        <v>8.695652173913043</v>
      </c>
      <c r="S7" s="73">
        <f t="shared" si="5"/>
        <v>8.695652173913043</v>
      </c>
      <c r="T7" s="73">
        <f t="shared" si="5"/>
        <v>4.3478260869565215</v>
      </c>
      <c r="U7" s="73">
        <f t="shared" si="5"/>
        <v>4.3478260869565215</v>
      </c>
      <c r="V7" s="73">
        <f t="shared" si="5"/>
        <v>26.086956521739129</v>
      </c>
      <c r="W7" s="73">
        <f t="shared" si="5"/>
        <v>4.3478260869565215</v>
      </c>
      <c r="X7" s="186"/>
      <c r="Y7" s="190"/>
      <c r="Z7" s="190"/>
      <c r="AA7" s="190"/>
    </row>
    <row r="8" spans="1:27" ht="15" customHeight="1" x14ac:dyDescent="0.2">
      <c r="A8" s="109">
        <v>3</v>
      </c>
      <c r="B8" s="109">
        <v>3</v>
      </c>
      <c r="C8" s="117" t="s">
        <v>176</v>
      </c>
      <c r="D8" s="5" t="s">
        <v>51</v>
      </c>
      <c r="E8" s="99" t="s">
        <v>9</v>
      </c>
      <c r="F8" s="109"/>
      <c r="G8" s="118"/>
      <c r="H8" s="5" t="s">
        <v>12</v>
      </c>
      <c r="J8" s="185" t="s">
        <v>230</v>
      </c>
      <c r="K8" s="187">
        <f>SUM(L8:W8)</f>
        <v>0</v>
      </c>
      <c r="L8" s="68">
        <f>COUNTIF(G6:G28,"A")</f>
        <v>0</v>
      </c>
      <c r="M8" s="68">
        <f>COUNTIF(G6:G28,"A-")</f>
        <v>0</v>
      </c>
      <c r="N8" s="68">
        <f>COUNTIF(G6:G28,"B+")</f>
        <v>0</v>
      </c>
      <c r="O8" s="68">
        <f>COUNTIF(G6:G28,"B")</f>
        <v>0</v>
      </c>
      <c r="P8" s="68">
        <f>COUNTIF(G6:G28,"B-")</f>
        <v>0</v>
      </c>
      <c r="Q8" s="68">
        <f>COUNTIF(G6:G28,"C+")</f>
        <v>0</v>
      </c>
      <c r="R8" s="68">
        <f>COUNTIF(G6:G28,"C")</f>
        <v>0</v>
      </c>
      <c r="S8" s="68">
        <f>COUNTIF(G6:G28,"C-")</f>
        <v>0</v>
      </c>
      <c r="T8" s="68">
        <f>COUNTIF(G6:G28,"D+")</f>
        <v>0</v>
      </c>
      <c r="U8" s="68">
        <f>COUNTIF(G6:G28,"D")</f>
        <v>0</v>
      </c>
      <c r="V8" s="68">
        <f>COUNTIF(G6:G28,"F")</f>
        <v>0</v>
      </c>
      <c r="W8" s="68">
        <f>COUNTIF(G6:G28,"TH")</f>
        <v>0</v>
      </c>
      <c r="X8" s="185">
        <f t="shared" ref="X8" si="6">SUM(L8:R8)</f>
        <v>0</v>
      </c>
      <c r="Y8" s="189" t="e">
        <f t="shared" ref="Y8" si="7">(X8/K8)*100</f>
        <v>#DIV/0!</v>
      </c>
      <c r="Z8" s="189" t="e">
        <f t="shared" ref="Z8" si="8">(L8*4+M8*3.67+N8*3.33+O8*3+P8*2.67+Q8*2.33+R8*2+S8*1.67+T8*1.33+U8*1)/K8</f>
        <v>#DIV/0!</v>
      </c>
      <c r="AA8" s="189" t="e">
        <f t="shared" ref="AA8" si="9">(Z8/4)*100</f>
        <v>#DIV/0!</v>
      </c>
    </row>
    <row r="9" spans="1:27" ht="15" customHeight="1" x14ac:dyDescent="0.2">
      <c r="A9" s="109">
        <v>4</v>
      </c>
      <c r="B9" s="109">
        <v>4</v>
      </c>
      <c r="C9" s="117" t="s">
        <v>179</v>
      </c>
      <c r="D9" s="109" t="s">
        <v>51</v>
      </c>
      <c r="E9" s="99" t="s">
        <v>12</v>
      </c>
      <c r="F9" s="109"/>
      <c r="G9" s="118"/>
      <c r="H9" s="5" t="s">
        <v>9</v>
      </c>
      <c r="J9" s="186"/>
      <c r="K9" s="188"/>
      <c r="L9" s="73" t="e">
        <f t="shared" ref="L9:W9" si="10">(L8/$K8)*100</f>
        <v>#DIV/0!</v>
      </c>
      <c r="M9" s="73" t="e">
        <f t="shared" si="10"/>
        <v>#DIV/0!</v>
      </c>
      <c r="N9" s="73" t="e">
        <f t="shared" si="10"/>
        <v>#DIV/0!</v>
      </c>
      <c r="O9" s="73" t="e">
        <f t="shared" si="10"/>
        <v>#DIV/0!</v>
      </c>
      <c r="P9" s="73" t="e">
        <f t="shared" si="10"/>
        <v>#DIV/0!</v>
      </c>
      <c r="Q9" s="73" t="e">
        <f t="shared" si="10"/>
        <v>#DIV/0!</v>
      </c>
      <c r="R9" s="73" t="e">
        <f t="shared" si="10"/>
        <v>#DIV/0!</v>
      </c>
      <c r="S9" s="73" t="e">
        <f t="shared" si="10"/>
        <v>#DIV/0!</v>
      </c>
      <c r="T9" s="73" t="e">
        <f t="shared" si="10"/>
        <v>#DIV/0!</v>
      </c>
      <c r="U9" s="73" t="e">
        <f t="shared" si="10"/>
        <v>#DIV/0!</v>
      </c>
      <c r="V9" s="73" t="e">
        <f t="shared" si="10"/>
        <v>#DIV/0!</v>
      </c>
      <c r="W9" s="73" t="e">
        <f t="shared" si="10"/>
        <v>#DIV/0!</v>
      </c>
      <c r="X9" s="186"/>
      <c r="Y9" s="190"/>
      <c r="Z9" s="190"/>
      <c r="AA9" s="190"/>
    </row>
    <row r="10" spans="1:27" ht="15" customHeight="1" x14ac:dyDescent="0.2">
      <c r="A10" s="109">
        <v>5</v>
      </c>
      <c r="B10" s="109">
        <v>5</v>
      </c>
      <c r="C10" s="117" t="s">
        <v>174</v>
      </c>
      <c r="D10" s="109" t="s">
        <v>51</v>
      </c>
      <c r="E10" s="99" t="s">
        <v>11</v>
      </c>
      <c r="F10" s="109"/>
      <c r="G10" s="118"/>
      <c r="H10" s="5" t="s">
        <v>19</v>
      </c>
      <c r="J10" s="185" t="s">
        <v>36</v>
      </c>
      <c r="K10" s="187">
        <f>SUM(L10:W10)</f>
        <v>23</v>
      </c>
      <c r="L10" s="68">
        <f>COUNTIF(H6:H28,"A")</f>
        <v>3</v>
      </c>
      <c r="M10" s="68">
        <f>COUNTIF(H6:H28,"A-")</f>
        <v>3</v>
      </c>
      <c r="N10" s="68">
        <f>COUNTIF(H6:H28,"B+")</f>
        <v>3</v>
      </c>
      <c r="O10" s="68">
        <f>COUNTIF(H6:H28,"B")</f>
        <v>3</v>
      </c>
      <c r="P10" s="68">
        <f>COUNTIF(H6:H28,"B-")</f>
        <v>4</v>
      </c>
      <c r="Q10" s="68">
        <f>COUNTIF(H6:H28,"C+")</f>
        <v>4</v>
      </c>
      <c r="R10" s="68">
        <f>COUNTIF(H6:H28,"C")</f>
        <v>3</v>
      </c>
      <c r="S10" s="68">
        <f>COUNTIF(H6:H28,"C-")</f>
        <v>0</v>
      </c>
      <c r="T10" s="68">
        <f>COUNTIF(H6:H28,"D+")</f>
        <v>0</v>
      </c>
      <c r="U10" s="68">
        <f>COUNTIF(H6:H28,"D")</f>
        <v>0</v>
      </c>
      <c r="V10" s="68">
        <f>COUNTIF(H6:H28,"F")</f>
        <v>0</v>
      </c>
      <c r="W10" s="68">
        <f>COUNTIF(H6:H28,"X")</f>
        <v>0</v>
      </c>
      <c r="X10" s="185">
        <f>SUM(L10:R10)</f>
        <v>23</v>
      </c>
      <c r="Y10" s="189">
        <f t="shared" ref="Y10" si="11">(X10/K10)*100</f>
        <v>100</v>
      </c>
      <c r="Z10" s="189">
        <f t="shared" ref="Z10" si="12">(L10*4+M10*3.67+N10*3.33+O10*3+P10*2.67+Q10*2.33+R10*2+S10*1.67+T10*1.33+U10*1)/K10</f>
        <v>2.9565217391304346</v>
      </c>
      <c r="AA10" s="189">
        <f t="shared" ref="AA10" si="13">(Z10/4)*100</f>
        <v>73.91304347826086</v>
      </c>
    </row>
    <row r="11" spans="1:27" ht="15" customHeight="1" x14ac:dyDescent="0.2">
      <c r="A11" s="109">
        <v>6</v>
      </c>
      <c r="B11" s="109">
        <v>6</v>
      </c>
      <c r="C11" s="117" t="s">
        <v>221</v>
      </c>
      <c r="D11" s="109" t="s">
        <v>51</v>
      </c>
      <c r="E11" s="99" t="s">
        <v>19</v>
      </c>
      <c r="F11" s="109"/>
      <c r="G11" s="118"/>
      <c r="H11" s="5" t="s">
        <v>19</v>
      </c>
      <c r="J11" s="186"/>
      <c r="K11" s="188"/>
      <c r="L11" s="73">
        <f t="shared" ref="L11:W11" si="14">(L10/$K10)*100</f>
        <v>13.043478260869565</v>
      </c>
      <c r="M11" s="73">
        <f t="shared" si="14"/>
        <v>13.043478260869565</v>
      </c>
      <c r="N11" s="73">
        <f t="shared" si="14"/>
        <v>13.043478260869565</v>
      </c>
      <c r="O11" s="73">
        <f t="shared" si="14"/>
        <v>13.043478260869565</v>
      </c>
      <c r="P11" s="73">
        <f t="shared" si="14"/>
        <v>17.391304347826086</v>
      </c>
      <c r="Q11" s="73">
        <f t="shared" si="14"/>
        <v>17.391304347826086</v>
      </c>
      <c r="R11" s="73">
        <f t="shared" si="14"/>
        <v>13.043478260869565</v>
      </c>
      <c r="S11" s="73">
        <f t="shared" si="14"/>
        <v>0</v>
      </c>
      <c r="T11" s="73">
        <f t="shared" si="14"/>
        <v>0</v>
      </c>
      <c r="U11" s="73">
        <f t="shared" si="14"/>
        <v>0</v>
      </c>
      <c r="V11" s="73">
        <f t="shared" si="14"/>
        <v>0</v>
      </c>
      <c r="W11" s="73">
        <f t="shared" si="14"/>
        <v>0</v>
      </c>
      <c r="X11" s="186"/>
      <c r="Y11" s="190"/>
      <c r="Z11" s="190"/>
      <c r="AA11" s="190"/>
    </row>
    <row r="12" spans="1:27" ht="15" customHeight="1" x14ac:dyDescent="0.2">
      <c r="A12" s="109">
        <v>7</v>
      </c>
      <c r="B12" s="109">
        <v>7</v>
      </c>
      <c r="C12" s="117" t="s">
        <v>222</v>
      </c>
      <c r="D12" s="109" t="s">
        <v>51</v>
      </c>
      <c r="E12" s="99" t="s">
        <v>9</v>
      </c>
      <c r="F12" s="109"/>
      <c r="G12" s="118"/>
      <c r="H12" s="5" t="s">
        <v>17</v>
      </c>
    </row>
    <row r="13" spans="1:27" ht="15" customHeight="1" x14ac:dyDescent="0.2">
      <c r="A13" s="109">
        <v>8</v>
      </c>
      <c r="B13" s="109">
        <v>8</v>
      </c>
      <c r="C13" s="117" t="s">
        <v>180</v>
      </c>
      <c r="D13" s="109" t="s">
        <v>51</v>
      </c>
      <c r="E13" s="99" t="s">
        <v>18</v>
      </c>
      <c r="F13" s="109"/>
      <c r="G13" s="118"/>
      <c r="H13" s="5" t="s">
        <v>12</v>
      </c>
      <c r="J13" s="198" t="s">
        <v>238</v>
      </c>
      <c r="K13" s="193">
        <f>ANALISA!D22</f>
        <v>23</v>
      </c>
      <c r="L13" s="121">
        <f>ANALISA!E22</f>
        <v>3</v>
      </c>
      <c r="M13" s="133">
        <f>ANALISA!F22</f>
        <v>3</v>
      </c>
      <c r="N13" s="133">
        <f>ANALISA!G22</f>
        <v>4</v>
      </c>
      <c r="O13" s="133">
        <f>ANALISA!H22</f>
        <v>3</v>
      </c>
      <c r="P13" s="133">
        <f>ANALISA!I22</f>
        <v>4</v>
      </c>
      <c r="Q13" s="133">
        <f>ANALISA!J22</f>
        <v>3</v>
      </c>
      <c r="R13" s="133">
        <f>ANALISA!K22</f>
        <v>3</v>
      </c>
      <c r="S13" s="133">
        <f>ANALISA!L22</f>
        <v>0</v>
      </c>
      <c r="T13" s="133">
        <f>ANALISA!M22</f>
        <v>0</v>
      </c>
      <c r="U13" s="133">
        <f>ANALISA!N22</f>
        <v>0</v>
      </c>
      <c r="V13" s="133">
        <f>ANALISA!O22</f>
        <v>0</v>
      </c>
      <c r="W13" s="133">
        <f>ANALISA!P22</f>
        <v>0</v>
      </c>
      <c r="X13" s="193">
        <f>ANALISA!Q22</f>
        <v>23</v>
      </c>
      <c r="Y13" s="191">
        <f>ANALISA!R22</f>
        <v>100</v>
      </c>
      <c r="Z13" s="191">
        <f>ANALISA!S22</f>
        <v>3</v>
      </c>
      <c r="AA13" s="191">
        <f>ANALISA!T22</f>
        <v>75</v>
      </c>
    </row>
    <row r="14" spans="1:27" ht="15" customHeight="1" x14ac:dyDescent="0.2">
      <c r="A14" s="109">
        <v>9</v>
      </c>
      <c r="B14" s="109">
        <v>9</v>
      </c>
      <c r="C14" s="117" t="s">
        <v>181</v>
      </c>
      <c r="D14" s="109" t="s">
        <v>51</v>
      </c>
      <c r="E14" s="99" t="s">
        <v>13</v>
      </c>
      <c r="F14" s="109"/>
      <c r="G14" s="118"/>
      <c r="H14" s="5" t="s">
        <v>9</v>
      </c>
      <c r="J14" s="198"/>
      <c r="K14" s="193"/>
      <c r="L14" s="129">
        <f>ANALISA!E23</f>
        <v>13.043478260869565</v>
      </c>
      <c r="M14" s="135">
        <f>ANALISA!F23</f>
        <v>13.043478260869565</v>
      </c>
      <c r="N14" s="135">
        <f>ANALISA!G23</f>
        <v>17.391304347826086</v>
      </c>
      <c r="O14" s="135">
        <f>ANALISA!H23</f>
        <v>13.043478260869565</v>
      </c>
      <c r="P14" s="135">
        <f>ANALISA!I23</f>
        <v>17.391304347826086</v>
      </c>
      <c r="Q14" s="135">
        <f>ANALISA!J23</f>
        <v>13.043478260869565</v>
      </c>
      <c r="R14" s="135">
        <f>ANALISA!K23</f>
        <v>13.043478260869565</v>
      </c>
      <c r="S14" s="135">
        <f>ANALISA!L23</f>
        <v>0</v>
      </c>
      <c r="T14" s="135">
        <f>ANALISA!M23</f>
        <v>0</v>
      </c>
      <c r="U14" s="135">
        <f>ANALISA!N23</f>
        <v>0</v>
      </c>
      <c r="V14" s="135">
        <f>ANALISA!O23</f>
        <v>0</v>
      </c>
      <c r="W14" s="135">
        <f>ANALISA!P23</f>
        <v>0</v>
      </c>
      <c r="X14" s="193"/>
      <c r="Y14" s="191"/>
      <c r="Z14" s="191"/>
      <c r="AA14" s="191"/>
    </row>
    <row r="15" spans="1:27" ht="15" customHeight="1" x14ac:dyDescent="0.2">
      <c r="A15" s="109">
        <v>10</v>
      </c>
      <c r="B15" s="109">
        <v>10</v>
      </c>
      <c r="C15" s="117" t="s">
        <v>182</v>
      </c>
      <c r="D15" s="109" t="s">
        <v>51</v>
      </c>
      <c r="E15" s="99" t="s">
        <v>18</v>
      </c>
      <c r="F15" s="109"/>
      <c r="G15" s="118"/>
      <c r="H15" s="5" t="s">
        <v>17</v>
      </c>
    </row>
    <row r="16" spans="1:27" ht="15" customHeight="1" x14ac:dyDescent="0.2">
      <c r="A16" s="109">
        <v>11</v>
      </c>
      <c r="B16" s="109">
        <v>11</v>
      </c>
      <c r="C16" s="117" t="s">
        <v>177</v>
      </c>
      <c r="D16" s="109" t="s">
        <v>51</v>
      </c>
      <c r="E16" s="99" t="s">
        <v>16</v>
      </c>
      <c r="F16" s="109"/>
      <c r="G16" s="118"/>
      <c r="H16" s="5" t="s">
        <v>17</v>
      </c>
    </row>
    <row r="17" spans="1:8" customFormat="1" ht="15" customHeight="1" x14ac:dyDescent="0.2">
      <c r="A17" s="109">
        <v>12</v>
      </c>
      <c r="B17" s="109">
        <v>12</v>
      </c>
      <c r="C17" s="117" t="s">
        <v>183</v>
      </c>
      <c r="D17" s="109" t="s">
        <v>51</v>
      </c>
      <c r="E17" s="99" t="s">
        <v>14</v>
      </c>
      <c r="F17" s="109"/>
      <c r="G17" s="118"/>
      <c r="H17" s="5" t="s">
        <v>9</v>
      </c>
    </row>
    <row r="18" spans="1:8" customFormat="1" ht="15" customHeight="1" x14ac:dyDescent="0.2">
      <c r="A18" s="109">
        <v>13</v>
      </c>
      <c r="B18" s="109">
        <v>13</v>
      </c>
      <c r="C18" s="117" t="s">
        <v>184</v>
      </c>
      <c r="D18" s="109" t="s">
        <v>51</v>
      </c>
      <c r="E18" s="100" t="s">
        <v>18</v>
      </c>
      <c r="F18" s="109"/>
      <c r="G18" s="118"/>
      <c r="H18" s="5" t="s">
        <v>11</v>
      </c>
    </row>
    <row r="19" spans="1:8" customFormat="1" ht="15" customHeight="1" x14ac:dyDescent="0.2">
      <c r="A19" s="109">
        <v>14</v>
      </c>
      <c r="B19" s="109">
        <v>14</v>
      </c>
      <c r="C19" s="117" t="s">
        <v>178</v>
      </c>
      <c r="D19" s="109" t="s">
        <v>51</v>
      </c>
      <c r="E19" s="100" t="s">
        <v>14</v>
      </c>
      <c r="F19" s="109"/>
      <c r="G19" s="118"/>
      <c r="H19" s="5" t="s">
        <v>12</v>
      </c>
    </row>
    <row r="20" spans="1:8" customFormat="1" ht="15" customHeight="1" x14ac:dyDescent="0.2">
      <c r="A20" s="109">
        <v>15</v>
      </c>
      <c r="B20" s="109">
        <v>1</v>
      </c>
      <c r="C20" s="117" t="s">
        <v>224</v>
      </c>
      <c r="D20" s="109" t="s">
        <v>190</v>
      </c>
      <c r="E20" s="99" t="s">
        <v>15</v>
      </c>
      <c r="F20" s="109"/>
      <c r="G20" s="118"/>
      <c r="H20" s="5" t="s">
        <v>10</v>
      </c>
    </row>
    <row r="21" spans="1:8" customFormat="1" ht="15" customHeight="1" x14ac:dyDescent="0.2">
      <c r="A21" s="109">
        <v>16</v>
      </c>
      <c r="B21" s="109">
        <v>2</v>
      </c>
      <c r="C21" s="117" t="s">
        <v>185</v>
      </c>
      <c r="D21" s="109" t="s">
        <v>190</v>
      </c>
      <c r="E21" s="99" t="s">
        <v>11</v>
      </c>
      <c r="F21" s="109"/>
      <c r="G21" s="118"/>
      <c r="H21" s="5" t="s">
        <v>11</v>
      </c>
    </row>
    <row r="22" spans="1:8" customFormat="1" ht="15" customHeight="1" x14ac:dyDescent="0.2">
      <c r="A22" s="109">
        <v>17</v>
      </c>
      <c r="B22" s="109">
        <v>3</v>
      </c>
      <c r="C22" s="117" t="s">
        <v>225</v>
      </c>
      <c r="D22" s="109" t="s">
        <v>190</v>
      </c>
      <c r="E22" s="99" t="s">
        <v>18</v>
      </c>
      <c r="F22" s="109"/>
      <c r="G22" s="118"/>
      <c r="H22" s="5" t="s">
        <v>11</v>
      </c>
    </row>
    <row r="23" spans="1:8" customFormat="1" ht="15" customHeight="1" x14ac:dyDescent="0.2">
      <c r="A23" s="109">
        <v>18</v>
      </c>
      <c r="B23" s="109">
        <v>4</v>
      </c>
      <c r="C23" s="117" t="s">
        <v>186</v>
      </c>
      <c r="D23" s="109" t="s">
        <v>190</v>
      </c>
      <c r="E23" s="99" t="s">
        <v>11</v>
      </c>
      <c r="F23" s="109"/>
      <c r="G23" s="118"/>
      <c r="H23" s="5" t="s">
        <v>11</v>
      </c>
    </row>
    <row r="24" spans="1:8" customFormat="1" ht="15" customHeight="1" x14ac:dyDescent="0.2">
      <c r="A24" s="109">
        <v>19</v>
      </c>
      <c r="B24" s="109">
        <v>5</v>
      </c>
      <c r="C24" s="117" t="s">
        <v>187</v>
      </c>
      <c r="D24" s="109" t="s">
        <v>190</v>
      </c>
      <c r="E24" s="99" t="s">
        <v>12</v>
      </c>
      <c r="F24" s="109"/>
      <c r="G24" s="118"/>
      <c r="H24" s="5" t="s">
        <v>10</v>
      </c>
    </row>
    <row r="25" spans="1:8" customFormat="1" ht="15" customHeight="1" x14ac:dyDescent="0.2">
      <c r="A25" s="109">
        <v>20</v>
      </c>
      <c r="B25" s="109">
        <v>6</v>
      </c>
      <c r="C25" s="117" t="s">
        <v>188</v>
      </c>
      <c r="D25" s="109" t="s">
        <v>190</v>
      </c>
      <c r="E25" s="99" t="s">
        <v>12</v>
      </c>
      <c r="F25" s="109"/>
      <c r="G25" s="118"/>
      <c r="H25" s="5" t="s">
        <v>13</v>
      </c>
    </row>
    <row r="26" spans="1:8" customFormat="1" ht="15" customHeight="1" x14ac:dyDescent="0.2">
      <c r="A26" s="109">
        <v>21</v>
      </c>
      <c r="B26" s="109">
        <v>7</v>
      </c>
      <c r="C26" s="117" t="s">
        <v>189</v>
      </c>
      <c r="D26" s="109" t="s">
        <v>190</v>
      </c>
      <c r="E26" s="99" t="s">
        <v>18</v>
      </c>
      <c r="F26" s="109"/>
      <c r="G26" s="118"/>
      <c r="H26" s="5" t="s">
        <v>12</v>
      </c>
    </row>
    <row r="27" spans="1:8" customFormat="1" ht="15" customHeight="1" x14ac:dyDescent="0.2">
      <c r="A27" s="109">
        <v>22</v>
      </c>
      <c r="B27" s="109">
        <v>8</v>
      </c>
      <c r="C27" s="117" t="s">
        <v>226</v>
      </c>
      <c r="D27" s="109" t="s">
        <v>190</v>
      </c>
      <c r="E27" s="99" t="s">
        <v>13</v>
      </c>
      <c r="F27" s="109"/>
      <c r="G27" s="118"/>
      <c r="H27" s="5" t="s">
        <v>13</v>
      </c>
    </row>
    <row r="28" spans="1:8" customFormat="1" x14ac:dyDescent="0.2">
      <c r="A28" s="109">
        <v>23</v>
      </c>
      <c r="B28" s="109">
        <v>9</v>
      </c>
      <c r="C28" s="117" t="s">
        <v>227</v>
      </c>
      <c r="D28" s="109" t="s">
        <v>190</v>
      </c>
      <c r="E28" s="99" t="s">
        <v>18</v>
      </c>
      <c r="F28" s="109"/>
      <c r="G28" s="118"/>
      <c r="H28" s="5" t="s">
        <v>13</v>
      </c>
    </row>
  </sheetData>
  <mergeCells count="36">
    <mergeCell ref="AA13:AA14"/>
    <mergeCell ref="J10:J11"/>
    <mergeCell ref="K10:K11"/>
    <mergeCell ref="X10:X11"/>
    <mergeCell ref="Y10:Y11"/>
    <mergeCell ref="Z10:Z11"/>
    <mergeCell ref="AA10:AA11"/>
    <mergeCell ref="K13:K14"/>
    <mergeCell ref="J13:J14"/>
    <mergeCell ref="X13:X14"/>
    <mergeCell ref="Y13:Y14"/>
    <mergeCell ref="Z13:Z14"/>
    <mergeCell ref="AA8:AA9"/>
    <mergeCell ref="J6:J7"/>
    <mergeCell ref="K6:K7"/>
    <mergeCell ref="X6:X7"/>
    <mergeCell ref="Y6:Y7"/>
    <mergeCell ref="Z6:Z7"/>
    <mergeCell ref="AA6:AA7"/>
    <mergeCell ref="J8:J9"/>
    <mergeCell ref="K8:K9"/>
    <mergeCell ref="X8:X9"/>
    <mergeCell ref="Y8:Y9"/>
    <mergeCell ref="Z8:Z9"/>
    <mergeCell ref="AA4:AA5"/>
    <mergeCell ref="A1:H1"/>
    <mergeCell ref="A2:D2"/>
    <mergeCell ref="A4:A5"/>
    <mergeCell ref="C4:C5"/>
    <mergeCell ref="D4:D5"/>
    <mergeCell ref="F4:G4"/>
    <mergeCell ref="J4:J5"/>
    <mergeCell ref="K4:K5"/>
    <mergeCell ref="L4:W4"/>
    <mergeCell ref="X4:Y4"/>
    <mergeCell ref="Z4:Z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8"/>
  <sheetViews>
    <sheetView workbookViewId="0">
      <selection activeCell="A17" sqref="A17"/>
    </sheetView>
  </sheetViews>
  <sheetFormatPr defaultRowHeight="12.75" x14ac:dyDescent="0.2"/>
  <cols>
    <col min="1" max="2" width="5.140625" customWidth="1"/>
    <col min="3" max="3" width="48.5703125" customWidth="1"/>
    <col min="4" max="4" width="9.140625" style="7"/>
    <col min="5" max="5" width="6" customWidth="1"/>
    <col min="7" max="7" width="9.140625" style="7"/>
    <col min="9" max="9" width="5.5703125" customWidth="1"/>
    <col min="10" max="10" width="12.5703125" customWidth="1"/>
    <col min="11" max="11" width="6.7109375" customWidth="1"/>
    <col min="12" max="12" width="7.140625" style="7" customWidth="1"/>
    <col min="13" max="15" width="7.140625" customWidth="1"/>
    <col min="16" max="16" width="7.140625" style="7" customWidth="1"/>
    <col min="17" max="17" width="7.140625" customWidth="1"/>
    <col min="18" max="18" width="7.140625" style="7" customWidth="1"/>
    <col min="19" max="27" width="7.140625" customWidth="1"/>
  </cols>
  <sheetData>
    <row r="1" spans="1:27" ht="15.75" x14ac:dyDescent="0.25">
      <c r="A1" s="175" t="s">
        <v>100</v>
      </c>
      <c r="B1" s="175"/>
      <c r="C1" s="175"/>
      <c r="D1" s="175"/>
      <c r="E1" s="175"/>
      <c r="F1" s="175"/>
      <c r="G1" s="175"/>
      <c r="H1" s="175"/>
    </row>
    <row r="2" spans="1:27" ht="15" x14ac:dyDescent="0.25">
      <c r="A2" s="176" t="s">
        <v>237</v>
      </c>
      <c r="B2" s="176"/>
      <c r="C2" s="176"/>
      <c r="D2" s="176"/>
      <c r="E2" s="9"/>
      <c r="G2" s="9"/>
    </row>
    <row r="3" spans="1:27" ht="15" x14ac:dyDescent="0.25">
      <c r="A3" s="9"/>
      <c r="B3" s="9"/>
      <c r="C3" s="3"/>
      <c r="D3" s="3"/>
      <c r="E3" s="4"/>
      <c r="F3" s="3"/>
      <c r="G3" s="3"/>
      <c r="H3" s="1"/>
    </row>
    <row r="4" spans="1:27" ht="25.5" x14ac:dyDescent="0.2">
      <c r="A4" s="179" t="s">
        <v>0</v>
      </c>
      <c r="B4" s="85"/>
      <c r="C4" s="179" t="s">
        <v>1</v>
      </c>
      <c r="D4" s="179" t="s">
        <v>130</v>
      </c>
      <c r="E4" s="125" t="s">
        <v>232</v>
      </c>
      <c r="F4" s="181" t="s">
        <v>101</v>
      </c>
      <c r="G4" s="182"/>
      <c r="H4" s="125" t="s">
        <v>233</v>
      </c>
      <c r="J4" s="177" t="s">
        <v>228</v>
      </c>
      <c r="K4" s="177" t="s">
        <v>105</v>
      </c>
      <c r="L4" s="183" t="s">
        <v>66</v>
      </c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4" t="s">
        <v>67</v>
      </c>
      <c r="Y4" s="184"/>
      <c r="Z4" s="184" t="s">
        <v>68</v>
      </c>
      <c r="AA4" s="184" t="s">
        <v>69</v>
      </c>
    </row>
    <row r="5" spans="1:27" ht="18" customHeight="1" x14ac:dyDescent="0.2">
      <c r="A5" s="180"/>
      <c r="B5" s="86"/>
      <c r="C5" s="180"/>
      <c r="D5" s="180"/>
      <c r="E5" s="10" t="s">
        <v>4</v>
      </c>
      <c r="F5" s="10" t="s">
        <v>3</v>
      </c>
      <c r="G5" s="10" t="s">
        <v>4</v>
      </c>
      <c r="H5" s="10" t="s">
        <v>4</v>
      </c>
      <c r="J5" s="178"/>
      <c r="K5" s="178"/>
      <c r="L5" s="65" t="s">
        <v>19</v>
      </c>
      <c r="M5" s="65" t="s">
        <v>9</v>
      </c>
      <c r="N5" s="65" t="s">
        <v>10</v>
      </c>
      <c r="O5" s="65" t="s">
        <v>17</v>
      </c>
      <c r="P5" s="65" t="s">
        <v>11</v>
      </c>
      <c r="Q5" s="65" t="s">
        <v>12</v>
      </c>
      <c r="R5" s="65" t="s">
        <v>13</v>
      </c>
      <c r="S5" s="65" t="s">
        <v>14</v>
      </c>
      <c r="T5" s="65" t="s">
        <v>15</v>
      </c>
      <c r="U5" s="65" t="s">
        <v>16</v>
      </c>
      <c r="V5" s="65" t="s">
        <v>18</v>
      </c>
      <c r="W5" s="62" t="s">
        <v>70</v>
      </c>
      <c r="X5" s="64" t="s">
        <v>64</v>
      </c>
      <c r="Y5" s="64" t="s">
        <v>29</v>
      </c>
      <c r="Z5" s="184"/>
      <c r="AA5" s="184"/>
    </row>
    <row r="6" spans="1:27" ht="16.5" customHeight="1" x14ac:dyDescent="0.2">
      <c r="A6" s="109">
        <v>1</v>
      </c>
      <c r="B6" s="109">
        <v>1</v>
      </c>
      <c r="C6" s="117" t="s">
        <v>138</v>
      </c>
      <c r="D6" s="109" t="s">
        <v>49</v>
      </c>
      <c r="E6" s="110" t="s">
        <v>11</v>
      </c>
      <c r="F6" s="109"/>
      <c r="G6" s="5" t="str">
        <f t="shared" ref="G6" si="0">IF(F6="","",VLOOKUP(F6,GRED,2))</f>
        <v/>
      </c>
      <c r="H6" s="5"/>
      <c r="J6" s="185" t="s">
        <v>229</v>
      </c>
      <c r="K6" s="187">
        <f>SUM(L6:W6)</f>
        <v>43</v>
      </c>
      <c r="L6" s="68">
        <f>COUNTIF(E6:E48,"A")</f>
        <v>1</v>
      </c>
      <c r="M6" s="68">
        <f>COUNTIF(E6:E48,"A-")</f>
        <v>2</v>
      </c>
      <c r="N6" s="68">
        <f>COUNTIF(E6:E48,"B+")</f>
        <v>2</v>
      </c>
      <c r="O6" s="68">
        <f>COUNTIF(E6:E48,"B")</f>
        <v>4</v>
      </c>
      <c r="P6" s="68">
        <f>COUNTIF(E6:E48,"B-")</f>
        <v>1</v>
      </c>
      <c r="Q6" s="68">
        <f>COUNTIF(E6:E48,"C+")</f>
        <v>3</v>
      </c>
      <c r="R6" s="68">
        <f>COUNTIF(E6:E48,"C")</f>
        <v>7</v>
      </c>
      <c r="S6" s="68">
        <f>COUNTIF(E6:E48,"C-")</f>
        <v>4</v>
      </c>
      <c r="T6" s="68">
        <f>COUNTIF(E6:E48,"D+")</f>
        <v>7</v>
      </c>
      <c r="U6" s="68">
        <f>COUNTIF(E6:E48,"D")</f>
        <v>3</v>
      </c>
      <c r="V6" s="68">
        <f>COUNTIF(E6:E48,"F")</f>
        <v>8</v>
      </c>
      <c r="W6" s="68">
        <f>COUNTIF(E6:E48,"X")</f>
        <v>1</v>
      </c>
      <c r="X6" s="185">
        <f t="shared" ref="X6" si="1">SUM(L6:R6)</f>
        <v>20</v>
      </c>
      <c r="Y6" s="189">
        <f t="shared" ref="Y6" si="2">(X6/K6)*100</f>
        <v>46.511627906976742</v>
      </c>
      <c r="Z6" s="189">
        <f t="shared" ref="Z6" si="3">(L6*4+M6*3.67+N6*3.33+O6*3+P6*2.67+Q6*2.33+R6*2+S6*1.67+T6*1.33+U6*1)/K6</f>
        <v>1.6895348837209303</v>
      </c>
      <c r="AA6" s="189">
        <f t="shared" ref="AA6" si="4">(Z6/4)*100</f>
        <v>42.238372093023258</v>
      </c>
    </row>
    <row r="7" spans="1:27" ht="16.5" customHeight="1" x14ac:dyDescent="0.2">
      <c r="A7" s="109">
        <v>2</v>
      </c>
      <c r="B7" s="109">
        <v>2</v>
      </c>
      <c r="C7" s="117" t="s">
        <v>135</v>
      </c>
      <c r="D7" s="109" t="s">
        <v>49</v>
      </c>
      <c r="E7" s="99" t="s">
        <v>18</v>
      </c>
      <c r="F7" s="109"/>
      <c r="G7" s="118"/>
      <c r="H7" s="5"/>
      <c r="J7" s="186"/>
      <c r="K7" s="188"/>
      <c r="L7" s="73">
        <f t="shared" ref="L7:W7" si="5">(L6/$K6)*100</f>
        <v>2.3255813953488373</v>
      </c>
      <c r="M7" s="73">
        <f t="shared" si="5"/>
        <v>4.6511627906976747</v>
      </c>
      <c r="N7" s="73">
        <f t="shared" si="5"/>
        <v>4.6511627906976747</v>
      </c>
      <c r="O7" s="73">
        <f t="shared" si="5"/>
        <v>9.3023255813953494</v>
      </c>
      <c r="P7" s="73">
        <f t="shared" si="5"/>
        <v>2.3255813953488373</v>
      </c>
      <c r="Q7" s="73">
        <f t="shared" si="5"/>
        <v>6.9767441860465116</v>
      </c>
      <c r="R7" s="73">
        <f t="shared" si="5"/>
        <v>16.279069767441861</v>
      </c>
      <c r="S7" s="73">
        <f t="shared" si="5"/>
        <v>9.3023255813953494</v>
      </c>
      <c r="T7" s="73">
        <f t="shared" si="5"/>
        <v>16.279069767441861</v>
      </c>
      <c r="U7" s="73">
        <f t="shared" si="5"/>
        <v>6.9767441860465116</v>
      </c>
      <c r="V7" s="73">
        <f t="shared" si="5"/>
        <v>18.604651162790699</v>
      </c>
      <c r="W7" s="73">
        <f t="shared" si="5"/>
        <v>2.3255813953488373</v>
      </c>
      <c r="X7" s="186"/>
      <c r="Y7" s="190"/>
      <c r="Z7" s="190"/>
      <c r="AA7" s="190"/>
    </row>
    <row r="8" spans="1:27" ht="16.5" customHeight="1" x14ac:dyDescent="0.2">
      <c r="A8" s="109">
        <v>3</v>
      </c>
      <c r="B8" s="109">
        <v>3</v>
      </c>
      <c r="C8" s="117" t="s">
        <v>139</v>
      </c>
      <c r="D8" s="109" t="s">
        <v>49</v>
      </c>
      <c r="E8" s="99" t="s">
        <v>14</v>
      </c>
      <c r="F8" s="109"/>
      <c r="G8" s="118"/>
      <c r="H8" s="5"/>
      <c r="J8" s="185" t="s">
        <v>230</v>
      </c>
      <c r="K8" s="187">
        <f>SUM(L8:W8)</f>
        <v>0</v>
      </c>
      <c r="L8" s="68">
        <f>COUNTIF(G6:G48,"A")</f>
        <v>0</v>
      </c>
      <c r="M8" s="68">
        <f>COUNTIF(G6:G48,"A-")</f>
        <v>0</v>
      </c>
      <c r="N8" s="68">
        <f>COUNTIF(G6:G48,"B+")</f>
        <v>0</v>
      </c>
      <c r="O8" s="68">
        <f>COUNTIF(G6:G48,"B")</f>
        <v>0</v>
      </c>
      <c r="P8" s="68">
        <f>COUNTIF(G6:G48,"B-")</f>
        <v>0</v>
      </c>
      <c r="Q8" s="68">
        <f>COUNTIF(G6:G48,"C+")</f>
        <v>0</v>
      </c>
      <c r="R8" s="68">
        <f>COUNTIF(G6:G48,"C")</f>
        <v>0</v>
      </c>
      <c r="S8" s="68">
        <f>COUNTIF(G6:G48,"C-")</f>
        <v>0</v>
      </c>
      <c r="T8" s="68">
        <f>COUNTIF(G6:G48,"D+")</f>
        <v>0</v>
      </c>
      <c r="U8" s="68">
        <f>COUNTIF(G6:G48,"D")</f>
        <v>0</v>
      </c>
      <c r="V8" s="68">
        <f>COUNTIF(G6:G48,"F")</f>
        <v>0</v>
      </c>
      <c r="W8" s="68">
        <f>COUNTIF(G6:G48,"X")</f>
        <v>0</v>
      </c>
      <c r="X8" s="185">
        <f t="shared" ref="X8" si="6">SUM(L8:R8)</f>
        <v>0</v>
      </c>
      <c r="Y8" s="189" t="e">
        <f t="shared" ref="Y8" si="7">(X8/K8)*100</f>
        <v>#DIV/0!</v>
      </c>
      <c r="Z8" s="189" t="e">
        <f t="shared" ref="Z8" si="8">(L8*4+M8*3.67+N8*3.33+O8*3+P8*2.67+Q8*2.33+R8*2+S8*1.67+T8*1.33+U8*1)/K8</f>
        <v>#DIV/0!</v>
      </c>
      <c r="AA8" s="189" t="e">
        <f t="shared" ref="AA8" si="9">(Z8/4)*100</f>
        <v>#DIV/0!</v>
      </c>
    </row>
    <row r="9" spans="1:27" ht="16.5" customHeight="1" x14ac:dyDescent="0.2">
      <c r="A9" s="109">
        <v>4</v>
      </c>
      <c r="B9" s="109">
        <v>4</v>
      </c>
      <c r="C9" s="117" t="s">
        <v>140</v>
      </c>
      <c r="D9" s="109" t="s">
        <v>49</v>
      </c>
      <c r="E9" s="99" t="s">
        <v>10</v>
      </c>
      <c r="F9" s="109"/>
      <c r="G9" s="118"/>
      <c r="H9" s="5"/>
      <c r="J9" s="186"/>
      <c r="K9" s="188"/>
      <c r="L9" s="73" t="e">
        <f t="shared" ref="L9:W9" si="10">(L8/$K8)*100</f>
        <v>#DIV/0!</v>
      </c>
      <c r="M9" s="73" t="e">
        <f t="shared" si="10"/>
        <v>#DIV/0!</v>
      </c>
      <c r="N9" s="73" t="e">
        <f t="shared" si="10"/>
        <v>#DIV/0!</v>
      </c>
      <c r="O9" s="73" t="e">
        <f t="shared" si="10"/>
        <v>#DIV/0!</v>
      </c>
      <c r="P9" s="73" t="e">
        <f t="shared" si="10"/>
        <v>#DIV/0!</v>
      </c>
      <c r="Q9" s="73" t="e">
        <f t="shared" si="10"/>
        <v>#DIV/0!</v>
      </c>
      <c r="R9" s="73" t="e">
        <f t="shared" si="10"/>
        <v>#DIV/0!</v>
      </c>
      <c r="S9" s="73" t="e">
        <f t="shared" si="10"/>
        <v>#DIV/0!</v>
      </c>
      <c r="T9" s="73" t="e">
        <f t="shared" si="10"/>
        <v>#DIV/0!</v>
      </c>
      <c r="U9" s="73" t="e">
        <f t="shared" si="10"/>
        <v>#DIV/0!</v>
      </c>
      <c r="V9" s="73" t="e">
        <f t="shared" si="10"/>
        <v>#DIV/0!</v>
      </c>
      <c r="W9" s="73" t="e">
        <f t="shared" si="10"/>
        <v>#DIV/0!</v>
      </c>
      <c r="X9" s="186"/>
      <c r="Y9" s="190"/>
      <c r="Z9" s="190"/>
      <c r="AA9" s="190"/>
    </row>
    <row r="10" spans="1:27" ht="16.5" customHeight="1" x14ac:dyDescent="0.2">
      <c r="A10" s="109">
        <v>5</v>
      </c>
      <c r="B10" s="109">
        <v>5</v>
      </c>
      <c r="C10" s="117" t="s">
        <v>136</v>
      </c>
      <c r="D10" s="109" t="s">
        <v>49</v>
      </c>
      <c r="E10" s="99" t="s">
        <v>15</v>
      </c>
      <c r="F10" s="109"/>
      <c r="G10" s="118"/>
      <c r="H10" s="5"/>
      <c r="J10" s="185" t="s">
        <v>36</v>
      </c>
      <c r="K10" s="187">
        <f>SUM(L10:W10)</f>
        <v>0</v>
      </c>
      <c r="L10" s="68">
        <f>COUNTIF(H6:H48,"A")</f>
        <v>0</v>
      </c>
      <c r="M10" s="68">
        <f>COUNTIF(H6:H48,"A-")</f>
        <v>0</v>
      </c>
      <c r="N10" s="68">
        <f>COUNTIF(H6:H48,"B+")</f>
        <v>0</v>
      </c>
      <c r="O10" s="68">
        <f>COUNTIF(H6:H48,"B")</f>
        <v>0</v>
      </c>
      <c r="P10" s="68">
        <f>COUNTIF(H6:H48,"B-")</f>
        <v>0</v>
      </c>
      <c r="Q10" s="68">
        <f>COUNTIF(H6:H48,"C+")</f>
        <v>0</v>
      </c>
      <c r="R10" s="68">
        <f>COUNTIF(H6:H48,"C")</f>
        <v>0</v>
      </c>
      <c r="S10" s="68">
        <f>COUNTIF(H6:H48,"C-")</f>
        <v>0</v>
      </c>
      <c r="T10" s="68">
        <f>COUNTIF(H6:H48,"D+")</f>
        <v>0</v>
      </c>
      <c r="U10" s="68">
        <f>COUNTIF(H6:H48,"D")</f>
        <v>0</v>
      </c>
      <c r="V10" s="68">
        <f>COUNTIF(H6:H48,"F")</f>
        <v>0</v>
      </c>
      <c r="W10" s="68">
        <f>COUNTIF(H6:H48,"X")</f>
        <v>0</v>
      </c>
      <c r="X10" s="185">
        <f t="shared" ref="X10" si="11">SUM(L10:R10)</f>
        <v>0</v>
      </c>
      <c r="Y10" s="189" t="e">
        <f t="shared" ref="Y10" si="12">(X10/K10)*100</f>
        <v>#DIV/0!</v>
      </c>
      <c r="Z10" s="189" t="e">
        <f t="shared" ref="Z10" si="13">(L10*4+M10*3.67+N10*3.33+O10*3+P10*2.67+Q10*2.33+R10*2+S10*1.67+T10*1.33+U10*1)/K10</f>
        <v>#DIV/0!</v>
      </c>
      <c r="AA10" s="189" t="e">
        <f t="shared" ref="AA10" si="14">(Z10/4)*100</f>
        <v>#DIV/0!</v>
      </c>
    </row>
    <row r="11" spans="1:27" ht="16.5" customHeight="1" x14ac:dyDescent="0.2">
      <c r="A11" s="109">
        <v>6</v>
      </c>
      <c r="B11" s="109">
        <v>6</v>
      </c>
      <c r="C11" s="117" t="s">
        <v>137</v>
      </c>
      <c r="D11" s="109" t="s">
        <v>49</v>
      </c>
      <c r="E11" s="99" t="s">
        <v>13</v>
      </c>
      <c r="F11" s="109"/>
      <c r="G11" s="118"/>
      <c r="H11" s="5"/>
      <c r="J11" s="186"/>
      <c r="K11" s="188"/>
      <c r="L11" s="73" t="e">
        <f t="shared" ref="L11:W11" si="15">(L10/$K10)*100</f>
        <v>#DIV/0!</v>
      </c>
      <c r="M11" s="73" t="e">
        <f t="shared" si="15"/>
        <v>#DIV/0!</v>
      </c>
      <c r="N11" s="73" t="e">
        <f t="shared" si="15"/>
        <v>#DIV/0!</v>
      </c>
      <c r="O11" s="73" t="e">
        <f t="shared" si="15"/>
        <v>#DIV/0!</v>
      </c>
      <c r="P11" s="73" t="e">
        <f t="shared" si="15"/>
        <v>#DIV/0!</v>
      </c>
      <c r="Q11" s="73" t="e">
        <f t="shared" si="15"/>
        <v>#DIV/0!</v>
      </c>
      <c r="R11" s="73" t="e">
        <f t="shared" si="15"/>
        <v>#DIV/0!</v>
      </c>
      <c r="S11" s="73" t="e">
        <f t="shared" si="15"/>
        <v>#DIV/0!</v>
      </c>
      <c r="T11" s="73" t="e">
        <f t="shared" si="15"/>
        <v>#DIV/0!</v>
      </c>
      <c r="U11" s="73" t="e">
        <f t="shared" si="15"/>
        <v>#DIV/0!</v>
      </c>
      <c r="V11" s="73" t="e">
        <f t="shared" si="15"/>
        <v>#DIV/0!</v>
      </c>
      <c r="W11" s="73" t="e">
        <f t="shared" si="15"/>
        <v>#DIV/0!</v>
      </c>
      <c r="X11" s="186"/>
      <c r="Y11" s="190"/>
      <c r="Z11" s="190"/>
      <c r="AA11" s="190"/>
    </row>
    <row r="12" spans="1:27" ht="16.5" customHeight="1" x14ac:dyDescent="0.2">
      <c r="A12" s="109">
        <v>7</v>
      </c>
      <c r="B12" s="109">
        <v>7</v>
      </c>
      <c r="C12" s="117" t="s">
        <v>141</v>
      </c>
      <c r="D12" s="109" t="s">
        <v>49</v>
      </c>
      <c r="E12" s="99" t="s">
        <v>13</v>
      </c>
      <c r="F12" s="109"/>
      <c r="G12" s="118"/>
      <c r="H12" s="5"/>
    </row>
    <row r="13" spans="1:27" ht="16.5" customHeight="1" x14ac:dyDescent="0.2">
      <c r="A13" s="109">
        <v>8</v>
      </c>
      <c r="B13" s="109">
        <v>8</v>
      </c>
      <c r="C13" s="117" t="s">
        <v>142</v>
      </c>
      <c r="D13" s="109" t="s">
        <v>49</v>
      </c>
      <c r="E13" s="99" t="s">
        <v>12</v>
      </c>
      <c r="F13" s="109"/>
      <c r="G13" s="118"/>
      <c r="H13" s="5"/>
      <c r="J13" s="198" t="s">
        <v>238</v>
      </c>
      <c r="K13" s="193">
        <f>ANALISA!D24</f>
        <v>43</v>
      </c>
      <c r="L13" s="121">
        <f>ANALISA!E24</f>
        <v>4</v>
      </c>
      <c r="M13" s="133">
        <f>ANALISA!F24</f>
        <v>6</v>
      </c>
      <c r="N13" s="133">
        <f>ANALISA!G24</f>
        <v>7</v>
      </c>
      <c r="O13" s="133">
        <f>ANALISA!H24</f>
        <v>9</v>
      </c>
      <c r="P13" s="133">
        <f>ANALISA!I24</f>
        <v>7</v>
      </c>
      <c r="Q13" s="133">
        <f>ANALISA!J24</f>
        <v>6</v>
      </c>
      <c r="R13" s="133">
        <f>ANALISA!K24</f>
        <v>4</v>
      </c>
      <c r="S13" s="133">
        <f>ANALISA!L24</f>
        <v>0</v>
      </c>
      <c r="T13" s="133">
        <f>ANALISA!M24</f>
        <v>0</v>
      </c>
      <c r="U13" s="133">
        <f>ANALISA!N24</f>
        <v>0</v>
      </c>
      <c r="V13" s="133">
        <f>ANALISA!O24</f>
        <v>0</v>
      </c>
      <c r="W13" s="133">
        <f>ANALISA!P24</f>
        <v>0</v>
      </c>
      <c r="X13" s="185">
        <f>ANALISA!Q24</f>
        <v>43</v>
      </c>
      <c r="Y13" s="189">
        <f>ANALISA!R24</f>
        <v>100</v>
      </c>
      <c r="Z13" s="189">
        <f>ANALISA!S24</f>
        <v>3</v>
      </c>
      <c r="AA13" s="189">
        <f>ANALISA!T24</f>
        <v>75</v>
      </c>
    </row>
    <row r="14" spans="1:27" ht="16.5" customHeight="1" x14ac:dyDescent="0.2">
      <c r="A14" s="109">
        <v>9</v>
      </c>
      <c r="B14" s="109">
        <v>9</v>
      </c>
      <c r="C14" s="117" t="s">
        <v>217</v>
      </c>
      <c r="D14" s="109" t="s">
        <v>49</v>
      </c>
      <c r="E14" s="99" t="s">
        <v>18</v>
      </c>
      <c r="F14" s="109"/>
      <c r="G14" s="118"/>
      <c r="H14" s="5"/>
      <c r="J14" s="198"/>
      <c r="K14" s="193"/>
      <c r="L14" s="129">
        <f>ANALISA!E25</f>
        <v>9.3023255813953494</v>
      </c>
      <c r="M14" s="135">
        <f>ANALISA!F25</f>
        <v>13.953488372093023</v>
      </c>
      <c r="N14" s="135">
        <f>ANALISA!G25</f>
        <v>16.279069767441861</v>
      </c>
      <c r="O14" s="135">
        <f>ANALISA!H25</f>
        <v>20.930232558139537</v>
      </c>
      <c r="P14" s="135">
        <f>ANALISA!I25</f>
        <v>16.279069767441861</v>
      </c>
      <c r="Q14" s="135">
        <f>ANALISA!J25</f>
        <v>13.953488372093023</v>
      </c>
      <c r="R14" s="135">
        <f>ANALISA!K25</f>
        <v>9.3023255813953494</v>
      </c>
      <c r="S14" s="135">
        <f>ANALISA!L25</f>
        <v>0</v>
      </c>
      <c r="T14" s="135">
        <f>ANALISA!M25</f>
        <v>0</v>
      </c>
      <c r="U14" s="135">
        <f>ANALISA!N25</f>
        <v>0</v>
      </c>
      <c r="V14" s="135">
        <f>ANALISA!O25</f>
        <v>0</v>
      </c>
      <c r="W14" s="135">
        <f>ANALISA!P25</f>
        <v>0</v>
      </c>
      <c r="X14" s="186"/>
      <c r="Y14" s="190"/>
      <c r="Z14" s="190"/>
      <c r="AA14" s="190"/>
    </row>
    <row r="15" spans="1:27" ht="16.5" customHeight="1" x14ac:dyDescent="0.2">
      <c r="A15" s="109">
        <v>10</v>
      </c>
      <c r="B15" s="109">
        <v>10</v>
      </c>
      <c r="C15" s="117" t="s">
        <v>143</v>
      </c>
      <c r="D15" s="109" t="s">
        <v>49</v>
      </c>
      <c r="E15" s="99" t="s">
        <v>10</v>
      </c>
      <c r="F15" s="109"/>
      <c r="G15" s="118"/>
      <c r="H15" s="5"/>
    </row>
    <row r="16" spans="1:27" ht="16.5" customHeight="1" x14ac:dyDescent="0.2">
      <c r="A16" s="109">
        <v>11</v>
      </c>
      <c r="B16" s="109">
        <v>11</v>
      </c>
      <c r="C16" s="117" t="s">
        <v>218</v>
      </c>
      <c r="D16" s="109" t="s">
        <v>49</v>
      </c>
      <c r="E16" s="99" t="s">
        <v>18</v>
      </c>
      <c r="F16" s="109"/>
      <c r="G16" s="118"/>
      <c r="H16" s="5"/>
    </row>
    <row r="17" spans="1:8" customFormat="1" ht="16.5" customHeight="1" x14ac:dyDescent="0.2">
      <c r="A17" s="109">
        <v>12</v>
      </c>
      <c r="B17" s="109">
        <v>12</v>
      </c>
      <c r="C17" s="117" t="s">
        <v>144</v>
      </c>
      <c r="D17" s="109" t="s">
        <v>49</v>
      </c>
      <c r="E17" s="99" t="s">
        <v>18</v>
      </c>
      <c r="F17" s="109"/>
      <c r="G17" s="118"/>
      <c r="H17" s="5"/>
    </row>
    <row r="18" spans="1:8" customFormat="1" ht="16.5" customHeight="1" x14ac:dyDescent="0.2">
      <c r="A18" s="109">
        <v>13</v>
      </c>
      <c r="B18" s="109">
        <v>13</v>
      </c>
      <c r="C18" s="117" t="s">
        <v>145</v>
      </c>
      <c r="D18" s="109" t="s">
        <v>49</v>
      </c>
      <c r="E18" s="99" t="s">
        <v>17</v>
      </c>
      <c r="F18" s="109"/>
      <c r="G18" s="118"/>
      <c r="H18" s="5"/>
    </row>
    <row r="19" spans="1:8" customFormat="1" ht="16.5" customHeight="1" x14ac:dyDescent="0.2">
      <c r="A19" s="109">
        <v>14</v>
      </c>
      <c r="B19" s="109">
        <v>14</v>
      </c>
      <c r="C19" s="117" t="s">
        <v>146</v>
      </c>
      <c r="D19" s="109" t="s">
        <v>49</v>
      </c>
      <c r="E19" s="99" t="s">
        <v>9</v>
      </c>
      <c r="F19" s="109"/>
      <c r="G19" s="118"/>
      <c r="H19" s="5"/>
    </row>
    <row r="20" spans="1:8" customFormat="1" ht="16.5" customHeight="1" x14ac:dyDescent="0.2">
      <c r="A20" s="109">
        <v>15</v>
      </c>
      <c r="B20" s="109">
        <v>15</v>
      </c>
      <c r="C20" s="117" t="s">
        <v>147</v>
      </c>
      <c r="D20" s="109" t="s">
        <v>49</v>
      </c>
      <c r="E20" s="99" t="s">
        <v>12</v>
      </c>
      <c r="F20" s="109"/>
      <c r="G20" s="118"/>
      <c r="H20" s="5"/>
    </row>
    <row r="21" spans="1:8" customFormat="1" ht="16.5" customHeight="1" x14ac:dyDescent="0.2">
      <c r="A21" s="109">
        <v>16</v>
      </c>
      <c r="B21" s="109">
        <v>16</v>
      </c>
      <c r="C21" s="117" t="s">
        <v>148</v>
      </c>
      <c r="D21" s="109" t="s">
        <v>49</v>
      </c>
      <c r="E21" s="99" t="s">
        <v>13</v>
      </c>
      <c r="F21" s="109"/>
      <c r="G21" s="118"/>
      <c r="H21" s="5"/>
    </row>
    <row r="22" spans="1:8" customFormat="1" ht="16.5" customHeight="1" x14ac:dyDescent="0.2">
      <c r="A22" s="109">
        <v>17</v>
      </c>
      <c r="B22" s="109">
        <v>17</v>
      </c>
      <c r="C22" s="117" t="s">
        <v>149</v>
      </c>
      <c r="D22" s="109" t="s">
        <v>49</v>
      </c>
      <c r="E22" s="99" t="s">
        <v>14</v>
      </c>
      <c r="F22" s="109"/>
      <c r="G22" s="118"/>
      <c r="H22" s="5"/>
    </row>
    <row r="23" spans="1:8" customFormat="1" ht="16.5" customHeight="1" x14ac:dyDescent="0.2">
      <c r="A23" s="109">
        <v>18</v>
      </c>
      <c r="B23" s="109">
        <v>18</v>
      </c>
      <c r="C23" s="117" t="s">
        <v>150</v>
      </c>
      <c r="D23" s="109" t="s">
        <v>49</v>
      </c>
      <c r="E23" s="99" t="s">
        <v>212</v>
      </c>
      <c r="F23" s="109"/>
      <c r="G23" s="118"/>
      <c r="H23" s="5"/>
    </row>
    <row r="24" spans="1:8" customFormat="1" ht="16.5" customHeight="1" x14ac:dyDescent="0.2">
      <c r="A24" s="109">
        <v>19</v>
      </c>
      <c r="B24" s="109">
        <v>19</v>
      </c>
      <c r="C24" s="117" t="s">
        <v>151</v>
      </c>
      <c r="D24" s="109" t="s">
        <v>49</v>
      </c>
      <c r="E24" s="99" t="s">
        <v>17</v>
      </c>
      <c r="F24" s="109"/>
      <c r="G24" s="118"/>
      <c r="H24" s="5"/>
    </row>
    <row r="25" spans="1:8" customFormat="1" ht="16.5" customHeight="1" x14ac:dyDescent="0.2">
      <c r="A25" s="109">
        <v>20</v>
      </c>
      <c r="B25" s="109">
        <v>20</v>
      </c>
      <c r="C25" s="117" t="s">
        <v>152</v>
      </c>
      <c r="D25" s="109" t="s">
        <v>49</v>
      </c>
      <c r="E25" s="99" t="s">
        <v>17</v>
      </c>
      <c r="F25" s="109"/>
      <c r="G25" s="118"/>
      <c r="H25" s="5"/>
    </row>
    <row r="26" spans="1:8" customFormat="1" ht="16.5" customHeight="1" x14ac:dyDescent="0.2">
      <c r="A26" s="109">
        <v>21</v>
      </c>
      <c r="B26" s="109">
        <v>21</v>
      </c>
      <c r="C26" s="117" t="s">
        <v>219</v>
      </c>
      <c r="D26" s="109" t="s">
        <v>49</v>
      </c>
      <c r="E26" s="99" t="s">
        <v>15</v>
      </c>
      <c r="F26" s="109"/>
      <c r="G26" s="118"/>
      <c r="H26" s="5"/>
    </row>
    <row r="27" spans="1:8" customFormat="1" ht="16.5" customHeight="1" x14ac:dyDescent="0.2">
      <c r="A27" s="109">
        <v>22</v>
      </c>
      <c r="B27" s="109">
        <v>22</v>
      </c>
      <c r="C27" s="117" t="s">
        <v>153</v>
      </c>
      <c r="D27" s="109" t="s">
        <v>49</v>
      </c>
      <c r="E27" s="99" t="s">
        <v>18</v>
      </c>
      <c r="F27" s="109"/>
      <c r="G27" s="118"/>
      <c r="H27" s="5"/>
    </row>
    <row r="28" spans="1:8" customFormat="1" ht="16.5" customHeight="1" x14ac:dyDescent="0.2">
      <c r="A28" s="109">
        <v>23</v>
      </c>
      <c r="B28" s="109">
        <v>23</v>
      </c>
      <c r="C28" s="117" t="s">
        <v>223</v>
      </c>
      <c r="D28" s="109" t="s">
        <v>51</v>
      </c>
      <c r="E28" s="107" t="s">
        <v>19</v>
      </c>
      <c r="F28" s="109"/>
      <c r="G28" s="118"/>
      <c r="H28" s="5"/>
    </row>
    <row r="29" spans="1:8" ht="16.5" customHeight="1" x14ac:dyDescent="0.2">
      <c r="A29" s="109">
        <v>24</v>
      </c>
      <c r="B29" s="109">
        <v>1</v>
      </c>
      <c r="C29" s="117" t="s">
        <v>157</v>
      </c>
      <c r="D29" s="109" t="s">
        <v>50</v>
      </c>
      <c r="E29" s="99" t="s">
        <v>13</v>
      </c>
      <c r="F29" s="109"/>
      <c r="G29" s="118"/>
      <c r="H29" s="5"/>
    </row>
    <row r="30" spans="1:8" ht="16.5" customHeight="1" x14ac:dyDescent="0.2">
      <c r="A30" s="109">
        <v>25</v>
      </c>
      <c r="B30" s="109">
        <v>2</v>
      </c>
      <c r="C30" s="117" t="s">
        <v>158</v>
      </c>
      <c r="D30" s="109" t="s">
        <v>50</v>
      </c>
      <c r="E30" s="99" t="s">
        <v>13</v>
      </c>
      <c r="F30" s="109"/>
      <c r="G30" s="118"/>
      <c r="H30" s="5"/>
    </row>
    <row r="31" spans="1:8" ht="16.5" customHeight="1" x14ac:dyDescent="0.2">
      <c r="A31" s="109">
        <v>26</v>
      </c>
      <c r="B31" s="109">
        <v>3</v>
      </c>
      <c r="C31" s="117" t="s">
        <v>159</v>
      </c>
      <c r="D31" s="109" t="s">
        <v>50</v>
      </c>
      <c r="E31" s="99" t="s">
        <v>15</v>
      </c>
      <c r="F31" s="109"/>
      <c r="G31" s="118"/>
      <c r="H31" s="5"/>
    </row>
    <row r="32" spans="1:8" ht="16.5" customHeight="1" x14ac:dyDescent="0.2">
      <c r="A32" s="109">
        <v>27</v>
      </c>
      <c r="B32" s="109">
        <v>4</v>
      </c>
      <c r="C32" s="117" t="s">
        <v>220</v>
      </c>
      <c r="D32" s="109" t="s">
        <v>50</v>
      </c>
      <c r="E32" s="99" t="s">
        <v>17</v>
      </c>
      <c r="F32" s="109"/>
      <c r="G32" s="118"/>
      <c r="H32" s="5"/>
    </row>
    <row r="33" spans="1:8" ht="16.5" customHeight="1" x14ac:dyDescent="0.2">
      <c r="A33" s="109">
        <v>28</v>
      </c>
      <c r="B33" s="109">
        <v>5</v>
      </c>
      <c r="C33" s="117" t="s">
        <v>160</v>
      </c>
      <c r="D33" s="109" t="s">
        <v>50</v>
      </c>
      <c r="E33" s="99" t="s">
        <v>15</v>
      </c>
      <c r="F33" s="109"/>
      <c r="G33" s="118"/>
      <c r="H33" s="5"/>
    </row>
    <row r="34" spans="1:8" ht="16.5" customHeight="1" x14ac:dyDescent="0.2">
      <c r="A34" s="109">
        <v>29</v>
      </c>
      <c r="B34" s="109">
        <v>6</v>
      </c>
      <c r="C34" s="117" t="s">
        <v>161</v>
      </c>
      <c r="D34" s="109" t="s">
        <v>50</v>
      </c>
      <c r="E34" s="99" t="s">
        <v>14</v>
      </c>
      <c r="F34" s="109"/>
      <c r="G34" s="118"/>
      <c r="H34" s="5"/>
    </row>
    <row r="35" spans="1:8" ht="16.5" customHeight="1" x14ac:dyDescent="0.2">
      <c r="A35" s="109">
        <v>30</v>
      </c>
      <c r="B35" s="109">
        <v>7</v>
      </c>
      <c r="C35" s="117" t="s">
        <v>162</v>
      </c>
      <c r="D35" s="109" t="s">
        <v>50</v>
      </c>
      <c r="E35" s="99" t="s">
        <v>15</v>
      </c>
      <c r="F35" s="109"/>
      <c r="G35" s="118"/>
      <c r="H35" s="5"/>
    </row>
    <row r="36" spans="1:8" ht="16.5" customHeight="1" x14ac:dyDescent="0.2">
      <c r="A36" s="109">
        <v>31</v>
      </c>
      <c r="B36" s="109">
        <v>8</v>
      </c>
      <c r="C36" s="117" t="s">
        <v>163</v>
      </c>
      <c r="D36" s="109" t="s">
        <v>50</v>
      </c>
      <c r="E36" s="99" t="s">
        <v>15</v>
      </c>
      <c r="F36" s="109"/>
      <c r="G36" s="118"/>
      <c r="H36" s="5"/>
    </row>
    <row r="37" spans="1:8" ht="16.5" customHeight="1" x14ac:dyDescent="0.2">
      <c r="A37" s="109">
        <v>32</v>
      </c>
      <c r="B37" s="109">
        <v>9</v>
      </c>
      <c r="C37" s="117" t="s">
        <v>164</v>
      </c>
      <c r="D37" s="109" t="s">
        <v>50</v>
      </c>
      <c r="E37" s="99" t="s">
        <v>12</v>
      </c>
      <c r="F37" s="109"/>
      <c r="G37" s="118"/>
      <c r="H37" s="5"/>
    </row>
    <row r="38" spans="1:8" ht="16.5" customHeight="1" x14ac:dyDescent="0.2">
      <c r="A38" s="109">
        <v>33</v>
      </c>
      <c r="B38" s="109">
        <v>10</v>
      </c>
      <c r="C38" s="117" t="s">
        <v>165</v>
      </c>
      <c r="D38" s="109" t="s">
        <v>50</v>
      </c>
      <c r="E38" s="99" t="s">
        <v>18</v>
      </c>
      <c r="F38" s="109"/>
      <c r="G38" s="118"/>
      <c r="H38" s="5"/>
    </row>
    <row r="39" spans="1:8" ht="16.5" customHeight="1" x14ac:dyDescent="0.2">
      <c r="A39" s="109">
        <v>34</v>
      </c>
      <c r="B39" s="109">
        <v>11</v>
      </c>
      <c r="C39" s="117" t="s">
        <v>166</v>
      </c>
      <c r="D39" s="109" t="s">
        <v>50</v>
      </c>
      <c r="E39" s="99" t="s">
        <v>16</v>
      </c>
      <c r="F39" s="109"/>
      <c r="G39" s="118"/>
      <c r="H39" s="5"/>
    </row>
    <row r="40" spans="1:8" ht="16.5" customHeight="1" x14ac:dyDescent="0.2">
      <c r="A40" s="109">
        <v>35</v>
      </c>
      <c r="B40" s="109">
        <v>12</v>
      </c>
      <c r="C40" s="117" t="s">
        <v>167</v>
      </c>
      <c r="D40" s="109" t="s">
        <v>50</v>
      </c>
      <c r="E40" s="99" t="s">
        <v>9</v>
      </c>
      <c r="F40" s="109"/>
      <c r="G40" s="118"/>
      <c r="H40" s="5"/>
    </row>
    <row r="41" spans="1:8" ht="16.5" customHeight="1" x14ac:dyDescent="0.2">
      <c r="A41" s="109">
        <v>36</v>
      </c>
      <c r="B41" s="109">
        <v>13</v>
      </c>
      <c r="C41" s="117" t="s">
        <v>154</v>
      </c>
      <c r="D41" s="109" t="s">
        <v>50</v>
      </c>
      <c r="E41" s="99" t="s">
        <v>13</v>
      </c>
      <c r="F41" s="109"/>
      <c r="G41" s="118"/>
      <c r="H41" s="5"/>
    </row>
    <row r="42" spans="1:8" ht="16.5" customHeight="1" x14ac:dyDescent="0.2">
      <c r="A42" s="109">
        <v>37</v>
      </c>
      <c r="B42" s="109">
        <v>14</v>
      </c>
      <c r="C42" s="117" t="s">
        <v>168</v>
      </c>
      <c r="D42" s="109" t="s">
        <v>50</v>
      </c>
      <c r="E42" s="99" t="s">
        <v>18</v>
      </c>
      <c r="F42" s="109"/>
      <c r="G42" s="118"/>
      <c r="H42" s="5"/>
    </row>
    <row r="43" spans="1:8" ht="16.5" customHeight="1" x14ac:dyDescent="0.2">
      <c r="A43" s="109">
        <v>38</v>
      </c>
      <c r="B43" s="109">
        <v>15</v>
      </c>
      <c r="C43" s="117" t="s">
        <v>169</v>
      </c>
      <c r="D43" s="109" t="s">
        <v>50</v>
      </c>
      <c r="E43" s="99" t="s">
        <v>14</v>
      </c>
      <c r="F43" s="109"/>
      <c r="G43" s="118"/>
      <c r="H43" s="5"/>
    </row>
    <row r="44" spans="1:8" ht="16.5" customHeight="1" x14ac:dyDescent="0.2">
      <c r="A44" s="109">
        <v>39</v>
      </c>
      <c r="B44" s="109">
        <v>16</v>
      </c>
      <c r="C44" s="117" t="s">
        <v>155</v>
      </c>
      <c r="D44" s="109" t="s">
        <v>50</v>
      </c>
      <c r="E44" s="99" t="s">
        <v>15</v>
      </c>
      <c r="F44" s="109"/>
      <c r="G44" s="118"/>
      <c r="H44" s="5"/>
    </row>
    <row r="45" spans="1:8" ht="16.5" customHeight="1" x14ac:dyDescent="0.2">
      <c r="A45" s="109">
        <v>40</v>
      </c>
      <c r="B45" s="109">
        <v>17</v>
      </c>
      <c r="C45" s="117" t="s">
        <v>156</v>
      </c>
      <c r="D45" s="109" t="s">
        <v>50</v>
      </c>
      <c r="E45" s="99" t="s">
        <v>18</v>
      </c>
      <c r="F45" s="109"/>
      <c r="G45" s="118"/>
      <c r="H45" s="5"/>
    </row>
    <row r="46" spans="1:8" ht="16.5" customHeight="1" x14ac:dyDescent="0.2">
      <c r="A46" s="109">
        <v>41</v>
      </c>
      <c r="B46" s="109">
        <v>18</v>
      </c>
      <c r="C46" s="117" t="s">
        <v>170</v>
      </c>
      <c r="D46" s="109" t="s">
        <v>50</v>
      </c>
      <c r="E46" s="99" t="s">
        <v>16</v>
      </c>
      <c r="F46" s="109"/>
      <c r="G46" s="118"/>
      <c r="H46" s="5"/>
    </row>
    <row r="47" spans="1:8" ht="16.5" customHeight="1" x14ac:dyDescent="0.2">
      <c r="A47" s="109">
        <v>42</v>
      </c>
      <c r="B47" s="109">
        <v>19</v>
      </c>
      <c r="C47" s="117" t="s">
        <v>171</v>
      </c>
      <c r="D47" s="109" t="s">
        <v>50</v>
      </c>
      <c r="E47" s="107" t="s">
        <v>13</v>
      </c>
      <c r="F47" s="109"/>
      <c r="G47" s="118"/>
      <c r="H47" s="5"/>
    </row>
    <row r="48" spans="1:8" ht="16.5" customHeight="1" x14ac:dyDescent="0.2">
      <c r="A48" s="109">
        <v>43</v>
      </c>
      <c r="B48" s="109">
        <v>20</v>
      </c>
      <c r="C48" s="117" t="s">
        <v>172</v>
      </c>
      <c r="D48" s="109" t="s">
        <v>50</v>
      </c>
      <c r="E48" s="109" t="s">
        <v>16</v>
      </c>
      <c r="F48" s="109"/>
      <c r="G48" s="118"/>
      <c r="H48" s="5"/>
    </row>
  </sheetData>
  <mergeCells count="36">
    <mergeCell ref="K13:K14"/>
    <mergeCell ref="J13:J14"/>
    <mergeCell ref="X13:X14"/>
    <mergeCell ref="Y13:Y14"/>
    <mergeCell ref="AA13:AA14"/>
    <mergeCell ref="Z13:Z14"/>
    <mergeCell ref="AA10:AA11"/>
    <mergeCell ref="J8:J9"/>
    <mergeCell ref="K8:K9"/>
    <mergeCell ref="X8:X9"/>
    <mergeCell ref="Y8:Y9"/>
    <mergeCell ref="Z8:Z9"/>
    <mergeCell ref="AA8:AA9"/>
    <mergeCell ref="J10:J11"/>
    <mergeCell ref="K10:K11"/>
    <mergeCell ref="X10:X11"/>
    <mergeCell ref="Y10:Y11"/>
    <mergeCell ref="Z10:Z11"/>
    <mergeCell ref="AA6:AA7"/>
    <mergeCell ref="J4:J5"/>
    <mergeCell ref="K4:K5"/>
    <mergeCell ref="L4:W4"/>
    <mergeCell ref="X4:Y4"/>
    <mergeCell ref="Z4:Z5"/>
    <mergeCell ref="AA4:AA5"/>
    <mergeCell ref="J6:J7"/>
    <mergeCell ref="K6:K7"/>
    <mergeCell ref="X6:X7"/>
    <mergeCell ref="Y6:Y7"/>
    <mergeCell ref="Z6:Z7"/>
    <mergeCell ref="A1:H1"/>
    <mergeCell ref="A2:D2"/>
    <mergeCell ref="A4:A5"/>
    <mergeCell ref="C4:C5"/>
    <mergeCell ref="D4:D5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4</vt:i4>
      </vt:variant>
    </vt:vector>
  </HeadingPairs>
  <TitlesOfParts>
    <vt:vector size="17" baseType="lpstr">
      <vt:lpstr>ALL</vt:lpstr>
      <vt:lpstr>PA</vt:lpstr>
      <vt:lpstr>MATHS</vt:lpstr>
      <vt:lpstr>FIZIK</vt:lpstr>
      <vt:lpstr>KIMIA</vt:lpstr>
      <vt:lpstr>BIOLOGI</vt:lpstr>
      <vt:lpstr>BM</vt:lpstr>
      <vt:lpstr>SEJ</vt:lpstr>
      <vt:lpstr>GEO</vt:lpstr>
      <vt:lpstr>EKONOMI</vt:lpstr>
      <vt:lpstr>PP</vt:lpstr>
      <vt:lpstr>ANALISA</vt:lpstr>
      <vt:lpstr>DATA</vt:lpstr>
      <vt:lpstr>GRED</vt:lpstr>
      <vt:lpstr>ANALISA!Print_Area</vt:lpstr>
      <vt:lpstr>MATHS!Print_Area</vt:lpstr>
      <vt:lpstr>PT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user]</dc:creator>
  <cp:lastModifiedBy>Windows 7</cp:lastModifiedBy>
  <cp:lastPrinted>2014-02-20T05:03:41Z</cp:lastPrinted>
  <dcterms:created xsi:type="dcterms:W3CDTF">2008-01-15T17:17:57Z</dcterms:created>
  <dcterms:modified xsi:type="dcterms:W3CDTF">2014-02-26T03:28:45Z</dcterms:modified>
</cp:coreProperties>
</file>