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0115" windowHeight="7425" tabRatio="893" activeTab="4"/>
  </bookViews>
  <sheets>
    <sheet name="P&amp;L" sheetId="45" r:id="rId1"/>
    <sheet name="001" sheetId="9" r:id="rId2"/>
    <sheet name="Payslip" sheetId="2" r:id="rId3"/>
    <sheet name="W.Tax" sheetId="6" r:id="rId4"/>
    <sheet name="Monthly" sheetId="44" r:id="rId5"/>
    <sheet name="1" sheetId="12" r:id="rId6"/>
    <sheet name="2" sheetId="13" r:id="rId7"/>
    <sheet name="3" sheetId="14" r:id="rId8"/>
    <sheet name="4" sheetId="15" r:id="rId9"/>
    <sheet name="5" sheetId="17" r:id="rId10"/>
    <sheet name="6" sheetId="18" r:id="rId11"/>
    <sheet name="7" sheetId="19" r:id="rId12"/>
    <sheet name="8" sheetId="20" r:id="rId13"/>
    <sheet name="9" sheetId="21" r:id="rId14"/>
    <sheet name="10" sheetId="22" r:id="rId15"/>
    <sheet name="11" sheetId="23" r:id="rId16"/>
    <sheet name="12" sheetId="24" r:id="rId17"/>
    <sheet name="13" sheetId="25" r:id="rId18"/>
    <sheet name="14" sheetId="26" r:id="rId19"/>
    <sheet name="15" sheetId="27" r:id="rId20"/>
    <sheet name="16" sheetId="28" r:id="rId21"/>
    <sheet name="17" sheetId="29" r:id="rId22"/>
    <sheet name="18" sheetId="30" r:id="rId23"/>
    <sheet name="19" sheetId="31" r:id="rId24"/>
    <sheet name="20" sheetId="32" r:id="rId25"/>
    <sheet name="21" sheetId="33" r:id="rId26"/>
    <sheet name="22" sheetId="34" r:id="rId27"/>
    <sheet name="23" sheetId="35" r:id="rId28"/>
    <sheet name="24" sheetId="36" r:id="rId29"/>
    <sheet name="25" sheetId="37" r:id="rId30"/>
    <sheet name="26" sheetId="38" r:id="rId31"/>
    <sheet name="27" sheetId="39" r:id="rId32"/>
    <sheet name="28" sheetId="40" r:id="rId33"/>
    <sheet name="29" sheetId="41" r:id="rId34"/>
    <sheet name="30" sheetId="42" r:id="rId35"/>
    <sheet name="31" sheetId="43" r:id="rId36"/>
    <sheet name="SSS" sheetId="7" r:id="rId37"/>
    <sheet name="Philhealth" sheetId="4" r:id="rId38"/>
    <sheet name="Pag-ibig" sheetId="5" r:id="rId39"/>
    <sheet name="Services" sheetId="11" r:id="rId40"/>
  </sheets>
  <definedNames>
    <definedName name="_xlnm.Print_Area" localSheetId="36">SSS!$A$1:$N$41</definedName>
  </definedNames>
  <calcPr calcId="145621"/>
</workbook>
</file>

<file path=xl/calcChain.xml><?xml version="1.0" encoding="utf-8"?>
<calcChain xmlns="http://schemas.openxmlformats.org/spreadsheetml/2006/main">
  <c r="AL15" i="44" l="1"/>
  <c r="AL14" i="44"/>
  <c r="AL13" i="44"/>
  <c r="AL12" i="44"/>
  <c r="AL11" i="44"/>
  <c r="AL10" i="44"/>
  <c r="AL9" i="44"/>
  <c r="AL8" i="44"/>
  <c r="AL7" i="44"/>
  <c r="AL6" i="44"/>
  <c r="AK15" i="44"/>
  <c r="AK14" i="44"/>
  <c r="AK13" i="44"/>
  <c r="AK12" i="44"/>
  <c r="AK11" i="44"/>
  <c r="AK10" i="44"/>
  <c r="AK9" i="44"/>
  <c r="AK8" i="44"/>
  <c r="AK7" i="44"/>
  <c r="AK6" i="44"/>
  <c r="O35" i="2"/>
  <c r="O37" i="2"/>
  <c r="O18" i="2"/>
  <c r="O16" i="2"/>
  <c r="O15" i="2"/>
  <c r="K16" i="2"/>
  <c r="K15" i="2"/>
  <c r="G16" i="2"/>
  <c r="G15" i="2"/>
  <c r="K18" i="2"/>
  <c r="G18" i="2"/>
  <c r="C18" i="2"/>
  <c r="F22" i="6"/>
  <c r="G22" i="6"/>
  <c r="H22" i="6"/>
  <c r="I22" i="6"/>
  <c r="J22" i="6"/>
  <c r="K22" i="6"/>
  <c r="E22" i="6"/>
  <c r="F17" i="6"/>
  <c r="G17" i="6"/>
  <c r="H17" i="6"/>
  <c r="I17" i="6"/>
  <c r="J17" i="6"/>
  <c r="K17" i="6"/>
  <c r="E17" i="6"/>
  <c r="N42" i="2"/>
  <c r="O42" i="2" s="1"/>
  <c r="O30" i="2"/>
  <c r="O17" i="2"/>
  <c r="O13" i="2"/>
  <c r="N10" i="2"/>
  <c r="N8" i="2"/>
  <c r="N7" i="2"/>
  <c r="N9" i="2" s="1"/>
  <c r="N6" i="2"/>
  <c r="N4" i="2"/>
  <c r="O14" i="2" l="1"/>
  <c r="O24" i="2" s="1"/>
  <c r="O33" i="2" s="1"/>
  <c r="O32" i="2" s="1"/>
  <c r="AB8" i="44"/>
  <c r="AB9" i="44"/>
  <c r="AB10" i="44"/>
  <c r="AB14" i="44"/>
  <c r="AB6" i="44"/>
  <c r="AA5" i="44"/>
  <c r="Y5" i="44"/>
  <c r="W5" i="44"/>
  <c r="AA15" i="44"/>
  <c r="AB15" i="44" s="1"/>
  <c r="AA14" i="44"/>
  <c r="AA13" i="44"/>
  <c r="AB13" i="44" s="1"/>
  <c r="AA12" i="44"/>
  <c r="AB12" i="44" s="1"/>
  <c r="AC12" i="44" s="1"/>
  <c r="AA11" i="44"/>
  <c r="AB11" i="44" s="1"/>
  <c r="AA10" i="44"/>
  <c r="AA9" i="44"/>
  <c r="AA8" i="44"/>
  <c r="AA7" i="44"/>
  <c r="AB7" i="44" s="1"/>
  <c r="AA6" i="44"/>
  <c r="B18" i="9" s="1"/>
  <c r="C18" i="9" s="1"/>
  <c r="Y15" i="44"/>
  <c r="Y14" i="44"/>
  <c r="Y13" i="44"/>
  <c r="Y12" i="44"/>
  <c r="Y11" i="44"/>
  <c r="Y10" i="44"/>
  <c r="Y9" i="44"/>
  <c r="Y8" i="44"/>
  <c r="Y7" i="44"/>
  <c r="Y6" i="44"/>
  <c r="W15" i="44"/>
  <c r="X15" i="44" s="1"/>
  <c r="W14" i="44"/>
  <c r="X14" i="44" s="1"/>
  <c r="W13" i="44"/>
  <c r="X13" i="44" s="1"/>
  <c r="W12" i="44"/>
  <c r="X12" i="44" s="1"/>
  <c r="W11" i="44"/>
  <c r="X11" i="44" s="1"/>
  <c r="AC11" i="44" s="1"/>
  <c r="W10" i="44"/>
  <c r="X10" i="44" s="1"/>
  <c r="W9" i="44"/>
  <c r="X9" i="44" s="1"/>
  <c r="W8" i="44"/>
  <c r="X8" i="44" s="1"/>
  <c r="AC8" i="44" s="1"/>
  <c r="W7" i="44"/>
  <c r="X7" i="44" s="1"/>
  <c r="W6" i="44"/>
  <c r="V15" i="44"/>
  <c r="V14" i="44"/>
  <c r="AC14" i="44" s="1"/>
  <c r="V13" i="44"/>
  <c r="V12" i="44"/>
  <c r="V11" i="44"/>
  <c r="V10" i="44"/>
  <c r="AC10" i="44" s="1"/>
  <c r="V9" i="44"/>
  <c r="V8" i="44"/>
  <c r="V7" i="44"/>
  <c r="V6" i="44"/>
  <c r="V15" i="13"/>
  <c r="V14" i="13"/>
  <c r="V13" i="13"/>
  <c r="V12" i="13"/>
  <c r="V11" i="13"/>
  <c r="V10" i="13"/>
  <c r="V9" i="13"/>
  <c r="V8" i="13"/>
  <c r="V7" i="13"/>
  <c r="V15" i="14"/>
  <c r="V14" i="14"/>
  <c r="V13" i="14"/>
  <c r="V12" i="14"/>
  <c r="V11" i="14"/>
  <c r="V10" i="14"/>
  <c r="V9" i="14"/>
  <c r="V8" i="14"/>
  <c r="V7" i="14"/>
  <c r="V15" i="15"/>
  <c r="V14" i="15"/>
  <c r="V13" i="15"/>
  <c r="V12" i="15"/>
  <c r="V11" i="15"/>
  <c r="V10" i="15"/>
  <c r="V9" i="15"/>
  <c r="V8" i="15"/>
  <c r="V7" i="15"/>
  <c r="V15" i="17"/>
  <c r="V14" i="17"/>
  <c r="V13" i="17"/>
  <c r="V12" i="17"/>
  <c r="V11" i="17"/>
  <c r="V10" i="17"/>
  <c r="V9" i="17"/>
  <c r="V8" i="17"/>
  <c r="V7" i="17"/>
  <c r="V15" i="18"/>
  <c r="V14" i="18"/>
  <c r="V13" i="18"/>
  <c r="V12" i="18"/>
  <c r="V11" i="18"/>
  <c r="V10" i="18"/>
  <c r="V9" i="18"/>
  <c r="V8" i="18"/>
  <c r="V7" i="18"/>
  <c r="V15" i="19"/>
  <c r="V14" i="19"/>
  <c r="V13" i="19"/>
  <c r="V12" i="19"/>
  <c r="V11" i="19"/>
  <c r="V10" i="19"/>
  <c r="V9" i="19"/>
  <c r="V8" i="19"/>
  <c r="V7" i="19"/>
  <c r="V15" i="20"/>
  <c r="V14" i="20"/>
  <c r="V13" i="20"/>
  <c r="V12" i="20"/>
  <c r="V11" i="20"/>
  <c r="V10" i="20"/>
  <c r="V9" i="20"/>
  <c r="V8" i="20"/>
  <c r="V7" i="20"/>
  <c r="V15" i="21"/>
  <c r="V14" i="21"/>
  <c r="V13" i="21"/>
  <c r="V12" i="21"/>
  <c r="V11" i="21"/>
  <c r="V10" i="21"/>
  <c r="V9" i="21"/>
  <c r="V8" i="21"/>
  <c r="V7" i="21"/>
  <c r="V15" i="22"/>
  <c r="V14" i="22"/>
  <c r="V13" i="22"/>
  <c r="V12" i="22"/>
  <c r="V11" i="22"/>
  <c r="V10" i="22"/>
  <c r="V9" i="22"/>
  <c r="V8" i="22"/>
  <c r="V7" i="22"/>
  <c r="V15" i="23"/>
  <c r="V14" i="23"/>
  <c r="V13" i="23"/>
  <c r="V12" i="23"/>
  <c r="V11" i="23"/>
  <c r="V10" i="23"/>
  <c r="V9" i="23"/>
  <c r="V8" i="23"/>
  <c r="V7" i="23"/>
  <c r="V15" i="24"/>
  <c r="V14" i="24"/>
  <c r="V13" i="24"/>
  <c r="V12" i="24"/>
  <c r="V11" i="24"/>
  <c r="V10" i="24"/>
  <c r="V9" i="24"/>
  <c r="V8" i="24"/>
  <c r="V7" i="24"/>
  <c r="V15" i="25"/>
  <c r="V14" i="25"/>
  <c r="V13" i="25"/>
  <c r="V12" i="25"/>
  <c r="V11" i="25"/>
  <c r="V10" i="25"/>
  <c r="V9" i="25"/>
  <c r="V8" i="25"/>
  <c r="V7" i="25"/>
  <c r="V15" i="26"/>
  <c r="V14" i="26"/>
  <c r="V13" i="26"/>
  <c r="V12" i="26"/>
  <c r="V11" i="26"/>
  <c r="V10" i="26"/>
  <c r="V9" i="26"/>
  <c r="V8" i="26"/>
  <c r="V7" i="26"/>
  <c r="V15" i="27"/>
  <c r="V14" i="27"/>
  <c r="V13" i="27"/>
  <c r="V12" i="27"/>
  <c r="V11" i="27"/>
  <c r="V10" i="27"/>
  <c r="V9" i="27"/>
  <c r="V8" i="27"/>
  <c r="V7" i="27"/>
  <c r="V15" i="28"/>
  <c r="V14" i="28"/>
  <c r="V13" i="28"/>
  <c r="V12" i="28"/>
  <c r="V11" i="28"/>
  <c r="V10" i="28"/>
  <c r="V9" i="28"/>
  <c r="V8" i="28"/>
  <c r="V7" i="28"/>
  <c r="V15" i="29"/>
  <c r="V14" i="29"/>
  <c r="V13" i="29"/>
  <c r="V12" i="29"/>
  <c r="V11" i="29"/>
  <c r="V10" i="29"/>
  <c r="V9" i="29"/>
  <c r="V8" i="29"/>
  <c r="V7" i="29"/>
  <c r="V15" i="30"/>
  <c r="V14" i="30"/>
  <c r="V13" i="30"/>
  <c r="V12" i="30"/>
  <c r="V11" i="30"/>
  <c r="V10" i="30"/>
  <c r="V9" i="30"/>
  <c r="V8" i="30"/>
  <c r="V7" i="30"/>
  <c r="V15" i="31"/>
  <c r="V14" i="31"/>
  <c r="V13" i="31"/>
  <c r="V12" i="31"/>
  <c r="V11" i="31"/>
  <c r="V10" i="31"/>
  <c r="V9" i="31"/>
  <c r="V8" i="31"/>
  <c r="V7" i="31"/>
  <c r="V15" i="32"/>
  <c r="V14" i="32"/>
  <c r="V13" i="32"/>
  <c r="V12" i="32"/>
  <c r="V11" i="32"/>
  <c r="V10" i="32"/>
  <c r="V9" i="32"/>
  <c r="V8" i="32"/>
  <c r="V7" i="32"/>
  <c r="V15" i="33"/>
  <c r="V14" i="33"/>
  <c r="V13" i="33"/>
  <c r="V12" i="33"/>
  <c r="V11" i="33"/>
  <c r="V10" i="33"/>
  <c r="V9" i="33"/>
  <c r="V8" i="33"/>
  <c r="V7" i="33"/>
  <c r="V15" i="34"/>
  <c r="V14" i="34"/>
  <c r="V13" i="34"/>
  <c r="V12" i="34"/>
  <c r="V11" i="34"/>
  <c r="V10" i="34"/>
  <c r="V9" i="34"/>
  <c r="V8" i="34"/>
  <c r="V7" i="34"/>
  <c r="V15" i="35"/>
  <c r="V14" i="35"/>
  <c r="V13" i="35"/>
  <c r="V12" i="35"/>
  <c r="V11" i="35"/>
  <c r="V10" i="35"/>
  <c r="V9" i="35"/>
  <c r="V8" i="35"/>
  <c r="V7" i="35"/>
  <c r="V15" i="36"/>
  <c r="V14" i="36"/>
  <c r="V13" i="36"/>
  <c r="V12" i="36"/>
  <c r="V11" i="36"/>
  <c r="V10" i="36"/>
  <c r="V9" i="36"/>
  <c r="V8" i="36"/>
  <c r="V7" i="36"/>
  <c r="V15" i="37"/>
  <c r="V14" i="37"/>
  <c r="V13" i="37"/>
  <c r="V12" i="37"/>
  <c r="V11" i="37"/>
  <c r="V10" i="37"/>
  <c r="V9" i="37"/>
  <c r="V8" i="37"/>
  <c r="V7" i="37"/>
  <c r="V15" i="38"/>
  <c r="V14" i="38"/>
  <c r="V13" i="38"/>
  <c r="V12" i="38"/>
  <c r="V11" i="38"/>
  <c r="V10" i="38"/>
  <c r="V9" i="38"/>
  <c r="V8" i="38"/>
  <c r="V7" i="38"/>
  <c r="V15" i="39"/>
  <c r="V14" i="39"/>
  <c r="V13" i="39"/>
  <c r="V12" i="39"/>
  <c r="V11" i="39"/>
  <c r="V10" i="39"/>
  <c r="V9" i="39"/>
  <c r="V8" i="39"/>
  <c r="V7" i="39"/>
  <c r="V15" i="40"/>
  <c r="V14" i="40"/>
  <c r="V13" i="40"/>
  <c r="V12" i="40"/>
  <c r="V11" i="40"/>
  <c r="V10" i="40"/>
  <c r="V9" i="40"/>
  <c r="V8" i="40"/>
  <c r="V7" i="40"/>
  <c r="V15" i="41"/>
  <c r="V14" i="41"/>
  <c r="V13" i="41"/>
  <c r="V12" i="41"/>
  <c r="V11" i="41"/>
  <c r="V10" i="41"/>
  <c r="V9" i="41"/>
  <c r="V8" i="41"/>
  <c r="V7" i="41"/>
  <c r="V15" i="42"/>
  <c r="V14" i="42"/>
  <c r="V13" i="42"/>
  <c r="V12" i="42"/>
  <c r="V11" i="42"/>
  <c r="V10" i="42"/>
  <c r="V9" i="42"/>
  <c r="V8" i="42"/>
  <c r="V7" i="42"/>
  <c r="V15" i="43"/>
  <c r="V14" i="43"/>
  <c r="V13" i="43"/>
  <c r="V12" i="43"/>
  <c r="V11" i="43"/>
  <c r="V10" i="43"/>
  <c r="V9" i="43"/>
  <c r="V8" i="43"/>
  <c r="V7" i="43"/>
  <c r="V15" i="12"/>
  <c r="V14" i="12"/>
  <c r="V13" i="12"/>
  <c r="V12" i="12"/>
  <c r="V11" i="12"/>
  <c r="V10" i="12"/>
  <c r="V9" i="12"/>
  <c r="V8" i="12"/>
  <c r="V7" i="12"/>
  <c r="V6" i="13"/>
  <c r="V6" i="14"/>
  <c r="V6" i="15"/>
  <c r="V6" i="17"/>
  <c r="V6" i="18"/>
  <c r="V6" i="19"/>
  <c r="V6" i="20"/>
  <c r="V6" i="21"/>
  <c r="V6" i="22"/>
  <c r="V6" i="23"/>
  <c r="V6" i="24"/>
  <c r="V6" i="25"/>
  <c r="V6" i="26"/>
  <c r="V6" i="27"/>
  <c r="V6" i="28"/>
  <c r="V6" i="29"/>
  <c r="V6" i="30"/>
  <c r="V6" i="31"/>
  <c r="V6" i="32"/>
  <c r="V6" i="33"/>
  <c r="V6" i="34"/>
  <c r="V6" i="35"/>
  <c r="V6" i="36"/>
  <c r="V6" i="37"/>
  <c r="V6" i="38"/>
  <c r="V6" i="39"/>
  <c r="V6" i="40"/>
  <c r="V6" i="41"/>
  <c r="V6" i="42"/>
  <c r="V6" i="43"/>
  <c r="V6" i="12"/>
  <c r="V5" i="13"/>
  <c r="V5" i="14"/>
  <c r="V5" i="15"/>
  <c r="V5" i="17"/>
  <c r="V5" i="18"/>
  <c r="V5" i="19"/>
  <c r="V5" i="20"/>
  <c r="V5" i="21"/>
  <c r="V5" i="22"/>
  <c r="V5" i="23"/>
  <c r="V5" i="24"/>
  <c r="V5" i="25"/>
  <c r="V5" i="26"/>
  <c r="V5" i="27"/>
  <c r="V5" i="28"/>
  <c r="V5" i="29"/>
  <c r="V5" i="30"/>
  <c r="V5" i="31"/>
  <c r="V5" i="32"/>
  <c r="V5" i="33"/>
  <c r="V5" i="34"/>
  <c r="V5" i="35"/>
  <c r="V5" i="36"/>
  <c r="V5" i="37"/>
  <c r="V5" i="38"/>
  <c r="V5" i="39"/>
  <c r="V5" i="40"/>
  <c r="V5" i="41"/>
  <c r="V5" i="42"/>
  <c r="V5" i="43"/>
  <c r="V5" i="12"/>
  <c r="W5" i="13"/>
  <c r="W5" i="14"/>
  <c r="W5" i="15"/>
  <c r="W5" i="17"/>
  <c r="W5" i="18"/>
  <c r="W5" i="19"/>
  <c r="W5" i="20"/>
  <c r="W5" i="21"/>
  <c r="W5" i="22"/>
  <c r="W5" i="23"/>
  <c r="W5" i="24"/>
  <c r="W5" i="25"/>
  <c r="W5" i="26"/>
  <c r="W5" i="27"/>
  <c r="W5" i="28"/>
  <c r="W5" i="29"/>
  <c r="W5" i="30"/>
  <c r="W5" i="31"/>
  <c r="W5" i="32"/>
  <c r="W5" i="33"/>
  <c r="W5" i="34"/>
  <c r="W5" i="35"/>
  <c r="W5" i="36"/>
  <c r="W5" i="37"/>
  <c r="W5" i="38"/>
  <c r="W5" i="39"/>
  <c r="W5" i="40"/>
  <c r="W5" i="41"/>
  <c r="W5" i="42"/>
  <c r="W5" i="43"/>
  <c r="W5" i="12"/>
  <c r="T15" i="43"/>
  <c r="S15" i="43"/>
  <c r="T14" i="43"/>
  <c r="S14" i="43"/>
  <c r="T13" i="43"/>
  <c r="S13" i="43"/>
  <c r="T12" i="43"/>
  <c r="S12" i="43"/>
  <c r="T11" i="43"/>
  <c r="S11" i="43"/>
  <c r="T10" i="43"/>
  <c r="S10" i="43"/>
  <c r="T9" i="43"/>
  <c r="S9" i="43"/>
  <c r="T8" i="43"/>
  <c r="S8" i="43"/>
  <c r="T7" i="43"/>
  <c r="S7" i="43"/>
  <c r="T6" i="43"/>
  <c r="S6" i="43"/>
  <c r="T15" i="42"/>
  <c r="S15" i="42"/>
  <c r="T14" i="42"/>
  <c r="S14" i="42"/>
  <c r="T13" i="42"/>
  <c r="S13" i="42"/>
  <c r="T12" i="42"/>
  <c r="S12" i="42"/>
  <c r="T11" i="42"/>
  <c r="S11" i="42"/>
  <c r="T10" i="42"/>
  <c r="S10" i="42"/>
  <c r="T9" i="42"/>
  <c r="S9" i="42"/>
  <c r="T8" i="42"/>
  <c r="S8" i="42"/>
  <c r="T7" i="42"/>
  <c r="S7" i="42"/>
  <c r="T6" i="42"/>
  <c r="S6" i="42"/>
  <c r="T15" i="41"/>
  <c r="S15" i="41"/>
  <c r="T14" i="41"/>
  <c r="S14" i="41"/>
  <c r="T13" i="41"/>
  <c r="S13" i="41"/>
  <c r="T12" i="41"/>
  <c r="S12" i="41"/>
  <c r="T11" i="41"/>
  <c r="S11" i="41"/>
  <c r="T10" i="41"/>
  <c r="S10" i="41"/>
  <c r="T9" i="41"/>
  <c r="S9" i="41"/>
  <c r="T8" i="41"/>
  <c r="S8" i="41"/>
  <c r="T7" i="41"/>
  <c r="S7" i="41"/>
  <c r="T6" i="41"/>
  <c r="S6" i="41"/>
  <c r="T15" i="40"/>
  <c r="S15" i="40"/>
  <c r="T14" i="40"/>
  <c r="S14" i="40"/>
  <c r="T13" i="40"/>
  <c r="S13" i="40"/>
  <c r="T12" i="40"/>
  <c r="S12" i="40"/>
  <c r="T11" i="40"/>
  <c r="S11" i="40"/>
  <c r="T10" i="40"/>
  <c r="S10" i="40"/>
  <c r="T9" i="40"/>
  <c r="S9" i="40"/>
  <c r="T8" i="40"/>
  <c r="S8" i="40"/>
  <c r="T7" i="40"/>
  <c r="S7" i="40"/>
  <c r="T6" i="40"/>
  <c r="S6" i="40"/>
  <c r="T15" i="39"/>
  <c r="S15" i="39"/>
  <c r="T14" i="39"/>
  <c r="S14" i="39"/>
  <c r="T13" i="39"/>
  <c r="S13" i="39"/>
  <c r="T12" i="39"/>
  <c r="S12" i="39"/>
  <c r="T11" i="39"/>
  <c r="S11" i="39"/>
  <c r="T10" i="39"/>
  <c r="S10" i="39"/>
  <c r="T9" i="39"/>
  <c r="S9" i="39"/>
  <c r="T8" i="39"/>
  <c r="S8" i="39"/>
  <c r="T7" i="39"/>
  <c r="S7" i="39"/>
  <c r="T6" i="39"/>
  <c r="S6" i="39"/>
  <c r="T15" i="38"/>
  <c r="S15" i="38"/>
  <c r="T14" i="38"/>
  <c r="S14" i="38"/>
  <c r="T13" i="38"/>
  <c r="S13" i="38"/>
  <c r="T12" i="38"/>
  <c r="S12" i="38"/>
  <c r="T11" i="38"/>
  <c r="S11" i="38"/>
  <c r="T10" i="38"/>
  <c r="S10" i="38"/>
  <c r="T9" i="38"/>
  <c r="S9" i="38"/>
  <c r="T8" i="38"/>
  <c r="S8" i="38"/>
  <c r="T7" i="38"/>
  <c r="S7" i="38"/>
  <c r="T6" i="38"/>
  <c r="S6" i="38"/>
  <c r="T15" i="37"/>
  <c r="S15" i="37"/>
  <c r="T14" i="37"/>
  <c r="S14" i="37"/>
  <c r="T13" i="37"/>
  <c r="S13" i="37"/>
  <c r="T12" i="37"/>
  <c r="S12" i="37"/>
  <c r="T11" i="37"/>
  <c r="S11" i="37"/>
  <c r="T10" i="37"/>
  <c r="S10" i="37"/>
  <c r="T9" i="37"/>
  <c r="S9" i="37"/>
  <c r="T8" i="37"/>
  <c r="S8" i="37"/>
  <c r="T7" i="37"/>
  <c r="S7" i="37"/>
  <c r="T6" i="37"/>
  <c r="S6" i="37"/>
  <c r="T15" i="36"/>
  <c r="S15" i="36"/>
  <c r="T14" i="36"/>
  <c r="S14" i="36"/>
  <c r="T13" i="36"/>
  <c r="S13" i="36"/>
  <c r="T12" i="36"/>
  <c r="S12" i="36"/>
  <c r="T11" i="36"/>
  <c r="S11" i="36"/>
  <c r="T10" i="36"/>
  <c r="S10" i="36"/>
  <c r="T9" i="36"/>
  <c r="S9" i="36"/>
  <c r="T8" i="36"/>
  <c r="S8" i="36"/>
  <c r="T7" i="36"/>
  <c r="S7" i="36"/>
  <c r="T6" i="36"/>
  <c r="S6" i="36"/>
  <c r="T15" i="35"/>
  <c r="S15" i="35"/>
  <c r="T14" i="35"/>
  <c r="S14" i="35"/>
  <c r="T13" i="35"/>
  <c r="S13" i="35"/>
  <c r="T12" i="35"/>
  <c r="S12" i="35"/>
  <c r="T11" i="35"/>
  <c r="S11" i="35"/>
  <c r="T10" i="35"/>
  <c r="S10" i="35"/>
  <c r="T9" i="35"/>
  <c r="S9" i="35"/>
  <c r="T8" i="35"/>
  <c r="S8" i="35"/>
  <c r="T7" i="35"/>
  <c r="S7" i="35"/>
  <c r="T6" i="35"/>
  <c r="S6" i="35"/>
  <c r="T15" i="34"/>
  <c r="S15" i="34"/>
  <c r="T14" i="34"/>
  <c r="S14" i="34"/>
  <c r="T13" i="34"/>
  <c r="S13" i="34"/>
  <c r="T12" i="34"/>
  <c r="S12" i="34"/>
  <c r="T11" i="34"/>
  <c r="S11" i="34"/>
  <c r="T10" i="34"/>
  <c r="S10" i="34"/>
  <c r="T9" i="34"/>
  <c r="S9" i="34"/>
  <c r="T8" i="34"/>
  <c r="S8" i="34"/>
  <c r="T7" i="34"/>
  <c r="S7" i="34"/>
  <c r="T6" i="34"/>
  <c r="S6" i="34"/>
  <c r="T15" i="33"/>
  <c r="S15" i="33"/>
  <c r="T14" i="33"/>
  <c r="S14" i="33"/>
  <c r="T13" i="33"/>
  <c r="S13" i="33"/>
  <c r="T12" i="33"/>
  <c r="S12" i="33"/>
  <c r="T11" i="33"/>
  <c r="S11" i="33"/>
  <c r="T10" i="33"/>
  <c r="S10" i="33"/>
  <c r="T9" i="33"/>
  <c r="S9" i="33"/>
  <c r="T8" i="33"/>
  <c r="S8" i="33"/>
  <c r="T7" i="33"/>
  <c r="S7" i="33"/>
  <c r="T6" i="33"/>
  <c r="S6" i="33"/>
  <c r="T15" i="32"/>
  <c r="S15" i="32"/>
  <c r="T14" i="32"/>
  <c r="S14" i="32"/>
  <c r="T13" i="32"/>
  <c r="S13" i="32"/>
  <c r="T12" i="32"/>
  <c r="S12" i="32"/>
  <c r="T11" i="32"/>
  <c r="S11" i="32"/>
  <c r="T10" i="32"/>
  <c r="S10" i="32"/>
  <c r="T9" i="32"/>
  <c r="S9" i="32"/>
  <c r="T8" i="32"/>
  <c r="S8" i="32"/>
  <c r="T7" i="32"/>
  <c r="S7" i="32"/>
  <c r="T6" i="32"/>
  <c r="S6" i="32"/>
  <c r="T15" i="31"/>
  <c r="S15" i="31"/>
  <c r="T14" i="31"/>
  <c r="S14" i="31"/>
  <c r="T13" i="31"/>
  <c r="S13" i="31"/>
  <c r="T12" i="31"/>
  <c r="S12" i="31"/>
  <c r="T11" i="31"/>
  <c r="S11" i="31"/>
  <c r="T10" i="31"/>
  <c r="S10" i="31"/>
  <c r="T9" i="31"/>
  <c r="S9" i="31"/>
  <c r="T8" i="31"/>
  <c r="S8" i="31"/>
  <c r="T7" i="31"/>
  <c r="S7" i="31"/>
  <c r="T6" i="31"/>
  <c r="S6" i="31"/>
  <c r="T15" i="30"/>
  <c r="S15" i="30"/>
  <c r="T14" i="30"/>
  <c r="S14" i="30"/>
  <c r="T13" i="30"/>
  <c r="S13" i="30"/>
  <c r="T12" i="30"/>
  <c r="S12" i="30"/>
  <c r="T11" i="30"/>
  <c r="S11" i="30"/>
  <c r="T10" i="30"/>
  <c r="S10" i="30"/>
  <c r="T9" i="30"/>
  <c r="S9" i="30"/>
  <c r="T8" i="30"/>
  <c r="S8" i="30"/>
  <c r="T7" i="30"/>
  <c r="S7" i="30"/>
  <c r="T6" i="30"/>
  <c r="S6" i="30"/>
  <c r="T15" i="29"/>
  <c r="S15" i="29"/>
  <c r="T14" i="29"/>
  <c r="S14" i="29"/>
  <c r="T13" i="29"/>
  <c r="S13" i="29"/>
  <c r="T12" i="29"/>
  <c r="S12" i="29"/>
  <c r="T11" i="29"/>
  <c r="S11" i="29"/>
  <c r="T10" i="29"/>
  <c r="S10" i="29"/>
  <c r="T9" i="29"/>
  <c r="S9" i="29"/>
  <c r="T8" i="29"/>
  <c r="S8" i="29"/>
  <c r="T7" i="29"/>
  <c r="S7" i="29"/>
  <c r="T6" i="29"/>
  <c r="S6" i="29"/>
  <c r="T15" i="28"/>
  <c r="S15" i="28"/>
  <c r="T14" i="28"/>
  <c r="S14" i="28"/>
  <c r="T13" i="28"/>
  <c r="S13" i="28"/>
  <c r="T12" i="28"/>
  <c r="S12" i="28"/>
  <c r="T11" i="28"/>
  <c r="S11" i="28"/>
  <c r="T10" i="28"/>
  <c r="S10" i="28"/>
  <c r="T9" i="28"/>
  <c r="S9" i="28"/>
  <c r="T8" i="28"/>
  <c r="S8" i="28"/>
  <c r="T7" i="28"/>
  <c r="S7" i="28"/>
  <c r="T6" i="28"/>
  <c r="S6" i="28"/>
  <c r="T15" i="27"/>
  <c r="S15" i="27"/>
  <c r="T14" i="27"/>
  <c r="S14" i="27"/>
  <c r="T13" i="27"/>
  <c r="S13" i="27"/>
  <c r="T12" i="27"/>
  <c r="S12" i="27"/>
  <c r="T11" i="27"/>
  <c r="S11" i="27"/>
  <c r="T10" i="27"/>
  <c r="S10" i="27"/>
  <c r="T9" i="27"/>
  <c r="S9" i="27"/>
  <c r="T8" i="27"/>
  <c r="S8" i="27"/>
  <c r="T7" i="27"/>
  <c r="S7" i="27"/>
  <c r="T6" i="27"/>
  <c r="S6" i="27"/>
  <c r="T15" i="26"/>
  <c r="S15" i="26"/>
  <c r="T14" i="26"/>
  <c r="S14" i="26"/>
  <c r="T13" i="26"/>
  <c r="S13" i="26"/>
  <c r="T12" i="26"/>
  <c r="S12" i="26"/>
  <c r="T11" i="26"/>
  <c r="S11" i="26"/>
  <c r="T10" i="26"/>
  <c r="S10" i="26"/>
  <c r="T9" i="26"/>
  <c r="S9" i="26"/>
  <c r="T8" i="26"/>
  <c r="S8" i="26"/>
  <c r="T7" i="26"/>
  <c r="S7" i="26"/>
  <c r="T6" i="26"/>
  <c r="S6" i="26"/>
  <c r="T15" i="25"/>
  <c r="S15" i="25"/>
  <c r="T14" i="25"/>
  <c r="S14" i="25"/>
  <c r="T13" i="25"/>
  <c r="S13" i="25"/>
  <c r="T12" i="25"/>
  <c r="S12" i="25"/>
  <c r="T11" i="25"/>
  <c r="S11" i="25"/>
  <c r="T10" i="25"/>
  <c r="S10" i="25"/>
  <c r="T9" i="25"/>
  <c r="S9" i="25"/>
  <c r="T8" i="25"/>
  <c r="S8" i="25"/>
  <c r="T7" i="25"/>
  <c r="S7" i="25"/>
  <c r="T6" i="25"/>
  <c r="S6" i="25"/>
  <c r="T15" i="24"/>
  <c r="S15" i="24"/>
  <c r="T14" i="24"/>
  <c r="S14" i="24"/>
  <c r="T13" i="24"/>
  <c r="S13" i="24"/>
  <c r="T12" i="24"/>
  <c r="S12" i="24"/>
  <c r="T11" i="24"/>
  <c r="S11" i="24"/>
  <c r="T10" i="24"/>
  <c r="S10" i="24"/>
  <c r="T9" i="24"/>
  <c r="S9" i="24"/>
  <c r="T8" i="24"/>
  <c r="S8" i="24"/>
  <c r="T7" i="24"/>
  <c r="S7" i="24"/>
  <c r="T6" i="24"/>
  <c r="S6" i="24"/>
  <c r="T15" i="23"/>
  <c r="S15" i="23"/>
  <c r="T14" i="23"/>
  <c r="S14" i="23"/>
  <c r="T13" i="23"/>
  <c r="S13" i="23"/>
  <c r="T12" i="23"/>
  <c r="S12" i="23"/>
  <c r="T11" i="23"/>
  <c r="S11" i="23"/>
  <c r="T10" i="23"/>
  <c r="S10" i="23"/>
  <c r="T9" i="23"/>
  <c r="S9" i="23"/>
  <c r="T8" i="23"/>
  <c r="S8" i="23"/>
  <c r="T7" i="23"/>
  <c r="S7" i="23"/>
  <c r="T6" i="23"/>
  <c r="S6" i="23"/>
  <c r="T15" i="22"/>
  <c r="S15" i="22"/>
  <c r="T14" i="22"/>
  <c r="S14" i="22"/>
  <c r="T13" i="22"/>
  <c r="S13" i="22"/>
  <c r="T12" i="22"/>
  <c r="S12" i="22"/>
  <c r="T11" i="22"/>
  <c r="S11" i="22"/>
  <c r="T10" i="22"/>
  <c r="S10" i="22"/>
  <c r="T9" i="22"/>
  <c r="S9" i="22"/>
  <c r="T8" i="22"/>
  <c r="S8" i="22"/>
  <c r="T7" i="22"/>
  <c r="S7" i="22"/>
  <c r="T6" i="22"/>
  <c r="S6" i="22"/>
  <c r="T15" i="21"/>
  <c r="S15" i="21"/>
  <c r="T14" i="21"/>
  <c r="S14" i="21"/>
  <c r="T13" i="21"/>
  <c r="S13" i="21"/>
  <c r="T12" i="21"/>
  <c r="S12" i="21"/>
  <c r="T11" i="21"/>
  <c r="S11" i="21"/>
  <c r="T10" i="21"/>
  <c r="S10" i="21"/>
  <c r="T9" i="21"/>
  <c r="S9" i="21"/>
  <c r="T8" i="21"/>
  <c r="S8" i="21"/>
  <c r="T7" i="21"/>
  <c r="S7" i="21"/>
  <c r="T6" i="21"/>
  <c r="S6" i="21"/>
  <c r="T15" i="20"/>
  <c r="S15" i="20"/>
  <c r="T14" i="20"/>
  <c r="S14" i="20"/>
  <c r="T13" i="20"/>
  <c r="S13" i="20"/>
  <c r="T12" i="20"/>
  <c r="S12" i="20"/>
  <c r="T11" i="20"/>
  <c r="S11" i="20"/>
  <c r="T10" i="20"/>
  <c r="S10" i="20"/>
  <c r="T9" i="20"/>
  <c r="S9" i="20"/>
  <c r="T8" i="20"/>
  <c r="S8" i="20"/>
  <c r="T7" i="20"/>
  <c r="S7" i="20"/>
  <c r="T6" i="20"/>
  <c r="S6" i="20"/>
  <c r="T15" i="19"/>
  <c r="S15" i="19"/>
  <c r="T14" i="19"/>
  <c r="S14" i="19"/>
  <c r="T13" i="19"/>
  <c r="S13" i="19"/>
  <c r="T12" i="19"/>
  <c r="S12" i="19"/>
  <c r="T11" i="19"/>
  <c r="S11" i="19"/>
  <c r="T10" i="19"/>
  <c r="S10" i="19"/>
  <c r="T9" i="19"/>
  <c r="S9" i="19"/>
  <c r="T8" i="19"/>
  <c r="S8" i="19"/>
  <c r="T7" i="19"/>
  <c r="S7" i="19"/>
  <c r="T6" i="19"/>
  <c r="S6" i="19"/>
  <c r="T15" i="18"/>
  <c r="S15" i="18"/>
  <c r="T14" i="18"/>
  <c r="S14" i="18"/>
  <c r="T13" i="18"/>
  <c r="S13" i="18"/>
  <c r="T12" i="18"/>
  <c r="S12" i="18"/>
  <c r="T11" i="18"/>
  <c r="S11" i="18"/>
  <c r="T10" i="18"/>
  <c r="S10" i="18"/>
  <c r="T9" i="18"/>
  <c r="S9" i="18"/>
  <c r="T8" i="18"/>
  <c r="S8" i="18"/>
  <c r="T7" i="18"/>
  <c r="S7" i="18"/>
  <c r="T6" i="18"/>
  <c r="S6" i="18"/>
  <c r="T15" i="17"/>
  <c r="S15" i="17"/>
  <c r="T14" i="17"/>
  <c r="S14" i="17"/>
  <c r="T13" i="17"/>
  <c r="S13" i="17"/>
  <c r="T12" i="17"/>
  <c r="S12" i="17"/>
  <c r="T11" i="17"/>
  <c r="S11" i="17"/>
  <c r="T10" i="17"/>
  <c r="S10" i="17"/>
  <c r="T9" i="17"/>
  <c r="S9" i="17"/>
  <c r="T8" i="17"/>
  <c r="S8" i="17"/>
  <c r="T7" i="17"/>
  <c r="S7" i="17"/>
  <c r="T6" i="17"/>
  <c r="S6" i="17"/>
  <c r="T15" i="15"/>
  <c r="S15" i="15"/>
  <c r="T14" i="15"/>
  <c r="S14" i="15"/>
  <c r="T13" i="15"/>
  <c r="S13" i="15"/>
  <c r="T12" i="15"/>
  <c r="S12" i="15"/>
  <c r="T11" i="15"/>
  <c r="S11" i="15"/>
  <c r="T10" i="15"/>
  <c r="S10" i="15"/>
  <c r="T9" i="15"/>
  <c r="S9" i="15"/>
  <c r="T8" i="15"/>
  <c r="S8" i="15"/>
  <c r="T7" i="15"/>
  <c r="S7" i="15"/>
  <c r="T6" i="15"/>
  <c r="S6" i="15"/>
  <c r="T15" i="14"/>
  <c r="S15" i="14"/>
  <c r="T14" i="14"/>
  <c r="S14" i="14"/>
  <c r="T13" i="14"/>
  <c r="S13" i="14"/>
  <c r="T12" i="14"/>
  <c r="S12" i="14"/>
  <c r="T11" i="14"/>
  <c r="S11" i="14"/>
  <c r="T10" i="14"/>
  <c r="S10" i="14"/>
  <c r="T9" i="14"/>
  <c r="S9" i="14"/>
  <c r="T8" i="14"/>
  <c r="S8" i="14"/>
  <c r="T7" i="14"/>
  <c r="S7" i="14"/>
  <c r="T6" i="14"/>
  <c r="S6" i="14"/>
  <c r="T15" i="13"/>
  <c r="S15" i="13"/>
  <c r="T14" i="13"/>
  <c r="S14" i="13"/>
  <c r="T13" i="13"/>
  <c r="S13" i="13"/>
  <c r="T12" i="13"/>
  <c r="S12" i="13"/>
  <c r="T11" i="13"/>
  <c r="S11" i="13"/>
  <c r="T10" i="13"/>
  <c r="S10" i="13"/>
  <c r="T9" i="13"/>
  <c r="S9" i="13"/>
  <c r="T8" i="13"/>
  <c r="S8" i="13"/>
  <c r="T7" i="13"/>
  <c r="S7" i="13"/>
  <c r="T6" i="13"/>
  <c r="S6" i="13"/>
  <c r="O6" i="44"/>
  <c r="Q6" i="44"/>
  <c r="R6" i="44"/>
  <c r="O7" i="44"/>
  <c r="Q7" i="44"/>
  <c r="R7" i="44"/>
  <c r="O8" i="44"/>
  <c r="Q8" i="44"/>
  <c r="R8" i="44"/>
  <c r="O9" i="44"/>
  <c r="Q9" i="44"/>
  <c r="R9" i="44"/>
  <c r="O10" i="44"/>
  <c r="Q10" i="44"/>
  <c r="R10" i="44"/>
  <c r="O11" i="44"/>
  <c r="Q11" i="44"/>
  <c r="R11" i="44"/>
  <c r="O12" i="44"/>
  <c r="Q12" i="44"/>
  <c r="R12" i="44"/>
  <c r="O13" i="44"/>
  <c r="Q13" i="44"/>
  <c r="R13" i="44"/>
  <c r="O14" i="44"/>
  <c r="Q14" i="44"/>
  <c r="R14" i="44"/>
  <c r="O15" i="44"/>
  <c r="Q15" i="44"/>
  <c r="R15" i="44"/>
  <c r="S7" i="12"/>
  <c r="T7" i="12"/>
  <c r="S8" i="12"/>
  <c r="T8" i="12"/>
  <c r="S9" i="12"/>
  <c r="T9" i="12"/>
  <c r="S10" i="12"/>
  <c r="T10" i="12"/>
  <c r="S11" i="12"/>
  <c r="T11" i="12"/>
  <c r="S12" i="12"/>
  <c r="T12" i="12"/>
  <c r="S13" i="12"/>
  <c r="T13" i="12"/>
  <c r="S14" i="12"/>
  <c r="T14" i="12"/>
  <c r="S15" i="12"/>
  <c r="T15" i="12"/>
  <c r="T6" i="12"/>
  <c r="S6" i="12"/>
  <c r="AE10" i="44" l="1"/>
  <c r="AD10" i="44"/>
  <c r="AE8" i="44"/>
  <c r="AD8" i="44"/>
  <c r="AE12" i="44"/>
  <c r="AF12" i="44" s="1"/>
  <c r="AD12" i="44"/>
  <c r="AD11" i="44"/>
  <c r="AE11" i="44"/>
  <c r="AF11" i="44" s="1"/>
  <c r="AE14" i="44"/>
  <c r="AD14" i="44"/>
  <c r="AC7" i="44"/>
  <c r="AC15" i="44"/>
  <c r="AC9" i="44"/>
  <c r="AC13" i="44"/>
  <c r="Z6" i="44"/>
  <c r="B17" i="9"/>
  <c r="C17" i="9" s="1"/>
  <c r="X6" i="44"/>
  <c r="B14" i="9"/>
  <c r="C14" i="9" s="1"/>
  <c r="O34" i="2"/>
  <c r="O36" i="2" s="1"/>
  <c r="O38" i="2" s="1"/>
  <c r="O45" i="2" s="1"/>
  <c r="U21" i="44"/>
  <c r="B8" i="44"/>
  <c r="C8" i="44"/>
  <c r="D8" i="44"/>
  <c r="E8" i="44"/>
  <c r="F8" i="44"/>
  <c r="G8" i="44"/>
  <c r="H8" i="44"/>
  <c r="I8" i="44"/>
  <c r="J8" i="44"/>
  <c r="K8" i="44"/>
  <c r="L8" i="44"/>
  <c r="M8" i="44"/>
  <c r="N8" i="44"/>
  <c r="B9" i="44"/>
  <c r="C9" i="44"/>
  <c r="D9" i="44"/>
  <c r="E9" i="44"/>
  <c r="F9" i="44"/>
  <c r="G9" i="44"/>
  <c r="H9" i="44"/>
  <c r="I9" i="44"/>
  <c r="J9" i="44"/>
  <c r="K9" i="44"/>
  <c r="L9" i="44"/>
  <c r="M9" i="44"/>
  <c r="N9" i="44"/>
  <c r="B10" i="44"/>
  <c r="C10" i="44"/>
  <c r="D10" i="44"/>
  <c r="E10" i="44"/>
  <c r="F10" i="44"/>
  <c r="G10" i="44"/>
  <c r="H10" i="44"/>
  <c r="I10" i="44"/>
  <c r="J10" i="44"/>
  <c r="K10" i="44"/>
  <c r="L10" i="44"/>
  <c r="M10" i="44"/>
  <c r="N10" i="44"/>
  <c r="B11" i="44"/>
  <c r="C11" i="44"/>
  <c r="D11" i="44"/>
  <c r="E11" i="44"/>
  <c r="F11" i="44"/>
  <c r="G11" i="44"/>
  <c r="H11" i="44"/>
  <c r="I11" i="44"/>
  <c r="J11" i="44"/>
  <c r="K11" i="44"/>
  <c r="L11" i="44"/>
  <c r="M11" i="44"/>
  <c r="N11" i="44"/>
  <c r="B12" i="44"/>
  <c r="C12" i="44"/>
  <c r="D12" i="44"/>
  <c r="E12" i="44"/>
  <c r="F12" i="44"/>
  <c r="G12" i="44"/>
  <c r="H12" i="44"/>
  <c r="I12" i="44"/>
  <c r="J12" i="44"/>
  <c r="K12" i="44"/>
  <c r="L12" i="44"/>
  <c r="M12" i="44"/>
  <c r="N12" i="44"/>
  <c r="B13" i="44"/>
  <c r="C13" i="44"/>
  <c r="D13" i="44"/>
  <c r="E13" i="44"/>
  <c r="F13" i="44"/>
  <c r="G13" i="44"/>
  <c r="H13" i="44"/>
  <c r="I13" i="44"/>
  <c r="J13" i="44"/>
  <c r="K13" i="44"/>
  <c r="L13" i="44"/>
  <c r="M13" i="44"/>
  <c r="N13" i="44"/>
  <c r="B14" i="44"/>
  <c r="C14" i="44"/>
  <c r="D14" i="44"/>
  <c r="E14" i="44"/>
  <c r="F14" i="44"/>
  <c r="G14" i="44"/>
  <c r="H14" i="44"/>
  <c r="I14" i="44"/>
  <c r="J14" i="44"/>
  <c r="K14" i="44"/>
  <c r="L14" i="44"/>
  <c r="M14" i="44"/>
  <c r="N14" i="44"/>
  <c r="B15" i="44"/>
  <c r="C15" i="44"/>
  <c r="D15" i="44"/>
  <c r="E15" i="44"/>
  <c r="F15" i="44"/>
  <c r="G15" i="44"/>
  <c r="H15" i="44"/>
  <c r="I15" i="44"/>
  <c r="J15" i="44"/>
  <c r="K15" i="44"/>
  <c r="L15" i="44"/>
  <c r="M15" i="44"/>
  <c r="N15" i="44"/>
  <c r="B7" i="44"/>
  <c r="C7" i="44"/>
  <c r="D7" i="44"/>
  <c r="E7" i="44"/>
  <c r="F7" i="44"/>
  <c r="G7" i="44"/>
  <c r="H7" i="44"/>
  <c r="I7" i="44"/>
  <c r="J7" i="44"/>
  <c r="K7" i="44"/>
  <c r="L7" i="44"/>
  <c r="M7" i="44"/>
  <c r="N7" i="44"/>
  <c r="C6" i="44"/>
  <c r="D6" i="44"/>
  <c r="E6" i="44"/>
  <c r="F6" i="44"/>
  <c r="G6" i="44"/>
  <c r="H6" i="44"/>
  <c r="I6" i="44"/>
  <c r="J6" i="44"/>
  <c r="K6" i="44"/>
  <c r="L6" i="44"/>
  <c r="M6" i="44"/>
  <c r="N6" i="44"/>
  <c r="B6" i="44"/>
  <c r="P15" i="44"/>
  <c r="P8" i="44"/>
  <c r="P7" i="44"/>
  <c r="AG11" i="44" l="1"/>
  <c r="AH11" i="44" s="1"/>
  <c r="AJ11" i="44" s="1"/>
  <c r="AI11" i="44"/>
  <c r="AE13" i="44"/>
  <c r="AD13" i="44"/>
  <c r="AG12" i="44"/>
  <c r="AI12" i="44"/>
  <c r="AH12" i="44"/>
  <c r="AJ12" i="44" s="1"/>
  <c r="AG8" i="44"/>
  <c r="AI8" i="44"/>
  <c r="AD7" i="44"/>
  <c r="AE7" i="44"/>
  <c r="AF8" i="44"/>
  <c r="AH8" i="44" s="1"/>
  <c r="AJ8" i="44" s="1"/>
  <c r="AE15" i="44"/>
  <c r="AD15" i="44"/>
  <c r="AG14" i="44"/>
  <c r="AI14" i="44"/>
  <c r="AI10" i="44"/>
  <c r="AG10" i="44"/>
  <c r="AD9" i="44"/>
  <c r="AE9" i="44"/>
  <c r="AF9" i="44" s="1"/>
  <c r="AC6" i="44"/>
  <c r="AF14" i="44"/>
  <c r="AF10" i="44"/>
  <c r="T15" i="44"/>
  <c r="S10" i="44"/>
  <c r="S6" i="44"/>
  <c r="S12" i="44"/>
  <c r="S15" i="44"/>
  <c r="U15" i="44" s="1"/>
  <c r="S7" i="44"/>
  <c r="U7" i="44" s="1"/>
  <c r="S8" i="44"/>
  <c r="U8" i="44" s="1"/>
  <c r="S11" i="44"/>
  <c r="S14" i="44"/>
  <c r="T8" i="44"/>
  <c r="S13" i="44"/>
  <c r="S9" i="44"/>
  <c r="T7" i="44"/>
  <c r="P13" i="44"/>
  <c r="P6" i="44"/>
  <c r="T6" i="44" s="1"/>
  <c r="P14" i="44"/>
  <c r="T14" i="44" s="1"/>
  <c r="P10" i="44"/>
  <c r="P11" i="44"/>
  <c r="T11" i="44" s="1"/>
  <c r="P9" i="44"/>
  <c r="P12" i="44"/>
  <c r="U12" i="44" s="1"/>
  <c r="AH10" i="44" l="1"/>
  <c r="AJ10" i="44" s="1"/>
  <c r="AH14" i="44"/>
  <c r="AJ14" i="44" s="1"/>
  <c r="AG15" i="44"/>
  <c r="AI15" i="44"/>
  <c r="AD6" i="44"/>
  <c r="AE6" i="44"/>
  <c r="AF6" i="44" s="1"/>
  <c r="AF15" i="44"/>
  <c r="AH15" i="44" s="1"/>
  <c r="AJ15" i="44" s="1"/>
  <c r="AG13" i="44"/>
  <c r="AI13" i="44"/>
  <c r="AG9" i="44"/>
  <c r="AH9" i="44" s="1"/>
  <c r="AJ9" i="44" s="1"/>
  <c r="AI9" i="44"/>
  <c r="AF13" i="44"/>
  <c r="AH13" i="44" s="1"/>
  <c r="AJ13" i="44" s="1"/>
  <c r="AF7" i="44"/>
  <c r="AG7" i="44"/>
  <c r="AI7" i="44"/>
  <c r="U10" i="44"/>
  <c r="T10" i="44"/>
  <c r="U9" i="44"/>
  <c r="U13" i="44"/>
  <c r="U11" i="44"/>
  <c r="T13" i="44"/>
  <c r="T12" i="44"/>
  <c r="T9" i="44"/>
  <c r="U14" i="44"/>
  <c r="S2" i="44"/>
  <c r="U6" i="44"/>
  <c r="AI6" i="44" l="1"/>
  <c r="AG6" i="44"/>
  <c r="AH6" i="44" s="1"/>
  <c r="AJ6" i="44" s="1"/>
  <c r="C42" i="9"/>
  <c r="AH7" i="44"/>
  <c r="AJ7" i="44" s="1"/>
  <c r="T2" i="44"/>
  <c r="U16" i="44"/>
  <c r="U17" i="44"/>
  <c r="C13" i="2"/>
  <c r="G13" i="2" l="1"/>
  <c r="G42" i="2" l="1"/>
  <c r="C30" i="9"/>
  <c r="C13" i="9"/>
  <c r="B6" i="9"/>
  <c r="B7" i="9" s="1"/>
  <c r="J42" i="2"/>
  <c r="B8" i="9" l="1"/>
  <c r="C16" i="9" s="1"/>
  <c r="B10" i="9"/>
  <c r="B9" i="9"/>
  <c r="C15" i="9" s="1"/>
  <c r="C24" i="9" l="1"/>
  <c r="C33" i="9" s="1"/>
  <c r="C32" i="9" l="1"/>
  <c r="K14" i="2"/>
  <c r="K17" i="2"/>
  <c r="C37" i="9" l="1"/>
  <c r="C35" i="9"/>
  <c r="C34" i="9"/>
  <c r="K37" i="7"/>
  <c r="L37" i="7" s="1"/>
  <c r="M37" i="7" s="1"/>
  <c r="J37" i="7"/>
  <c r="H37" i="7"/>
  <c r="K36" i="7"/>
  <c r="J36" i="7"/>
  <c r="L36" i="7" s="1"/>
  <c r="M36" i="7" s="1"/>
  <c r="H36" i="7"/>
  <c r="K35" i="7"/>
  <c r="J35" i="7"/>
  <c r="L35" i="7" s="1"/>
  <c r="M35" i="7" s="1"/>
  <c r="H35" i="7"/>
  <c r="K34" i="7"/>
  <c r="J34" i="7"/>
  <c r="L34" i="7" s="1"/>
  <c r="M34" i="7" s="1"/>
  <c r="H34" i="7"/>
  <c r="K33" i="7"/>
  <c r="J33" i="7"/>
  <c r="L33" i="7" s="1"/>
  <c r="M33" i="7" s="1"/>
  <c r="H33" i="7"/>
  <c r="K32" i="7"/>
  <c r="J32" i="7"/>
  <c r="L32" i="7" s="1"/>
  <c r="M32" i="7" s="1"/>
  <c r="H32" i="7"/>
  <c r="L31" i="7"/>
  <c r="M31" i="7" s="1"/>
  <c r="K31" i="7"/>
  <c r="J31" i="7"/>
  <c r="H31" i="7"/>
  <c r="K30" i="7"/>
  <c r="J30" i="7"/>
  <c r="L30" i="7" s="1"/>
  <c r="M30" i="7" s="1"/>
  <c r="H30" i="7"/>
  <c r="K29" i="7"/>
  <c r="J29" i="7"/>
  <c r="L29" i="7" s="1"/>
  <c r="M29" i="7" s="1"/>
  <c r="H29" i="7"/>
  <c r="K28" i="7"/>
  <c r="J28" i="7"/>
  <c r="L28" i="7" s="1"/>
  <c r="M28" i="7" s="1"/>
  <c r="H28" i="7"/>
  <c r="L27" i="7"/>
  <c r="M27" i="7" s="1"/>
  <c r="K27" i="7"/>
  <c r="J27" i="7"/>
  <c r="H27" i="7"/>
  <c r="K26" i="7"/>
  <c r="J26" i="7"/>
  <c r="L26" i="7" s="1"/>
  <c r="M26" i="7" s="1"/>
  <c r="H26" i="7"/>
  <c r="K25" i="7"/>
  <c r="J25" i="7"/>
  <c r="L25" i="7" s="1"/>
  <c r="M25" i="7" s="1"/>
  <c r="H25" i="7"/>
  <c r="K24" i="7"/>
  <c r="J24" i="7"/>
  <c r="L24" i="7" s="1"/>
  <c r="M24" i="7" s="1"/>
  <c r="H24" i="7"/>
  <c r="L23" i="7"/>
  <c r="M23" i="7" s="1"/>
  <c r="K23" i="7"/>
  <c r="J23" i="7"/>
  <c r="H23" i="7"/>
  <c r="K22" i="7"/>
  <c r="J22" i="7"/>
  <c r="L22" i="7" s="1"/>
  <c r="M22" i="7" s="1"/>
  <c r="H22" i="7"/>
  <c r="K21" i="7"/>
  <c r="J21" i="7"/>
  <c r="L21" i="7" s="1"/>
  <c r="M21" i="7" s="1"/>
  <c r="H21" i="7"/>
  <c r="K20" i="7"/>
  <c r="J20" i="7"/>
  <c r="L20" i="7" s="1"/>
  <c r="M20" i="7" s="1"/>
  <c r="H20" i="7"/>
  <c r="L19" i="7"/>
  <c r="M19" i="7" s="1"/>
  <c r="K19" i="7"/>
  <c r="J19" i="7"/>
  <c r="H19" i="7"/>
  <c r="K18" i="7"/>
  <c r="J18" i="7"/>
  <c r="L18" i="7" s="1"/>
  <c r="M18" i="7" s="1"/>
  <c r="H18" i="7"/>
  <c r="K17" i="7"/>
  <c r="J17" i="7"/>
  <c r="L17" i="7" s="1"/>
  <c r="M17" i="7" s="1"/>
  <c r="H17" i="7"/>
  <c r="K16" i="7"/>
  <c r="J16" i="7"/>
  <c r="L16" i="7" s="1"/>
  <c r="M16" i="7" s="1"/>
  <c r="H16" i="7"/>
  <c r="L15" i="7"/>
  <c r="M15" i="7" s="1"/>
  <c r="K15" i="7"/>
  <c r="J15" i="7"/>
  <c r="H15" i="7"/>
  <c r="K14" i="7"/>
  <c r="J14" i="7"/>
  <c r="L14" i="7" s="1"/>
  <c r="M14" i="7" s="1"/>
  <c r="H14" i="7"/>
  <c r="K13" i="7"/>
  <c r="J13" i="7"/>
  <c r="L13" i="7" s="1"/>
  <c r="M13" i="7" s="1"/>
  <c r="H13" i="7"/>
  <c r="K12" i="7"/>
  <c r="J12" i="7"/>
  <c r="L12" i="7" s="1"/>
  <c r="M12" i="7" s="1"/>
  <c r="H12" i="7"/>
  <c r="L11" i="7"/>
  <c r="M11" i="7" s="1"/>
  <c r="K11" i="7"/>
  <c r="J11" i="7"/>
  <c r="H11" i="7"/>
  <c r="K10" i="7"/>
  <c r="J10" i="7"/>
  <c r="L10" i="7" s="1"/>
  <c r="M10" i="7" s="1"/>
  <c r="H10" i="7"/>
  <c r="K9" i="7"/>
  <c r="J9" i="7"/>
  <c r="L9" i="7" s="1"/>
  <c r="M9" i="7" s="1"/>
  <c r="H9" i="7"/>
  <c r="E9" i="7"/>
  <c r="E10" i="7" s="1"/>
  <c r="E11" i="7" s="1"/>
  <c r="E12" i="7" s="1"/>
  <c r="E13" i="7" s="1"/>
  <c r="E14" i="7" s="1"/>
  <c r="E15" i="7" s="1"/>
  <c r="E16" i="7" s="1"/>
  <c r="E17" i="7" s="1"/>
  <c r="E18" i="7" s="1"/>
  <c r="E19" i="7" s="1"/>
  <c r="E20" i="7" s="1"/>
  <c r="E21" i="7" s="1"/>
  <c r="E22" i="7" s="1"/>
  <c r="E23" i="7" s="1"/>
  <c r="E24" i="7" s="1"/>
  <c r="E25" i="7" s="1"/>
  <c r="E26" i="7" s="1"/>
  <c r="E27" i="7" s="1"/>
  <c r="E28" i="7" s="1"/>
  <c r="E29" i="7" s="1"/>
  <c r="E30" i="7" s="1"/>
  <c r="E31" i="7" s="1"/>
  <c r="E32" i="7" s="1"/>
  <c r="E33" i="7" s="1"/>
  <c r="E34" i="7" s="1"/>
  <c r="K8" i="7"/>
  <c r="J8" i="7"/>
  <c r="L8" i="7" s="1"/>
  <c r="M8" i="7" s="1"/>
  <c r="H8" i="7"/>
  <c r="E8" i="7"/>
  <c r="L7" i="7"/>
  <c r="M7" i="7" s="1"/>
  <c r="K7" i="7"/>
  <c r="J7" i="7"/>
  <c r="H7" i="7"/>
  <c r="C36" i="9" l="1"/>
  <c r="C38" i="9" s="1"/>
  <c r="C45" i="9" s="1"/>
  <c r="C42" i="2"/>
  <c r="K42" i="2"/>
  <c r="G30" i="2"/>
  <c r="K30" i="2"/>
  <c r="C30" i="2"/>
  <c r="J4" i="2"/>
  <c r="F4" i="2"/>
  <c r="B5" i="2"/>
  <c r="K13" i="2" l="1"/>
  <c r="J6" i="2"/>
  <c r="J7" i="2" s="1"/>
  <c r="J9" i="2" s="1"/>
  <c r="F6" i="2"/>
  <c r="B6" i="2"/>
  <c r="B10" i="2" l="1"/>
  <c r="C17" i="2" s="1"/>
  <c r="J8" i="2"/>
  <c r="J10" i="2"/>
  <c r="F10" i="2"/>
  <c r="G17" i="2" s="1"/>
  <c r="F8" i="2"/>
  <c r="F7" i="2"/>
  <c r="B8" i="2"/>
  <c r="C16" i="2" s="1"/>
  <c r="B7" i="2"/>
  <c r="C14" i="2" s="1"/>
  <c r="F9" i="2" l="1"/>
  <c r="G14" i="2"/>
  <c r="B9" i="2"/>
  <c r="C15" i="2" s="1"/>
  <c r="K24" i="2" l="1"/>
  <c r="C24" i="2"/>
  <c r="G24" i="2"/>
  <c r="G33" i="2" l="1"/>
  <c r="C33" i="2"/>
  <c r="K33" i="2"/>
  <c r="K32" i="2" s="1"/>
  <c r="C32" i="2" l="1"/>
  <c r="K35" i="2"/>
  <c r="K37" i="2"/>
  <c r="G32" i="2"/>
  <c r="G34" i="2" s="1"/>
  <c r="G37" i="2" l="1"/>
  <c r="G35" i="2"/>
  <c r="C37" i="2"/>
  <c r="C35" i="2"/>
  <c r="G36" i="2"/>
  <c r="G38" i="2" s="1"/>
  <c r="G45" i="2" s="1"/>
  <c r="C34" i="2"/>
  <c r="C36" i="2" l="1"/>
  <c r="C38" i="2" s="1"/>
  <c r="C45" i="2" s="1"/>
  <c r="K34" i="2"/>
  <c r="K36" i="2" s="1"/>
  <c r="K38" i="2" s="1"/>
  <c r="K45" i="2" s="1"/>
</calcChain>
</file>

<file path=xl/sharedStrings.xml><?xml version="1.0" encoding="utf-8"?>
<sst xmlns="http://schemas.openxmlformats.org/spreadsheetml/2006/main" count="2195" uniqueCount="227">
  <si>
    <t>Equivalent Net Income</t>
  </si>
  <si>
    <t>Net Income</t>
  </si>
  <si>
    <t>Others</t>
  </si>
  <si>
    <t>PhilHealth</t>
  </si>
  <si>
    <t>SSS</t>
  </si>
  <si>
    <t>Pag-Ibig</t>
  </si>
  <si>
    <t>Deductions</t>
  </si>
  <si>
    <t>Withholding Tax</t>
  </si>
  <si>
    <t>Add: Equivalent Amount of Tax</t>
  </si>
  <si>
    <t>Equivalent Product</t>
  </si>
  <si>
    <t>Equivalent Percentage</t>
  </si>
  <si>
    <t>Difference</t>
  </si>
  <si>
    <t>Tax Table</t>
  </si>
  <si>
    <t>Gross Taxable Income</t>
  </si>
  <si>
    <t>Adj Reg OT ND1</t>
  </si>
  <si>
    <t>Adj Reg OT</t>
  </si>
  <si>
    <t>Absences</t>
  </si>
  <si>
    <t>Late</t>
  </si>
  <si>
    <t>OT 0.30</t>
  </si>
  <si>
    <t>Reg OT ND1</t>
  </si>
  <si>
    <t>Reg OT</t>
  </si>
  <si>
    <t>Basic Salary</t>
  </si>
  <si>
    <t>hrs</t>
  </si>
  <si>
    <t>OT</t>
  </si>
  <si>
    <t>Gross Income</t>
  </si>
  <si>
    <t>hrs/D</t>
  </si>
  <si>
    <t>Working Days in a Year = 314</t>
  </si>
  <si>
    <t>Allowance</t>
  </si>
  <si>
    <t>per day</t>
  </si>
  <si>
    <t>per hour</t>
  </si>
  <si>
    <t>Spe Holiday</t>
  </si>
  <si>
    <t>ND</t>
  </si>
  <si>
    <t>per minute</t>
  </si>
  <si>
    <t>Commission</t>
  </si>
  <si>
    <t>days/hrs</t>
  </si>
  <si>
    <t>Services</t>
  </si>
  <si>
    <t>Salary Bracket</t>
  </si>
  <si>
    <t>Salary Range</t>
  </si>
  <si>
    <t>Salary Base</t>
  </si>
  <si>
    <t>Total Monthly Premium</t>
  </si>
  <si>
    <t>Employee Share*</t>
  </si>
  <si>
    <t>Employer Share</t>
  </si>
  <si>
    <t>*Employee share represents half of the total monthly premium</t>
  </si>
  <si>
    <t>while the other half is shouldered by the employer.</t>
  </si>
  <si>
    <t>**For Kasambahay helper receiving a wage of less than Five Thousand Pesos (P5,000.00) per month,</t>
  </si>
  <si>
    <t>the employer will shoulder both the employee and employer share based on the premium schedule.</t>
  </si>
  <si>
    <t>8,999.99** and below</t>
  </si>
  <si>
    <t>9,000.00 - 9,999.99</t>
  </si>
  <si>
    <t>10,000.00 - 10,999.99</t>
  </si>
  <si>
    <t>11,000.00 - 11,999.99</t>
  </si>
  <si>
    <t>12,000.00 - 12,999.99</t>
  </si>
  <si>
    <t>13,000.00 - 13,999.99</t>
  </si>
  <si>
    <t>14,000.00 - 14,999.99</t>
  </si>
  <si>
    <t>15,000.00 - 15,999.99</t>
  </si>
  <si>
    <t>16,000.00 - 16,999.99</t>
  </si>
  <si>
    <t>17,000.00 - 17,999.99</t>
  </si>
  <si>
    <t>18,000.00 - 18,999.99</t>
  </si>
  <si>
    <t>19,000.00 - 19,999.99</t>
  </si>
  <si>
    <t>20,000.00 - 20,999.99</t>
  </si>
  <si>
    <t>21,000.00 - 21,999.99</t>
  </si>
  <si>
    <t>22,000.00 - 22,999.99</t>
  </si>
  <si>
    <t>23,000.00 - 23,999.99</t>
  </si>
  <si>
    <t>24,000.00 - 24,999.99</t>
  </si>
  <si>
    <t>25,000.00 - 25,999.99</t>
  </si>
  <si>
    <t>26,000.00 - 26,999.99</t>
  </si>
  <si>
    <t>27,000.00 - 27,999.99</t>
  </si>
  <si>
    <t>28,000.00 - 28,999.99</t>
  </si>
  <si>
    <t>29,000.00 - 29,999.99</t>
  </si>
  <si>
    <t>30,000.00 - 30,999.99</t>
  </si>
  <si>
    <t>31,000.00 - 31,999.99</t>
  </si>
  <si>
    <t>32,000.00 - 32,999.99</t>
  </si>
  <si>
    <t>33,000.00 - 33,999.99</t>
  </si>
  <si>
    <t>34,000.00 - 34,999.99</t>
  </si>
  <si>
    <t>35,000.00 and up</t>
  </si>
  <si>
    <t>Employee Share</t>
  </si>
  <si>
    <t>1,500.00PHP and below</t>
  </si>
  <si>
    <t>Over 1,500.00PHP</t>
  </si>
  <si>
    <t xml:space="preserve">Pagibig Fund Contributions
The following table lets you know your Pagibig Fund contributions. The maximum monthly compensation used in computing the employee contributions is currently set at 5,000.00PHP. This means that the maximum member contribution and employe counterpart per month are both currently 100.00PHP.
</t>
  </si>
  <si>
    <t>Salary</t>
  </si>
  <si>
    <t>Tax Table Income</t>
  </si>
  <si>
    <t>Therapist</t>
  </si>
  <si>
    <t>http://www.bir.gov.ph/index.php/tax-information/withholding-tax.html</t>
  </si>
  <si>
    <t>REVISED WITHHOLDING TAX TABLES
Effective January 1, 2009</t>
  </si>
  <si>
    <t>MONTHLY</t>
  </si>
  <si>
    <t>Exemption</t>
  </si>
  <si>
    <t>Status</t>
  </si>
  <si>
    <t>+0% over</t>
  </si>
  <si>
    <t>+5% over</t>
  </si>
  <si>
    <t>+10% over</t>
  </si>
  <si>
    <t>+15% over</t>
  </si>
  <si>
    <t>+20% over</t>
  </si>
  <si>
    <t>+25% over</t>
  </si>
  <si>
    <t>+30% over</t>
  </si>
  <si>
    <t>+32% over</t>
  </si>
  <si>
    <t>A. Table for employees without qualified dependent</t>
  </si>
  <si>
    <t>B. Table for single/married employee with qualified dependent child(ren)</t>
  </si>
  <si>
    <t>Legend: Z-Zero exemption S-Single ME-Married Employee 1;2;3;4-Number of qualified dependent children</t>
  </si>
  <si>
    <t>S/ME = P50,000 EACH WORKING EMPLOYEE Qualified Dependent Child = P25,000 each but not exceeding four (4) children</t>
  </si>
  <si>
    <t>USE TABLE A FOR SINGLE/MARRIED EMPLOYEES WITH NO QUALIFIED DEPENDENT</t>
  </si>
  <si>
    <t>1. Married Employee (Husband or Wife) whose spouse is unemployed.</t>
  </si>
  <si>
    <t>2. Married Employee (Husband or Wife) whose spouse is a non-resident citizen receiving income from foreign sources</t>
  </si>
  <si>
    <t>3. Married Employee (Husband or Wife) whose spouse is engaged in business</t>
  </si>
  <si>
    <t>4. Single</t>
  </si>
  <si>
    <t>7. Zero Exemption for those who failed to file Application for Registration</t>
  </si>
  <si>
    <t>USE TABLE B FOR THE FOLLOWING SINGLE/MARRIED EMPLOYEES WITH QUALIFIED DEPENDENT</t>
  </si>
  <si>
    <t>1. Employed husband and husband claims exemptions of children</t>
  </si>
  <si>
    <t>2. Employed wife whose husband is also employed or engaged in business; husband waived claim for dependent children in favor of the employed wife</t>
  </si>
  <si>
    <t>3. Single with qualified dependent children</t>
  </si>
  <si>
    <t>6. Zero Exemption for employees with multiple employers for their 2nd, 3rd…..employers (main employer claims personal &amp; additional exemption</t>
  </si>
  <si>
    <t>SSS Contribution Schedule</t>
  </si>
  <si>
    <t>Range of Compensation</t>
  </si>
  <si>
    <t>Monthly Salary Credit</t>
  </si>
  <si>
    <t>Employer - Employee</t>
  </si>
  <si>
    <t>SE / VM / OFW</t>
  </si>
  <si>
    <t>SOCIAL SECURITY</t>
  </si>
  <si>
    <t>EC</t>
  </si>
  <si>
    <t>Total Contribution</t>
  </si>
  <si>
    <t>ER</t>
  </si>
  <si>
    <t>EE</t>
  </si>
  <si>
    <t>TOTAL</t>
  </si>
  <si>
    <t>Total</t>
  </si>
  <si>
    <t>-</t>
  </si>
  <si>
    <t>over</t>
  </si>
  <si>
    <t>SSS Contribution Table is brought to you by SSSContributionTable.Com</t>
  </si>
  <si>
    <t>This new and updated SSS Contribution Table will be effective on January 2014.For now, the old SSS Contribution is still applicable.</t>
  </si>
  <si>
    <t>Status:</t>
  </si>
  <si>
    <t>1.</t>
  </si>
  <si>
    <t>2.</t>
  </si>
  <si>
    <t>3.</t>
  </si>
  <si>
    <t>4.</t>
  </si>
  <si>
    <t>Z</t>
  </si>
  <si>
    <t>S/ME</t>
  </si>
  <si>
    <t>ME1 / S1</t>
  </si>
  <si>
    <t>ME2 / S2</t>
  </si>
  <si>
    <t>ME3 / S3</t>
  </si>
  <si>
    <t>ME4 / S4</t>
  </si>
  <si>
    <t>Daily Rate</t>
  </si>
  <si>
    <t>Hourly</t>
  </si>
  <si>
    <t>per minute rate</t>
  </si>
  <si>
    <t>List of Products</t>
  </si>
  <si>
    <t>Express Massage</t>
  </si>
  <si>
    <t>Champissage</t>
  </si>
  <si>
    <t>10 min</t>
  </si>
  <si>
    <t>Mont Albo Massage</t>
  </si>
  <si>
    <t>60 min</t>
  </si>
  <si>
    <t>Hilot</t>
  </si>
  <si>
    <t>Eastern Foot Massage</t>
  </si>
  <si>
    <t>Thai Shiatsu Massage</t>
  </si>
  <si>
    <t>Sweddish Massage</t>
  </si>
  <si>
    <t>Home Therapy Massage</t>
  </si>
  <si>
    <t>Coffee Energizing Scrub with 1 hr Massage</t>
  </si>
  <si>
    <t>Organic Whitening Scrub with 1 hr Massage</t>
  </si>
  <si>
    <t>120 min</t>
  </si>
  <si>
    <t>Butter Glitter Scrub with 1 hr Massage</t>
  </si>
  <si>
    <t>Shower</t>
  </si>
  <si>
    <t>Sweet Almond Oil/Sunflower Oil</t>
  </si>
  <si>
    <t>Bentosa</t>
  </si>
  <si>
    <t>Tui Na Massage</t>
  </si>
  <si>
    <t>The Ginhawa Tradition</t>
  </si>
  <si>
    <t>Suob / Sauna</t>
  </si>
  <si>
    <t>15 min</t>
  </si>
  <si>
    <t>MM</t>
  </si>
  <si>
    <t>PR</t>
  </si>
  <si>
    <r>
      <rPr>
        <sz val="10"/>
        <color rgb="FFFF0000"/>
        <rFont val="Trebuchet MS"/>
        <family val="2"/>
      </rPr>
      <t xml:space="preserve">Suob </t>
    </r>
    <r>
      <rPr>
        <sz val="10"/>
        <rFont val="Trebuchet MS"/>
        <family val="2"/>
      </rPr>
      <t>/ Sauna</t>
    </r>
  </si>
  <si>
    <t>min</t>
  </si>
  <si>
    <t>price</t>
  </si>
  <si>
    <t>MYKA MALABANAN</t>
  </si>
  <si>
    <t>MYLYN OBAS</t>
  </si>
  <si>
    <t>ADRIAN JOSEPH GRIEGO</t>
  </si>
  <si>
    <t>JENNIFER SARMIENTO</t>
  </si>
  <si>
    <t>HANNAH MANCE</t>
  </si>
  <si>
    <t>KARMINA LISSA AGUELO</t>
  </si>
  <si>
    <t>CARLA MAIGUE</t>
  </si>
  <si>
    <t>JOANA MARIA MATRE</t>
  </si>
  <si>
    <t>JEREMY ASIA</t>
  </si>
  <si>
    <t>JENNELYN GARCE</t>
  </si>
  <si>
    <t>CARMIE LOZADA</t>
  </si>
  <si>
    <t>SHERYLL ATIENZA BATO</t>
  </si>
  <si>
    <t>Net</t>
  </si>
  <si>
    <t>Factor</t>
  </si>
  <si>
    <t>Oil</t>
  </si>
  <si>
    <t>Total Services</t>
  </si>
  <si>
    <t>Total Sales</t>
  </si>
  <si>
    <t>OT hrs</t>
  </si>
  <si>
    <t>Pedro Gil</t>
  </si>
  <si>
    <t>MASSAGE INCOME</t>
  </si>
  <si>
    <t>May</t>
  </si>
  <si>
    <t>June</t>
  </si>
  <si>
    <t>July</t>
  </si>
  <si>
    <t>August</t>
  </si>
  <si>
    <t>September</t>
  </si>
  <si>
    <t>October</t>
  </si>
  <si>
    <t>Service Fees</t>
  </si>
  <si>
    <t>(1000 beds at 350)</t>
  </si>
  <si>
    <t>Product Sales</t>
  </si>
  <si>
    <t>Prepaid Sales</t>
  </si>
  <si>
    <t>GROSS INCOME</t>
  </si>
  <si>
    <t>Taxes,Licenses and Fees</t>
  </si>
  <si>
    <t>Royalty Fees (7%)</t>
  </si>
  <si>
    <t>Advertising Fee (4%)</t>
  </si>
  <si>
    <t>Payroll, Commissions/Allowances (14 HC)</t>
  </si>
  <si>
    <t>HC</t>
  </si>
  <si>
    <t>Rental Expense</t>
  </si>
  <si>
    <t>SPA Materials Expense</t>
  </si>
  <si>
    <t>Supplies and Materials expense</t>
  </si>
  <si>
    <t>Maintenance and Repair</t>
  </si>
  <si>
    <t>Office suplies</t>
  </si>
  <si>
    <t>Utilities Expense</t>
  </si>
  <si>
    <t>Transportation&amp;Communication Expense</t>
  </si>
  <si>
    <t>Laundry Expense</t>
  </si>
  <si>
    <t>Training Expense</t>
  </si>
  <si>
    <t>Advertising Expense</t>
  </si>
  <si>
    <t>Uniform Expense</t>
  </si>
  <si>
    <t>MIscellaneousProfessional Fees</t>
  </si>
  <si>
    <t>Professional Fees</t>
  </si>
  <si>
    <t>SSS,PH/PG</t>
  </si>
  <si>
    <t>Depreciation (150K, 6yrs)</t>
  </si>
  <si>
    <t>Amortization</t>
  </si>
  <si>
    <t>Total Expenses</t>
  </si>
  <si>
    <t>Capital</t>
  </si>
  <si>
    <t>ROI yrs</t>
  </si>
  <si>
    <t>Receptionist (S)</t>
  </si>
  <si>
    <t>Therapist (S)</t>
  </si>
  <si>
    <t>Therapist (M2)</t>
  </si>
  <si>
    <t>Manager (S)</t>
  </si>
  <si>
    <t>ME 2</t>
  </si>
  <si>
    <t>Total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</si>
</sst>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m/d;@"/>
    <numFmt numFmtId="165" formatCode="0.000"/>
    <numFmt numFmtId="166" formatCode="_(* #,##0_);_(* \(#,##0\);_(* &quot;-&quot;??_);_(@_)"/>
  </numFmts>
  <fonts count="26">
    <font>
      <sz val="10"/>
      <name val="Trebuchet MS"/>
      <family val="2"/>
    </font>
    <font>
      <sz val="11"/>
      <color theme="1"/>
      <name val="Calibri"/>
      <family val="2"/>
      <scheme val="minor"/>
    </font>
    <font>
      <sz val="11"/>
      <color theme="1"/>
      <name val="Calibri"/>
      <family val="2"/>
      <scheme val="minor"/>
    </font>
    <font>
      <sz val="9"/>
      <name val="Trebuchet MS"/>
      <family val="2"/>
    </font>
    <font>
      <sz val="9"/>
      <color indexed="12"/>
      <name val="Trebuchet MS"/>
      <family val="2"/>
    </font>
    <font>
      <b/>
      <u/>
      <sz val="9"/>
      <name val="Trebuchet MS"/>
      <family val="2"/>
    </font>
    <font>
      <b/>
      <sz val="9"/>
      <name val="Trebuchet MS"/>
      <family val="2"/>
    </font>
    <font>
      <sz val="10"/>
      <name val="Arial"/>
      <family val="2"/>
    </font>
    <font>
      <sz val="9"/>
      <color rgb="FFFF0000"/>
      <name val="Trebuchet MS"/>
      <family val="2"/>
    </font>
    <font>
      <b/>
      <sz val="9"/>
      <color rgb="FFFF0000"/>
      <name val="Trebuchet MS"/>
      <family val="2"/>
    </font>
    <font>
      <b/>
      <sz val="12"/>
      <name val="Trebuchet MS"/>
      <family val="2"/>
    </font>
    <font>
      <u/>
      <sz val="10"/>
      <color theme="10"/>
      <name val="Trebuchet MS"/>
      <family val="2"/>
    </font>
    <font>
      <sz val="24"/>
      <name val="Trebuchet MS"/>
      <family val="2"/>
    </font>
    <font>
      <sz val="9"/>
      <color theme="1"/>
      <name val="Alba Super"/>
    </font>
    <font>
      <sz val="9"/>
      <name val="Alba Super"/>
    </font>
    <font>
      <b/>
      <sz val="9"/>
      <name val="Alba Super"/>
    </font>
    <font>
      <sz val="9"/>
      <color theme="1"/>
      <name val="Calibri"/>
      <family val="2"/>
      <scheme val="minor"/>
    </font>
    <font>
      <sz val="9"/>
      <name val="Arial"/>
      <family val="2"/>
    </font>
    <font>
      <sz val="9"/>
      <color theme="0"/>
      <name val="Trebuchet MS"/>
      <family val="2"/>
    </font>
    <font>
      <u/>
      <sz val="11"/>
      <color theme="10"/>
      <name val="Calibri"/>
      <family val="2"/>
    </font>
    <font>
      <sz val="11"/>
      <name val="Segoe UI"/>
      <family val="2"/>
    </font>
    <font>
      <i/>
      <sz val="8"/>
      <color theme="1"/>
      <name val="Calibri"/>
      <family val="2"/>
      <scheme val="minor"/>
    </font>
    <font>
      <sz val="9"/>
      <color rgb="FFB98503"/>
      <name val="Calibri"/>
      <family val="2"/>
      <scheme val="minor"/>
    </font>
    <font>
      <sz val="9"/>
      <color rgb="FFB98503"/>
      <name val="Trebuchet MS"/>
      <family val="2"/>
    </font>
    <font>
      <sz val="10"/>
      <name val="Trebuchet MS"/>
      <family val="2"/>
    </font>
    <font>
      <sz val="10"/>
      <color rgb="FFFF0000"/>
      <name val="Trebuchet MS"/>
      <family val="2"/>
    </font>
  </fonts>
  <fills count="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F2FF75"/>
        <bgColor indexed="64"/>
      </patternFill>
    </fill>
    <fill>
      <patternFill patternType="solid">
        <fgColor rgb="FF9BC1FF"/>
        <bgColor indexed="64"/>
      </patternFill>
    </fill>
    <fill>
      <patternFill patternType="solid">
        <fgColor theme="0" tint="-4.9989318521683403E-2"/>
        <bgColor indexed="64"/>
      </patternFill>
    </fill>
    <fill>
      <patternFill patternType="solid">
        <fgColor theme="6" tint="0.59999389629810485"/>
        <bgColor indexed="64"/>
      </patternFill>
    </fill>
  </fills>
  <borders count="65">
    <border>
      <left/>
      <right/>
      <top/>
      <bottom/>
      <diagonal/>
    </border>
    <border>
      <left style="thin">
        <color indexed="63"/>
      </left>
      <right style="thin">
        <color indexed="63"/>
      </right>
      <top style="thin">
        <color indexed="63"/>
      </top>
      <bottom style="medium">
        <color indexed="63"/>
      </bottom>
      <diagonal/>
    </border>
    <border>
      <left style="medium">
        <color indexed="63"/>
      </left>
      <right style="thin">
        <color indexed="63"/>
      </right>
      <top style="thin">
        <color indexed="63"/>
      </top>
      <bottom style="medium">
        <color indexed="63"/>
      </bottom>
      <diagonal/>
    </border>
    <border>
      <left/>
      <right/>
      <top style="medium">
        <color indexed="63"/>
      </top>
      <bottom style="thin">
        <color indexed="63"/>
      </bottom>
      <diagonal/>
    </border>
    <border>
      <left style="medium">
        <color indexed="63"/>
      </left>
      <right/>
      <top style="medium">
        <color indexed="63"/>
      </top>
      <bottom style="thin">
        <color indexed="63"/>
      </bottom>
      <diagonal/>
    </border>
    <border>
      <left style="thin">
        <color indexed="63"/>
      </left>
      <right/>
      <top style="medium">
        <color indexed="64"/>
      </top>
      <bottom style="medium">
        <color indexed="64"/>
      </bottom>
      <diagonal/>
    </border>
    <border>
      <left style="medium">
        <color indexed="64"/>
      </left>
      <right style="thin">
        <color indexed="63"/>
      </right>
      <top style="medium">
        <color indexed="64"/>
      </top>
      <bottom style="medium">
        <color indexed="64"/>
      </bottom>
      <diagonal/>
    </border>
    <border>
      <left style="thin">
        <color indexed="63"/>
      </left>
      <right style="thin">
        <color indexed="63"/>
      </right>
      <top/>
      <bottom style="medium">
        <color indexed="63"/>
      </bottom>
      <diagonal/>
    </border>
    <border>
      <left style="medium">
        <color indexed="63"/>
      </left>
      <right style="thin">
        <color indexed="63"/>
      </right>
      <top/>
      <bottom style="medium">
        <color indexed="63"/>
      </bottom>
      <diagonal/>
    </border>
    <border>
      <left style="thin">
        <color indexed="63"/>
      </left>
      <right style="thin">
        <color indexed="63"/>
      </right>
      <top style="thin">
        <color indexed="63"/>
      </top>
      <bottom style="double">
        <color indexed="64"/>
      </bottom>
      <diagonal/>
    </border>
    <border>
      <left style="medium">
        <color indexed="63"/>
      </left>
      <right style="thin">
        <color indexed="63"/>
      </right>
      <top style="thin">
        <color indexed="63"/>
      </top>
      <bottom style="double">
        <color indexed="64"/>
      </bottom>
      <diagonal/>
    </border>
    <border>
      <left style="thin">
        <color indexed="63"/>
      </left>
      <right style="thin">
        <color indexed="63"/>
      </right>
      <top style="thin">
        <color indexed="63"/>
      </top>
      <bottom/>
      <diagonal/>
    </border>
    <border>
      <left style="medium">
        <color indexed="63"/>
      </left>
      <right style="thin">
        <color indexed="63"/>
      </right>
      <top style="thin">
        <color indexed="63"/>
      </top>
      <bottom/>
      <diagonal/>
    </border>
    <border>
      <left style="thin">
        <color indexed="63"/>
      </left>
      <right style="thin">
        <color indexed="63"/>
      </right>
      <top style="thin">
        <color indexed="63"/>
      </top>
      <bottom style="thin">
        <color indexed="63"/>
      </bottom>
      <diagonal/>
    </border>
    <border>
      <left style="medium">
        <color indexed="63"/>
      </left>
      <right style="thin">
        <color indexed="63"/>
      </right>
      <top style="thin">
        <color indexed="63"/>
      </top>
      <bottom style="thin">
        <color indexed="63"/>
      </bottom>
      <diagonal/>
    </border>
    <border>
      <left style="thin">
        <color indexed="63"/>
      </left>
      <right style="thin">
        <color indexed="63"/>
      </right>
      <top style="medium">
        <color indexed="63"/>
      </top>
      <bottom style="thin">
        <color indexed="63"/>
      </bottom>
      <diagonal/>
    </border>
    <border>
      <left style="medium">
        <color indexed="63"/>
      </left>
      <right style="thin">
        <color indexed="63"/>
      </right>
      <top style="medium">
        <color indexed="63"/>
      </top>
      <bottom style="thin">
        <color indexed="63"/>
      </bottom>
      <diagonal/>
    </border>
    <border>
      <left/>
      <right style="medium">
        <color indexed="63"/>
      </right>
      <top style="medium">
        <color indexed="63"/>
      </top>
      <bottom style="thin">
        <color indexed="63"/>
      </bottom>
      <diagonal/>
    </border>
    <border>
      <left style="thin">
        <color indexed="63"/>
      </left>
      <right style="medium">
        <color indexed="63"/>
      </right>
      <top style="thin">
        <color indexed="63"/>
      </top>
      <bottom style="medium">
        <color indexed="63"/>
      </bottom>
      <diagonal/>
    </border>
    <border>
      <left style="medium">
        <color indexed="64"/>
      </left>
      <right style="thin">
        <color indexed="63"/>
      </right>
      <top style="medium">
        <color indexed="64"/>
      </top>
      <bottom style="thin">
        <color indexed="64"/>
      </bottom>
      <diagonal/>
    </border>
    <border>
      <left style="thin">
        <color indexed="63"/>
      </left>
      <right style="thin">
        <color indexed="63"/>
      </right>
      <top style="medium">
        <color indexed="64"/>
      </top>
      <bottom style="thin">
        <color indexed="64"/>
      </bottom>
      <diagonal/>
    </border>
    <border>
      <left style="medium">
        <color indexed="64"/>
      </left>
      <right style="thin">
        <color indexed="63"/>
      </right>
      <top style="thin">
        <color indexed="64"/>
      </top>
      <bottom style="medium">
        <color indexed="64"/>
      </bottom>
      <diagonal/>
    </border>
    <border>
      <left style="thin">
        <color indexed="63"/>
      </left>
      <right style="thin">
        <color indexed="63"/>
      </right>
      <top style="thin">
        <color indexed="64"/>
      </top>
      <bottom style="medium">
        <color indexed="64"/>
      </bottom>
      <diagonal/>
    </border>
    <border>
      <left style="thin">
        <color indexed="63"/>
      </left>
      <right style="medium">
        <color auto="1"/>
      </right>
      <top style="medium">
        <color indexed="64"/>
      </top>
      <bottom style="thin">
        <color indexed="64"/>
      </bottom>
      <diagonal/>
    </border>
    <border>
      <left style="thin">
        <color indexed="63"/>
      </left>
      <right style="medium">
        <color auto="1"/>
      </right>
      <top style="thin">
        <color indexed="64"/>
      </top>
      <bottom style="medium">
        <color indexed="64"/>
      </bottom>
      <diagonal/>
    </border>
    <border>
      <left/>
      <right style="medium">
        <color auto="1"/>
      </right>
      <top style="medium">
        <color indexed="63"/>
      </top>
      <bottom style="thin">
        <color indexed="63"/>
      </bottom>
      <diagonal/>
    </border>
    <border>
      <left style="thin">
        <color indexed="63"/>
      </left>
      <right style="medium">
        <color auto="1"/>
      </right>
      <top style="thin">
        <color indexed="63"/>
      </top>
      <bottom style="thin">
        <color indexed="63"/>
      </bottom>
      <diagonal/>
    </border>
    <border>
      <left style="thin">
        <color indexed="63"/>
      </left>
      <right style="medium">
        <color auto="1"/>
      </right>
      <top/>
      <bottom style="medium">
        <color indexed="63"/>
      </bottom>
      <diagonal/>
    </border>
    <border>
      <left style="thin">
        <color indexed="63"/>
      </left>
      <right style="medium">
        <color auto="1"/>
      </right>
      <top style="medium">
        <color indexed="63"/>
      </top>
      <bottom style="thin">
        <color indexed="63"/>
      </bottom>
      <diagonal/>
    </border>
    <border>
      <left style="thin">
        <color indexed="63"/>
      </left>
      <right style="medium">
        <color auto="1"/>
      </right>
      <top style="thin">
        <color indexed="63"/>
      </top>
      <bottom style="double">
        <color indexed="64"/>
      </bottom>
      <diagonal/>
    </border>
    <border>
      <left/>
      <right style="medium">
        <color auto="1"/>
      </right>
      <top style="medium">
        <color indexed="64"/>
      </top>
      <bottom style="medium">
        <color indexed="64"/>
      </bottom>
      <diagonal/>
    </border>
    <border>
      <left style="thin">
        <color indexed="63"/>
      </left>
      <right style="medium">
        <color auto="1"/>
      </right>
      <top style="thin">
        <color indexed="63"/>
      </top>
      <bottom/>
      <diagonal/>
    </border>
    <border>
      <left style="thin">
        <color indexed="64"/>
      </left>
      <right style="thin">
        <color indexed="64"/>
      </right>
      <top style="thin">
        <color indexed="64"/>
      </top>
      <bottom style="thin">
        <color indexed="64"/>
      </bottom>
      <diagonal/>
    </border>
    <border>
      <left style="medium">
        <color indexed="63"/>
      </left>
      <right style="thin">
        <color indexed="63"/>
      </right>
      <top/>
      <bottom style="thin">
        <color indexed="63"/>
      </bottom>
      <diagonal/>
    </border>
    <border>
      <left style="thin">
        <color indexed="63"/>
      </left>
      <right style="thin">
        <color indexed="63"/>
      </right>
      <top/>
      <bottom style="thin">
        <color indexed="63"/>
      </bottom>
      <diagonal/>
    </border>
    <border>
      <left style="thin">
        <color indexed="63"/>
      </left>
      <right style="medium">
        <color auto="1"/>
      </right>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3"/>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s>
  <cellStyleXfs count="8">
    <xf numFmtId="0" fontId="0" fillId="0" borderId="0"/>
    <xf numFmtId="0" fontId="7" fillId="0" borderId="0"/>
    <xf numFmtId="0" fontId="11" fillId="0" borderId="0" applyNumberFormat="0" applyFill="0" applyBorder="0" applyAlignment="0" applyProtection="0"/>
    <xf numFmtId="43" fontId="2" fillId="0" borderId="0" applyFont="0" applyFill="0" applyBorder="0" applyAlignment="0" applyProtection="0"/>
    <xf numFmtId="0" fontId="2" fillId="0" borderId="0"/>
    <xf numFmtId="0" fontId="19" fillId="0" borderId="0" applyNumberFormat="0" applyFill="0" applyBorder="0" applyAlignment="0" applyProtection="0">
      <alignment vertical="top"/>
      <protection locked="0"/>
    </xf>
    <xf numFmtId="43" fontId="24" fillId="0" borderId="0" applyFont="0" applyFill="0" applyBorder="0" applyAlignment="0" applyProtection="0"/>
    <xf numFmtId="0" fontId="1" fillId="0" borderId="0"/>
  </cellStyleXfs>
  <cellXfs count="231">
    <xf numFmtId="0" fontId="0" fillId="0" borderId="0" xfId="0"/>
    <xf numFmtId="4" fontId="3" fillId="0" borderId="0" xfId="1" applyNumberFormat="1" applyFont="1" applyBorder="1"/>
    <xf numFmtId="0" fontId="3" fillId="0" borderId="0" xfId="1" applyFont="1"/>
    <xf numFmtId="4" fontId="3" fillId="0" borderId="0" xfId="1" applyNumberFormat="1" applyFont="1"/>
    <xf numFmtId="2" fontId="3" fillId="0" borderId="0" xfId="1" applyNumberFormat="1" applyFont="1"/>
    <xf numFmtId="0" fontId="5" fillId="0" borderId="6" xfId="1" applyFont="1" applyBorder="1" applyAlignment="1"/>
    <xf numFmtId="0" fontId="6" fillId="0" borderId="16" xfId="1" applyFont="1" applyBorder="1" applyAlignment="1">
      <alignment horizontal="right"/>
    </xf>
    <xf numFmtId="0" fontId="3" fillId="0" borderId="15" xfId="1" applyNumberFormat="1" applyFont="1" applyBorder="1" applyAlignment="1">
      <alignment horizontal="center"/>
    </xf>
    <xf numFmtId="0" fontId="3" fillId="0" borderId="14" xfId="1" applyFont="1" applyBorder="1"/>
    <xf numFmtId="4" fontId="3" fillId="0" borderId="13" xfId="1" applyNumberFormat="1" applyFont="1" applyBorder="1"/>
    <xf numFmtId="0" fontId="3" fillId="0" borderId="12" xfId="1" applyFont="1" applyBorder="1" applyAlignment="1">
      <alignment horizontal="left" indent="1"/>
    </xf>
    <xf numFmtId="4" fontId="3" fillId="0" borderId="11" xfId="1" applyNumberFormat="1" applyFont="1" applyBorder="1"/>
    <xf numFmtId="0" fontId="3" fillId="0" borderId="10" xfId="1" applyFont="1" applyBorder="1" applyAlignment="1">
      <alignment horizontal="left" indent="1"/>
    </xf>
    <xf numFmtId="4" fontId="3" fillId="0" borderId="9" xfId="1" applyNumberFormat="1" applyFont="1" applyBorder="1"/>
    <xf numFmtId="0" fontId="3" fillId="0" borderId="8" xfId="1" applyFont="1" applyBorder="1"/>
    <xf numFmtId="4" fontId="6" fillId="0" borderId="7" xfId="1" applyNumberFormat="1" applyFont="1" applyBorder="1"/>
    <xf numFmtId="0" fontId="3" fillId="0" borderId="16" xfId="1" applyFont="1" applyBorder="1"/>
    <xf numFmtId="4" fontId="4" fillId="2" borderId="15" xfId="1" applyNumberFormat="1" applyFont="1" applyFill="1" applyBorder="1"/>
    <xf numFmtId="4" fontId="3" fillId="2" borderId="13" xfId="1" applyNumberFormat="1" applyFont="1" applyFill="1" applyBorder="1"/>
    <xf numFmtId="4" fontId="4" fillId="2" borderId="13" xfId="1" applyNumberFormat="1" applyFont="1" applyFill="1" applyBorder="1"/>
    <xf numFmtId="0" fontId="3" fillId="0" borderId="10" xfId="1" applyFont="1" applyBorder="1"/>
    <xf numFmtId="4" fontId="4" fillId="2" borderId="9" xfId="1" applyNumberFormat="1" applyFont="1" applyFill="1" applyBorder="1"/>
    <xf numFmtId="0" fontId="5" fillId="0" borderId="8" xfId="1" applyFont="1" applyBorder="1"/>
    <xf numFmtId="4" fontId="3" fillId="2" borderId="7" xfId="1" applyNumberFormat="1" applyFont="1" applyFill="1" applyBorder="1"/>
    <xf numFmtId="0" fontId="5" fillId="0" borderId="4" xfId="1" applyFont="1" applyBorder="1"/>
    <xf numFmtId="4" fontId="4" fillId="0" borderId="3" xfId="1" applyNumberFormat="1" applyFont="1" applyBorder="1"/>
    <xf numFmtId="4" fontId="4" fillId="0" borderId="17" xfId="1" applyNumberFormat="1" applyFont="1" applyBorder="1"/>
    <xf numFmtId="0" fontId="3" fillId="0" borderId="14" xfId="1" applyFont="1" applyBorder="1" applyAlignment="1">
      <alignment horizontal="left" indent="1"/>
    </xf>
    <xf numFmtId="0" fontId="3" fillId="0" borderId="2" xfId="1" applyFont="1" applyBorder="1"/>
    <xf numFmtId="4" fontId="3" fillId="2" borderId="1" xfId="1" applyNumberFormat="1" applyFont="1" applyFill="1" applyBorder="1"/>
    <xf numFmtId="4" fontId="3" fillId="0" borderId="18" xfId="1" applyNumberFormat="1" applyFont="1" applyBorder="1"/>
    <xf numFmtId="0" fontId="3" fillId="0" borderId="19" xfId="1" applyFont="1" applyBorder="1" applyAlignment="1">
      <alignment horizontal="left" indent="1"/>
    </xf>
    <xf numFmtId="4" fontId="3" fillId="2" borderId="20" xfId="1" applyNumberFormat="1" applyFont="1" applyFill="1" applyBorder="1"/>
    <xf numFmtId="0" fontId="3" fillId="0" borderId="21" xfId="1" applyFont="1" applyBorder="1" applyAlignment="1">
      <alignment horizontal="left" indent="1"/>
    </xf>
    <xf numFmtId="4" fontId="3" fillId="2" borderId="22" xfId="1" applyNumberFormat="1" applyFont="1" applyFill="1" applyBorder="1"/>
    <xf numFmtId="4" fontId="3" fillId="0" borderId="23" xfId="1" applyNumberFormat="1" applyFont="1" applyBorder="1"/>
    <xf numFmtId="4" fontId="3" fillId="0" borderId="24" xfId="1" applyNumberFormat="1" applyFont="1" applyBorder="1"/>
    <xf numFmtId="4" fontId="4" fillId="0" borderId="25" xfId="1" applyNumberFormat="1" applyFont="1" applyBorder="1"/>
    <xf numFmtId="4" fontId="3" fillId="0" borderId="26" xfId="1" applyNumberFormat="1" applyFont="1" applyBorder="1"/>
    <xf numFmtId="4" fontId="4" fillId="0" borderId="28" xfId="1" applyNumberFormat="1" applyFont="1" applyBorder="1"/>
    <xf numFmtId="4" fontId="4" fillId="0" borderId="26" xfId="1" applyNumberFormat="1" applyFont="1" applyBorder="1"/>
    <xf numFmtId="4" fontId="4" fillId="0" borderId="29" xfId="1" applyNumberFormat="1" applyFont="1" applyBorder="1"/>
    <xf numFmtId="0" fontId="3" fillId="0" borderId="28" xfId="1" applyNumberFormat="1" applyFont="1" applyBorder="1" applyAlignment="1">
      <alignment horizontal="center"/>
    </xf>
    <xf numFmtId="4" fontId="3" fillId="0" borderId="31" xfId="1" applyNumberFormat="1" applyFont="1" applyBorder="1"/>
    <xf numFmtId="4" fontId="3" fillId="0" borderId="29" xfId="1" applyNumberFormat="1" applyFont="1" applyBorder="1"/>
    <xf numFmtId="4" fontId="6" fillId="0" borderId="27" xfId="1" applyNumberFormat="1" applyFont="1" applyBorder="1"/>
    <xf numFmtId="39" fontId="3" fillId="0" borderId="31" xfId="1" applyNumberFormat="1" applyFont="1" applyBorder="1"/>
    <xf numFmtId="4" fontId="0" fillId="0" borderId="0" xfId="0" applyNumberFormat="1"/>
    <xf numFmtId="0" fontId="0" fillId="0" borderId="32" xfId="0" applyBorder="1"/>
    <xf numFmtId="0" fontId="0" fillId="3" borderId="32" xfId="0" applyFill="1" applyBorder="1"/>
    <xf numFmtId="0" fontId="0" fillId="3" borderId="32" xfId="0" applyFill="1" applyBorder="1" applyAlignment="1">
      <alignment horizontal="center"/>
    </xf>
    <xf numFmtId="9" fontId="0" fillId="0" borderId="32" xfId="0" applyNumberFormat="1" applyBorder="1" applyAlignment="1">
      <alignment horizontal="center"/>
    </xf>
    <xf numFmtId="4" fontId="8" fillId="0" borderId="26" xfId="1" applyNumberFormat="1" applyFont="1" applyBorder="1"/>
    <xf numFmtId="4" fontId="9" fillId="0" borderId="27" xfId="1" applyNumberFormat="1" applyFont="1" applyBorder="1"/>
    <xf numFmtId="0" fontId="0" fillId="3" borderId="0" xfId="0" applyFill="1"/>
    <xf numFmtId="4" fontId="0" fillId="3" borderId="0" xfId="0" applyNumberFormat="1" applyFill="1"/>
    <xf numFmtId="0" fontId="3" fillId="0" borderId="33" xfId="1" applyFont="1" applyBorder="1"/>
    <xf numFmtId="4" fontId="4" fillId="2" borderId="34" xfId="1" applyNumberFormat="1" applyFont="1" applyFill="1" applyBorder="1"/>
    <xf numFmtId="4" fontId="4" fillId="0" borderId="35" xfId="1" applyNumberFormat="1" applyFont="1" applyBorder="1"/>
    <xf numFmtId="0" fontId="10" fillId="0" borderId="0" xfId="1" applyFont="1"/>
    <xf numFmtId="0" fontId="11" fillId="0" borderId="0" xfId="2"/>
    <xf numFmtId="0" fontId="0" fillId="0" borderId="32" xfId="0" applyBorder="1" applyAlignment="1">
      <alignment horizontal="centerContinuous"/>
    </xf>
    <xf numFmtId="4" fontId="0" fillId="0" borderId="32" xfId="0" applyNumberFormat="1" applyBorder="1"/>
    <xf numFmtId="3" fontId="0" fillId="0" borderId="32" xfId="0" applyNumberFormat="1" applyBorder="1"/>
    <xf numFmtId="0" fontId="13" fillId="4" borderId="0" xfId="4" applyFont="1" applyFill="1" applyAlignment="1" applyProtection="1">
      <alignment horizontal="center" vertical="center"/>
      <protection locked="0"/>
    </xf>
    <xf numFmtId="43" fontId="14" fillId="4" borderId="0" xfId="3" applyFont="1" applyFill="1" applyBorder="1" applyAlignment="1" applyProtection="1">
      <alignment horizontal="center" vertical="center"/>
      <protection locked="0"/>
    </xf>
    <xf numFmtId="0" fontId="14" fillId="4" borderId="0" xfId="4" applyFont="1" applyFill="1" applyAlignment="1" applyProtection="1">
      <alignment horizontal="center" vertical="center"/>
      <protection locked="0"/>
    </xf>
    <xf numFmtId="43" fontId="15" fillId="5" borderId="38" xfId="3" applyFont="1" applyFill="1" applyBorder="1" applyAlignment="1" applyProtection="1">
      <alignment horizontal="center" vertical="center"/>
      <protection locked="0"/>
    </xf>
    <xf numFmtId="43" fontId="6" fillId="5" borderId="32" xfId="3" applyFont="1" applyFill="1" applyBorder="1" applyAlignment="1" applyProtection="1">
      <alignment horizontal="center" vertical="center"/>
      <protection locked="0"/>
    </xf>
    <xf numFmtId="0" fontId="16" fillId="4" borderId="0" xfId="4" applyFont="1" applyFill="1" applyAlignment="1" applyProtection="1">
      <alignment horizontal="center" vertical="center"/>
      <protection locked="0"/>
    </xf>
    <xf numFmtId="0" fontId="3" fillId="4" borderId="0" xfId="4" applyFont="1" applyFill="1" applyAlignment="1" applyProtection="1">
      <alignment horizontal="center" vertical="center"/>
      <protection locked="0"/>
    </xf>
    <xf numFmtId="0" fontId="2" fillId="4" borderId="0" xfId="4" applyFill="1" applyProtection="1">
      <protection locked="0"/>
    </xf>
    <xf numFmtId="43" fontId="6" fillId="5" borderId="32" xfId="3" applyFont="1" applyFill="1" applyBorder="1" applyAlignment="1" applyProtection="1">
      <alignment horizontal="center" vertical="center" wrapText="1"/>
      <protection locked="0"/>
    </xf>
    <xf numFmtId="0" fontId="6" fillId="4" borderId="0" xfId="4" applyFont="1" applyFill="1" applyAlignment="1" applyProtection="1">
      <alignment horizontal="center" vertical="center" wrapText="1"/>
      <protection locked="0"/>
    </xf>
    <xf numFmtId="43" fontId="17" fillId="0" borderId="39" xfId="4" applyNumberFormat="1" applyFont="1" applyBorder="1" applyAlignment="1" applyProtection="1">
      <alignment horizontal="center" vertical="center"/>
      <protection locked="0"/>
    </xf>
    <xf numFmtId="43" fontId="17" fillId="0" borderId="32" xfId="4" applyNumberFormat="1" applyFont="1" applyBorder="1" applyAlignment="1" applyProtection="1">
      <alignment horizontal="center" vertical="center"/>
      <protection locked="0"/>
    </xf>
    <xf numFmtId="43" fontId="17" fillId="6" borderId="32" xfId="3" applyNumberFormat="1" applyFont="1" applyFill="1" applyBorder="1" applyAlignment="1" applyProtection="1">
      <alignment horizontal="center" vertical="center"/>
      <protection locked="0"/>
    </xf>
    <xf numFmtId="43" fontId="17" fillId="0" borderId="32" xfId="3" applyNumberFormat="1" applyFont="1" applyFill="1" applyBorder="1" applyAlignment="1" applyProtection="1">
      <alignment horizontal="center" vertical="center"/>
      <protection locked="0"/>
    </xf>
    <xf numFmtId="43" fontId="17" fillId="6" borderId="40" xfId="3" applyNumberFormat="1" applyFont="1" applyFill="1" applyBorder="1" applyAlignment="1" applyProtection="1">
      <alignment horizontal="center" vertical="center"/>
      <protection locked="0"/>
    </xf>
    <xf numFmtId="0" fontId="3" fillId="4" borderId="0" xfId="4" applyFont="1" applyFill="1" applyAlignment="1" applyProtection="1">
      <alignment horizontal="center" vertical="center" wrapText="1"/>
      <protection locked="0"/>
    </xf>
    <xf numFmtId="43" fontId="17" fillId="0" borderId="41" xfId="3" applyNumberFormat="1" applyFont="1" applyFill="1" applyBorder="1" applyAlignment="1" applyProtection="1">
      <alignment horizontal="center" vertical="center"/>
      <protection locked="0"/>
    </xf>
    <xf numFmtId="43" fontId="17" fillId="0" borderId="42" xfId="4" applyNumberFormat="1" applyFont="1" applyBorder="1" applyAlignment="1" applyProtection="1">
      <alignment horizontal="center" vertical="center"/>
      <protection locked="0"/>
    </xf>
    <xf numFmtId="43" fontId="17" fillId="0" borderId="42" xfId="3" applyNumberFormat="1" applyFont="1" applyFill="1" applyBorder="1" applyAlignment="1" applyProtection="1">
      <alignment horizontal="center" vertical="center"/>
      <protection locked="0"/>
    </xf>
    <xf numFmtId="43" fontId="17" fillId="5" borderId="42" xfId="4" applyNumberFormat="1" applyFont="1" applyFill="1" applyBorder="1" applyAlignment="1" applyProtection="1">
      <alignment horizontal="center" vertical="center"/>
      <protection locked="0"/>
    </xf>
    <xf numFmtId="43" fontId="17" fillId="6" borderId="42" xfId="3" applyNumberFormat="1" applyFont="1" applyFill="1" applyBorder="1" applyAlignment="1" applyProtection="1">
      <alignment horizontal="center" vertical="center"/>
      <protection locked="0"/>
    </xf>
    <xf numFmtId="43" fontId="17" fillId="5" borderId="43" xfId="3" applyNumberFormat="1" applyFont="1" applyFill="1" applyBorder="1" applyAlignment="1" applyProtection="1">
      <alignment horizontal="center" vertical="center"/>
      <protection locked="0"/>
    </xf>
    <xf numFmtId="43" fontId="17" fillId="0" borderId="44" xfId="3" applyNumberFormat="1" applyFont="1" applyFill="1" applyBorder="1" applyAlignment="1" applyProtection="1">
      <alignment horizontal="center" vertical="center"/>
      <protection locked="0"/>
    </xf>
    <xf numFmtId="43" fontId="17" fillId="0" borderId="45" xfId="4" applyNumberFormat="1" applyFont="1" applyBorder="1" applyAlignment="1" applyProtection="1">
      <alignment horizontal="center" vertical="center"/>
      <protection locked="0"/>
    </xf>
    <xf numFmtId="43" fontId="17" fillId="0" borderId="45" xfId="3" applyNumberFormat="1" applyFont="1" applyFill="1" applyBorder="1" applyAlignment="1" applyProtection="1">
      <alignment horizontal="center" vertical="center"/>
      <protection locked="0"/>
    </xf>
    <xf numFmtId="43" fontId="17" fillId="5" borderId="45" xfId="4" applyNumberFormat="1" applyFont="1" applyFill="1" applyBorder="1" applyAlignment="1" applyProtection="1">
      <alignment horizontal="center" vertical="center"/>
      <protection locked="0"/>
    </xf>
    <xf numFmtId="43" fontId="17" fillId="6" borderId="45" xfId="3" applyNumberFormat="1" applyFont="1" applyFill="1" applyBorder="1" applyAlignment="1" applyProtection="1">
      <alignment horizontal="center" vertical="center"/>
      <protection locked="0"/>
    </xf>
    <xf numFmtId="43" fontId="17" fillId="5" borderId="46" xfId="3" applyNumberFormat="1" applyFont="1" applyFill="1" applyBorder="1" applyAlignment="1" applyProtection="1">
      <alignment horizontal="center" vertical="center"/>
      <protection locked="0"/>
    </xf>
    <xf numFmtId="43" fontId="17" fillId="0" borderId="39" xfId="3" applyNumberFormat="1" applyFont="1" applyFill="1" applyBorder="1" applyAlignment="1" applyProtection="1">
      <alignment horizontal="center" vertical="center"/>
      <protection locked="0"/>
    </xf>
    <xf numFmtId="43" fontId="17" fillId="5" borderId="32" xfId="4" applyNumberFormat="1" applyFont="1" applyFill="1" applyBorder="1" applyAlignment="1" applyProtection="1">
      <alignment horizontal="center" vertical="center"/>
      <protection locked="0"/>
    </xf>
    <xf numFmtId="43" fontId="17" fillId="5" borderId="40" xfId="3" applyNumberFormat="1" applyFont="1" applyFill="1" applyBorder="1" applyAlignment="1" applyProtection="1">
      <alignment horizontal="center" vertical="center"/>
      <protection locked="0"/>
    </xf>
    <xf numFmtId="0" fontId="18" fillId="4" borderId="0" xfId="4" applyFont="1" applyFill="1" applyAlignment="1" applyProtection="1">
      <alignment horizontal="center" vertical="center"/>
      <protection locked="0"/>
    </xf>
    <xf numFmtId="43" fontId="17" fillId="0" borderId="47" xfId="3" applyNumberFormat="1" applyFont="1" applyFill="1" applyBorder="1" applyAlignment="1" applyProtection="1">
      <alignment horizontal="center" vertical="center"/>
      <protection locked="0"/>
    </xf>
    <xf numFmtId="43" fontId="17" fillId="0" borderId="48" xfId="4" applyNumberFormat="1" applyFont="1" applyBorder="1" applyAlignment="1" applyProtection="1">
      <alignment horizontal="center" vertical="center"/>
      <protection locked="0"/>
    </xf>
    <xf numFmtId="43" fontId="17" fillId="0" borderId="48" xfId="3" applyNumberFormat="1" applyFont="1" applyFill="1" applyBorder="1" applyAlignment="1" applyProtection="1">
      <alignment horizontal="center" vertical="center"/>
      <protection locked="0"/>
    </xf>
    <xf numFmtId="43" fontId="17" fillId="5" borderId="48" xfId="4" applyNumberFormat="1" applyFont="1" applyFill="1" applyBorder="1" applyAlignment="1" applyProtection="1">
      <alignment horizontal="center" vertical="center"/>
      <protection locked="0"/>
    </xf>
    <xf numFmtId="43" fontId="17" fillId="6" borderId="48" xfId="3" applyNumberFormat="1" applyFont="1" applyFill="1" applyBorder="1" applyAlignment="1" applyProtection="1">
      <alignment horizontal="center" vertical="center"/>
      <protection locked="0"/>
    </xf>
    <xf numFmtId="43" fontId="17" fillId="5" borderId="49" xfId="3" applyNumberFormat="1" applyFont="1" applyFill="1" applyBorder="1" applyAlignment="1" applyProtection="1">
      <alignment horizontal="center" vertical="center"/>
      <protection locked="0"/>
    </xf>
    <xf numFmtId="43" fontId="14" fillId="4" borderId="0" xfId="3" applyFont="1" applyFill="1" applyBorder="1" applyAlignment="1" applyProtection="1">
      <alignment horizontal="center" vertical="center"/>
    </xf>
    <xf numFmtId="0" fontId="13" fillId="4" borderId="0" xfId="4" applyFont="1" applyFill="1" applyAlignment="1" applyProtection="1">
      <alignment horizontal="center" vertical="center"/>
    </xf>
    <xf numFmtId="0" fontId="14" fillId="4" borderId="0" xfId="4" applyFont="1" applyFill="1" applyAlignment="1" applyProtection="1">
      <alignment horizontal="center" vertical="center"/>
    </xf>
    <xf numFmtId="0" fontId="3" fillId="4" borderId="0" xfId="4" applyFont="1" applyFill="1" applyAlignment="1" applyProtection="1">
      <alignment horizontal="center" vertical="center"/>
    </xf>
    <xf numFmtId="0" fontId="2" fillId="4" borderId="0" xfId="4" applyFill="1" applyProtection="1"/>
    <xf numFmtId="0" fontId="16" fillId="4" borderId="0" xfId="4" applyFont="1" applyFill="1" applyAlignment="1" applyProtection="1">
      <alignment horizontal="center" vertical="center"/>
    </xf>
    <xf numFmtId="0" fontId="22" fillId="4" borderId="0" xfId="4" applyFont="1" applyFill="1" applyAlignment="1" applyProtection="1">
      <alignment horizontal="center" vertical="center"/>
    </xf>
    <xf numFmtId="43" fontId="3" fillId="4" borderId="0" xfId="3" applyFont="1" applyFill="1" applyBorder="1" applyAlignment="1" applyProtection="1">
      <alignment horizontal="center" vertical="center"/>
    </xf>
    <xf numFmtId="43" fontId="23" fillId="4" borderId="0" xfId="3" applyFont="1" applyFill="1" applyBorder="1" applyAlignment="1" applyProtection="1">
      <alignment horizontal="center" vertical="center"/>
    </xf>
    <xf numFmtId="0" fontId="6" fillId="4" borderId="0" xfId="4" applyFont="1" applyFill="1" applyAlignment="1" applyProtection="1">
      <alignment horizontal="center" vertical="center"/>
    </xf>
    <xf numFmtId="0" fontId="0" fillId="7" borderId="0" xfId="0" applyFill="1"/>
    <xf numFmtId="4" fontId="0" fillId="7" borderId="0" xfId="0" applyNumberFormat="1" applyFill="1"/>
    <xf numFmtId="0" fontId="0" fillId="0" borderId="51" xfId="0" applyBorder="1" applyAlignment="1">
      <alignment horizontal="centerContinuous"/>
    </xf>
    <xf numFmtId="0" fontId="0" fillId="0" borderId="51" xfId="0" applyBorder="1"/>
    <xf numFmtId="0" fontId="0" fillId="4" borderId="50" xfId="0" applyFill="1" applyBorder="1" applyAlignment="1">
      <alignment horizontal="centerContinuous"/>
    </xf>
    <xf numFmtId="0" fontId="0" fillId="4" borderId="50" xfId="0" applyFill="1" applyBorder="1"/>
    <xf numFmtId="49" fontId="0" fillId="4" borderId="50" xfId="0" applyNumberFormat="1" applyFill="1" applyBorder="1"/>
    <xf numFmtId="0" fontId="10" fillId="4" borderId="0" xfId="1" applyFont="1" applyFill="1"/>
    <xf numFmtId="4" fontId="3" fillId="4" borderId="0" xfId="1" applyNumberFormat="1" applyFont="1" applyFill="1"/>
    <xf numFmtId="0" fontId="3" fillId="4" borderId="0" xfId="1" applyFont="1" applyFill="1"/>
    <xf numFmtId="4" fontId="3" fillId="4" borderId="0" xfId="1" applyNumberFormat="1" applyFont="1" applyFill="1" applyAlignment="1">
      <alignment horizontal="center"/>
    </xf>
    <xf numFmtId="4" fontId="3" fillId="4" borderId="0" xfId="1" applyNumberFormat="1" applyFont="1" applyFill="1" applyBorder="1"/>
    <xf numFmtId="2" fontId="3" fillId="4" borderId="0" xfId="1" applyNumberFormat="1" applyFont="1" applyFill="1"/>
    <xf numFmtId="0" fontId="5" fillId="4" borderId="6" xfId="1" applyFont="1" applyFill="1" applyBorder="1" applyAlignment="1"/>
    <xf numFmtId="0" fontId="6" fillId="4" borderId="16" xfId="1" applyFont="1" applyFill="1" applyBorder="1" applyAlignment="1">
      <alignment horizontal="right"/>
    </xf>
    <xf numFmtId="0" fontId="3" fillId="4" borderId="15" xfId="1" applyNumberFormat="1" applyFont="1" applyFill="1" applyBorder="1" applyAlignment="1">
      <alignment horizontal="center"/>
    </xf>
    <xf numFmtId="0" fontId="3" fillId="4" borderId="28" xfId="1" applyNumberFormat="1" applyFont="1" applyFill="1" applyBorder="1" applyAlignment="1">
      <alignment horizontal="center"/>
    </xf>
    <xf numFmtId="0" fontId="3" fillId="4" borderId="14" xfId="1" applyFont="1" applyFill="1" applyBorder="1"/>
    <xf numFmtId="4" fontId="3" fillId="4" borderId="13" xfId="1" applyNumberFormat="1" applyFont="1" applyFill="1" applyBorder="1"/>
    <xf numFmtId="4" fontId="3" fillId="4" borderId="26" xfId="1" applyNumberFormat="1" applyFont="1" applyFill="1" applyBorder="1"/>
    <xf numFmtId="0" fontId="3" fillId="4" borderId="12" xfId="1" applyFont="1" applyFill="1" applyBorder="1" applyAlignment="1">
      <alignment horizontal="left" indent="1"/>
    </xf>
    <xf numFmtId="4" fontId="3" fillId="4" borderId="11" xfId="1" applyNumberFormat="1" applyFont="1" applyFill="1" applyBorder="1"/>
    <xf numFmtId="4" fontId="3" fillId="4" borderId="31" xfId="1" applyNumberFormat="1" applyFont="1" applyFill="1" applyBorder="1"/>
    <xf numFmtId="39" fontId="3" fillId="4" borderId="31" xfId="1" applyNumberFormat="1" applyFont="1" applyFill="1" applyBorder="1"/>
    <xf numFmtId="0" fontId="3" fillId="4" borderId="10" xfId="1" applyFont="1" applyFill="1" applyBorder="1" applyAlignment="1">
      <alignment horizontal="left" indent="1"/>
    </xf>
    <xf numFmtId="4" fontId="3" fillId="4" borderId="9" xfId="1" applyNumberFormat="1" applyFont="1" applyFill="1" applyBorder="1"/>
    <xf numFmtId="4" fontId="3" fillId="4" borderId="29" xfId="1" applyNumberFormat="1" applyFont="1" applyFill="1" applyBorder="1"/>
    <xf numFmtId="0" fontId="3" fillId="4" borderId="8" xfId="1" applyFont="1" applyFill="1" applyBorder="1"/>
    <xf numFmtId="4" fontId="6" fillId="4" borderId="7" xfId="1" applyNumberFormat="1" applyFont="1" applyFill="1" applyBorder="1"/>
    <xf numFmtId="4" fontId="6" fillId="4" borderId="27" xfId="1" applyNumberFormat="1" applyFont="1" applyFill="1" applyBorder="1"/>
    <xf numFmtId="0" fontId="5" fillId="4" borderId="4" xfId="1" applyFont="1" applyFill="1" applyBorder="1"/>
    <xf numFmtId="4" fontId="4" fillId="4" borderId="3" xfId="1" applyNumberFormat="1" applyFont="1" applyFill="1" applyBorder="1"/>
    <xf numFmtId="4" fontId="4" fillId="4" borderId="25" xfId="1" applyNumberFormat="1" applyFont="1" applyFill="1" applyBorder="1"/>
    <xf numFmtId="0" fontId="3" fillId="4" borderId="14" xfId="1" applyFont="1" applyFill="1" applyBorder="1" applyAlignment="1">
      <alignment horizontal="left" indent="1"/>
    </xf>
    <xf numFmtId="4" fontId="8" fillId="4" borderId="26" xfId="1" applyNumberFormat="1" applyFont="1" applyFill="1" applyBorder="1"/>
    <xf numFmtId="4" fontId="3" fillId="4" borderId="7" xfId="1" applyNumberFormat="1" applyFont="1" applyFill="1" applyBorder="1"/>
    <xf numFmtId="4" fontId="9" fillId="4" borderId="27" xfId="1" applyNumberFormat="1" applyFont="1" applyFill="1" applyBorder="1"/>
    <xf numFmtId="0" fontId="3" fillId="4" borderId="53" xfId="1" applyFont="1" applyFill="1" applyBorder="1"/>
    <xf numFmtId="4" fontId="3" fillId="4" borderId="53" xfId="1" applyNumberFormat="1" applyFont="1" applyFill="1" applyBorder="1"/>
    <xf numFmtId="0" fontId="3" fillId="4" borderId="33" xfId="1" applyFont="1" applyFill="1" applyBorder="1"/>
    <xf numFmtId="4" fontId="4" fillId="4" borderId="34" xfId="1" applyNumberFormat="1" applyFont="1" applyFill="1" applyBorder="1"/>
    <xf numFmtId="4" fontId="4" fillId="4" borderId="13" xfId="1" applyNumberFormat="1" applyFont="1" applyFill="1" applyBorder="1"/>
    <xf numFmtId="0" fontId="3" fillId="4" borderId="10" xfId="1" applyFont="1" applyFill="1" applyBorder="1"/>
    <xf numFmtId="4" fontId="4" fillId="4" borderId="9" xfId="1" applyNumberFormat="1" applyFont="1" applyFill="1" applyBorder="1"/>
    <xf numFmtId="0" fontId="5" fillId="4" borderId="8" xfId="1" applyFont="1" applyFill="1" applyBorder="1"/>
    <xf numFmtId="0" fontId="3" fillId="4" borderId="19" xfId="1" applyFont="1" applyFill="1" applyBorder="1" applyAlignment="1">
      <alignment horizontal="left" indent="1"/>
    </xf>
    <xf numFmtId="4" fontId="3" fillId="4" borderId="20" xfId="1" applyNumberFormat="1" applyFont="1" applyFill="1" applyBorder="1"/>
    <xf numFmtId="4" fontId="3" fillId="4" borderId="23" xfId="1" applyNumberFormat="1" applyFont="1" applyFill="1" applyBorder="1"/>
    <xf numFmtId="0" fontId="3" fillId="4" borderId="21" xfId="1" applyFont="1" applyFill="1" applyBorder="1" applyAlignment="1">
      <alignment horizontal="left" indent="1"/>
    </xf>
    <xf numFmtId="4" fontId="3" fillId="4" borderId="22" xfId="1" applyNumberFormat="1" applyFont="1" applyFill="1" applyBorder="1"/>
    <xf numFmtId="4" fontId="3" fillId="4" borderId="24" xfId="1" applyNumberFormat="1" applyFont="1" applyFill="1" applyBorder="1"/>
    <xf numFmtId="4" fontId="4" fillId="4" borderId="17" xfId="1" applyNumberFormat="1" applyFont="1" applyFill="1" applyBorder="1"/>
    <xf numFmtId="0" fontId="3" fillId="4" borderId="2" xfId="1" applyFont="1" applyFill="1" applyBorder="1"/>
    <xf numFmtId="4" fontId="3" fillId="4" borderId="1" xfId="1" applyNumberFormat="1" applyFont="1" applyFill="1" applyBorder="1"/>
    <xf numFmtId="4" fontId="3" fillId="4" borderId="18" xfId="1" applyNumberFormat="1" applyFont="1" applyFill="1" applyBorder="1"/>
    <xf numFmtId="0" fontId="25" fillId="0" borderId="0" xfId="0" applyFont="1"/>
    <xf numFmtId="0" fontId="0" fillId="0" borderId="32" xfId="0" applyBorder="1" applyAlignment="1">
      <alignment horizontal="center"/>
    </xf>
    <xf numFmtId="0" fontId="0" fillId="0" borderId="32" xfId="0" applyBorder="1" applyAlignment="1">
      <alignment horizontal="center" vertical="top" wrapText="1"/>
    </xf>
    <xf numFmtId="0" fontId="0" fillId="0" borderId="48" xfId="0" applyBorder="1"/>
    <xf numFmtId="0" fontId="0" fillId="0" borderId="45" xfId="0" applyBorder="1" applyAlignment="1">
      <alignment horizontal="right"/>
    </xf>
    <xf numFmtId="0" fontId="0" fillId="0" borderId="45" xfId="0" applyBorder="1"/>
    <xf numFmtId="0" fontId="0" fillId="0" borderId="54" xfId="0" applyBorder="1"/>
    <xf numFmtId="16" fontId="0" fillId="0" borderId="0" xfId="0" applyNumberFormat="1"/>
    <xf numFmtId="0" fontId="0" fillId="0" borderId="48" xfId="0" applyBorder="1" applyAlignment="1">
      <alignment horizontal="center"/>
    </xf>
    <xf numFmtId="0" fontId="0" fillId="0" borderId="56" xfId="0" applyBorder="1" applyAlignment="1">
      <alignment horizontal="center"/>
    </xf>
    <xf numFmtId="43" fontId="0" fillId="0" borderId="45" xfId="0" applyNumberFormat="1" applyBorder="1" applyAlignment="1">
      <alignment horizontal="center"/>
    </xf>
    <xf numFmtId="43" fontId="0" fillId="0" borderId="56" xfId="0" applyNumberFormat="1" applyBorder="1" applyAlignment="1">
      <alignment horizontal="center"/>
    </xf>
    <xf numFmtId="0" fontId="0" fillId="3" borderId="45" xfId="0" applyFill="1" applyBorder="1"/>
    <xf numFmtId="165" fontId="0" fillId="0" borderId="0" xfId="0" applyNumberFormat="1"/>
    <xf numFmtId="166" fontId="0" fillId="0" borderId="0" xfId="6" applyNumberFormat="1" applyFont="1"/>
    <xf numFmtId="0" fontId="0" fillId="0" borderId="45" xfId="0" applyBorder="1" applyAlignment="1">
      <alignment horizontal="center"/>
    </xf>
    <xf numFmtId="0" fontId="0" fillId="0" borderId="48" xfId="0"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0" xfId="0" applyBorder="1" applyAlignment="1">
      <alignment horizontal="center"/>
    </xf>
    <xf numFmtId="2" fontId="0" fillId="0" borderId="45" xfId="0" applyNumberFormat="1" applyBorder="1" applyAlignment="1">
      <alignment horizontal="center"/>
    </xf>
    <xf numFmtId="164" fontId="3" fillId="4" borderId="5" xfId="1" applyNumberFormat="1" applyFont="1" applyFill="1" applyBorder="1" applyAlignment="1">
      <alignment horizontal="center"/>
    </xf>
    <xf numFmtId="164" fontId="3" fillId="4" borderId="30" xfId="1" applyNumberFormat="1" applyFont="1" applyFill="1" applyBorder="1" applyAlignment="1">
      <alignment horizontal="center"/>
    </xf>
    <xf numFmtId="164" fontId="3" fillId="0" borderId="5" xfId="1" applyNumberFormat="1" applyFont="1" applyBorder="1" applyAlignment="1">
      <alignment horizontal="center"/>
    </xf>
    <xf numFmtId="164" fontId="3" fillId="0" borderId="30" xfId="1" applyNumberFormat="1" applyFont="1" applyBorder="1" applyAlignment="1">
      <alignment horizontal="center"/>
    </xf>
    <xf numFmtId="0" fontId="0" fillId="0" borderId="63" xfId="0" applyBorder="1" applyAlignment="1">
      <alignment horizontal="center"/>
    </xf>
    <xf numFmtId="0" fontId="0" fillId="0" borderId="64"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2" fontId="0" fillId="0" borderId="61" xfId="0" applyNumberFormat="1" applyBorder="1" applyAlignment="1">
      <alignment horizontal="center"/>
    </xf>
    <xf numFmtId="2" fontId="0" fillId="0" borderId="62" xfId="0" applyNumberFormat="1" applyBorder="1" applyAlignment="1">
      <alignment horizontal="center"/>
    </xf>
    <xf numFmtId="43" fontId="0" fillId="0" borderId="48" xfId="6" applyFont="1" applyBorder="1" applyAlignment="1">
      <alignment horizontal="center" wrapText="1"/>
    </xf>
    <xf numFmtId="43" fontId="0" fillId="0" borderId="55" xfId="6" applyFont="1" applyBorder="1" applyAlignment="1">
      <alignment horizontal="center" wrapText="1"/>
    </xf>
    <xf numFmtId="43" fontId="0" fillId="0" borderId="56" xfId="6" applyFont="1" applyBorder="1" applyAlignment="1">
      <alignment horizontal="center" wrapText="1"/>
    </xf>
    <xf numFmtId="0" fontId="0" fillId="0" borderId="48" xfId="0" applyBorder="1" applyAlignment="1">
      <alignment horizontal="center"/>
    </xf>
    <xf numFmtId="0" fontId="0" fillId="0" borderId="55" xfId="0"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60" xfId="0" applyBorder="1" applyAlignment="1">
      <alignment horizontal="center"/>
    </xf>
    <xf numFmtId="0" fontId="0" fillId="0" borderId="61" xfId="0" applyBorder="1" applyAlignment="1">
      <alignment horizontal="center"/>
    </xf>
    <xf numFmtId="0" fontId="0" fillId="0" borderId="62" xfId="0" applyBorder="1" applyAlignment="1">
      <alignment horizontal="center"/>
    </xf>
    <xf numFmtId="0" fontId="20" fillId="4" borderId="0" xfId="5" applyFont="1" applyFill="1" applyAlignment="1" applyProtection="1">
      <alignment horizontal="center" vertical="center"/>
    </xf>
    <xf numFmtId="0" fontId="21" fillId="4" borderId="0" xfId="4" applyFont="1" applyFill="1" applyAlignment="1" applyProtection="1">
      <alignment horizontal="center" vertical="center"/>
    </xf>
    <xf numFmtId="43" fontId="12" fillId="4" borderId="0" xfId="3" applyFont="1" applyFill="1" applyBorder="1" applyAlignment="1" applyProtection="1">
      <alignment horizontal="center" vertical="center"/>
      <protection locked="0"/>
    </xf>
    <xf numFmtId="43" fontId="6" fillId="5" borderId="36" xfId="3" applyFont="1" applyFill="1" applyBorder="1" applyAlignment="1" applyProtection="1">
      <alignment horizontal="center" vertical="center" wrapText="1"/>
      <protection locked="0"/>
    </xf>
    <xf numFmtId="43" fontId="6" fillId="5" borderId="37" xfId="3" applyFont="1" applyFill="1" applyBorder="1" applyAlignment="1" applyProtection="1">
      <alignment horizontal="center" vertical="center" wrapText="1"/>
      <protection locked="0"/>
    </xf>
    <xf numFmtId="43" fontId="6" fillId="5" borderId="39" xfId="3" applyFont="1" applyFill="1" applyBorder="1" applyAlignment="1" applyProtection="1">
      <alignment horizontal="center" vertical="center" wrapText="1"/>
      <protection locked="0"/>
    </xf>
    <xf numFmtId="43" fontId="6" fillId="5" borderId="32" xfId="3" applyFont="1" applyFill="1" applyBorder="1" applyAlignment="1" applyProtection="1">
      <alignment horizontal="center" vertical="center" wrapText="1"/>
      <protection locked="0"/>
    </xf>
    <xf numFmtId="43" fontId="15" fillId="5" borderId="37" xfId="3" applyFont="1" applyFill="1" applyBorder="1" applyAlignment="1" applyProtection="1">
      <alignment horizontal="center" vertical="center"/>
      <protection locked="0"/>
    </xf>
    <xf numFmtId="43" fontId="6" fillId="5" borderId="32" xfId="3" applyFont="1" applyFill="1" applyBorder="1" applyAlignment="1" applyProtection="1">
      <alignment horizontal="center" vertical="center"/>
      <protection locked="0"/>
    </xf>
    <xf numFmtId="43" fontId="6" fillId="5" borderId="40" xfId="3" applyFont="1" applyFill="1" applyBorder="1" applyAlignment="1" applyProtection="1">
      <alignment horizontal="center" vertical="center"/>
      <protection locked="0"/>
    </xf>
    <xf numFmtId="0" fontId="0" fillId="0" borderId="0" xfId="0" applyAlignment="1">
      <alignment wrapText="1"/>
    </xf>
    <xf numFmtId="0" fontId="1" fillId="0" borderId="0" xfId="7"/>
    <xf numFmtId="9" fontId="0" fillId="0" borderId="32" xfId="0" applyNumberFormat="1" applyBorder="1"/>
    <xf numFmtId="0" fontId="0" fillId="0" borderId="0" xfId="0" applyBorder="1"/>
    <xf numFmtId="4" fontId="3" fillId="0" borderId="53" xfId="1" applyNumberFormat="1" applyFont="1" applyBorder="1"/>
    <xf numFmtId="0" fontId="0" fillId="4" borderId="0" xfId="0" applyFill="1" applyBorder="1"/>
    <xf numFmtId="4" fontId="0" fillId="0" borderId="0" xfId="0" applyNumberFormat="1" applyBorder="1"/>
    <xf numFmtId="0" fontId="0" fillId="8" borderId="0" xfId="0" applyFill="1" applyAlignment="1">
      <alignment horizontal="center" textRotation="255"/>
    </xf>
    <xf numFmtId="0" fontId="0" fillId="8" borderId="52" xfId="0" applyFill="1" applyBorder="1" applyAlignment="1">
      <alignment horizontal="center" textRotation="255"/>
    </xf>
    <xf numFmtId="2" fontId="0" fillId="7" borderId="45" xfId="0" applyNumberFormat="1" applyFill="1" applyBorder="1" applyAlignment="1">
      <alignment horizontal="center"/>
    </xf>
    <xf numFmtId="0" fontId="0" fillId="7" borderId="45" xfId="0" applyFill="1" applyBorder="1" applyAlignment="1">
      <alignment horizontal="center"/>
    </xf>
  </cellXfs>
  <cellStyles count="8">
    <cellStyle name="Comma" xfId="6" builtinId="3"/>
    <cellStyle name="Comma 2" xfId="3"/>
    <cellStyle name="Hyperlink" xfId="2" builtinId="8"/>
    <cellStyle name="Hyperlink 2" xfId="5"/>
    <cellStyle name="Normal" xfId="0" builtinId="0"/>
    <cellStyle name="Normal 2" xfId="1"/>
    <cellStyle name="Normal 3" xfId="4"/>
    <cellStyle name="Normal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0</xdr:colOff>
      <xdr:row>0</xdr:row>
      <xdr:rowOff>28575</xdr:rowOff>
    </xdr:from>
    <xdr:to>
      <xdr:col>22</xdr:col>
      <xdr:colOff>227180</xdr:colOff>
      <xdr:row>7</xdr:row>
      <xdr:rowOff>117484</xdr:rowOff>
    </xdr:to>
    <xdr:pic>
      <xdr:nvPicPr>
        <xdr:cNvPr id="2" name="Picture 1"/>
        <xdr:cNvPicPr>
          <a:picLocks noChangeAspect="1"/>
        </xdr:cNvPicPr>
      </xdr:nvPicPr>
      <xdr:blipFill>
        <a:blip xmlns:r="http://schemas.openxmlformats.org/officeDocument/2006/relationships" r:embed="rId1"/>
        <a:stretch>
          <a:fillRect/>
        </a:stretch>
      </xdr:blipFill>
      <xdr:spPr>
        <a:xfrm>
          <a:off x="7391400" y="28575"/>
          <a:ext cx="5713580" cy="1422409"/>
        </a:xfrm>
        <a:prstGeom prst="rect">
          <a:avLst/>
        </a:prstGeom>
      </xdr:spPr>
    </xdr:pic>
    <xdr:clientData/>
  </xdr:twoCellAnchor>
  <xdr:twoCellAnchor editAs="oneCell">
    <xdr:from>
      <xdr:col>12</xdr:col>
      <xdr:colOff>581025</xdr:colOff>
      <xdr:row>7</xdr:row>
      <xdr:rowOff>180975</xdr:rowOff>
    </xdr:from>
    <xdr:to>
      <xdr:col>22</xdr:col>
      <xdr:colOff>200025</xdr:colOff>
      <xdr:row>16</xdr:row>
      <xdr:rowOff>159454</xdr:rowOff>
    </xdr:to>
    <xdr:pic>
      <xdr:nvPicPr>
        <xdr:cNvPr id="3" name="Picture 2"/>
        <xdr:cNvPicPr>
          <a:picLocks noChangeAspect="1"/>
        </xdr:cNvPicPr>
      </xdr:nvPicPr>
      <xdr:blipFill>
        <a:blip xmlns:r="http://schemas.openxmlformats.org/officeDocument/2006/relationships" r:embed="rId2"/>
        <a:stretch>
          <a:fillRect/>
        </a:stretch>
      </xdr:blipFill>
      <xdr:spPr>
        <a:xfrm>
          <a:off x="7362825" y="1514475"/>
          <a:ext cx="5715000" cy="16929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ssscontributiontable.com/" TargetMode="External"/><Relationship Id="rId1" Type="http://schemas.openxmlformats.org/officeDocument/2006/relationships/hyperlink" Target="http://www.bendaggers.blogspot.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www.bir.gov.ph/index.php/tax-information/withholding-tax.html"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workbookViewId="0">
      <selection activeCell="A13" sqref="A13"/>
    </sheetView>
  </sheetViews>
  <sheetFormatPr defaultColWidth="9.140625" defaultRowHeight="15"/>
  <cols>
    <col min="1" max="1" width="17.5703125" style="221" bestFit="1" customWidth="1"/>
    <col min="2" max="2" width="38.5703125" style="221" bestFit="1" customWidth="1"/>
    <col min="3" max="3" width="12" style="221" bestFit="1" customWidth="1"/>
    <col min="4" max="4" width="16.85546875" style="221" bestFit="1" customWidth="1"/>
    <col min="5" max="5" width="9.140625" style="221"/>
    <col min="6" max="6" width="3.42578125" style="221" bestFit="1" customWidth="1"/>
    <col min="7" max="7" width="12" style="221" bestFit="1" customWidth="1"/>
    <col min="8" max="9" width="10" style="221" bestFit="1" customWidth="1"/>
    <col min="10" max="10" width="9" style="221" bestFit="1" customWidth="1"/>
    <col min="11" max="11" width="10.85546875" style="221" bestFit="1" customWidth="1"/>
    <col min="12" max="12" width="9" style="221" bestFit="1" customWidth="1"/>
    <col min="13" max="13" width="12" style="221" bestFit="1" customWidth="1"/>
    <col min="14" max="256" width="9.140625" style="221"/>
    <col min="257" max="257" width="17.5703125" style="221" bestFit="1" customWidth="1"/>
    <col min="258" max="258" width="38.5703125" style="221" bestFit="1" customWidth="1"/>
    <col min="259" max="259" width="12" style="221" bestFit="1" customWidth="1"/>
    <col min="260" max="260" width="16.85546875" style="221" bestFit="1" customWidth="1"/>
    <col min="261" max="261" width="9.140625" style="221"/>
    <col min="262" max="262" width="3.42578125" style="221" bestFit="1" customWidth="1"/>
    <col min="263" max="263" width="12" style="221" bestFit="1" customWidth="1"/>
    <col min="264" max="265" width="10" style="221" bestFit="1" customWidth="1"/>
    <col min="266" max="266" width="9" style="221" bestFit="1" customWidth="1"/>
    <col min="267" max="267" width="10.85546875" style="221" bestFit="1" customWidth="1"/>
    <col min="268" max="268" width="9" style="221" bestFit="1" customWidth="1"/>
    <col min="269" max="269" width="12" style="221" bestFit="1" customWidth="1"/>
    <col min="270" max="512" width="9.140625" style="221"/>
    <col min="513" max="513" width="17.5703125" style="221" bestFit="1" customWidth="1"/>
    <col min="514" max="514" width="38.5703125" style="221" bestFit="1" customWidth="1"/>
    <col min="515" max="515" width="12" style="221" bestFit="1" customWidth="1"/>
    <col min="516" max="516" width="16.85546875" style="221" bestFit="1" customWidth="1"/>
    <col min="517" max="517" width="9.140625" style="221"/>
    <col min="518" max="518" width="3.42578125" style="221" bestFit="1" customWidth="1"/>
    <col min="519" max="519" width="12" style="221" bestFit="1" customWidth="1"/>
    <col min="520" max="521" width="10" style="221" bestFit="1" customWidth="1"/>
    <col min="522" max="522" width="9" style="221" bestFit="1" customWidth="1"/>
    <col min="523" max="523" width="10.85546875" style="221" bestFit="1" customWidth="1"/>
    <col min="524" max="524" width="9" style="221" bestFit="1" customWidth="1"/>
    <col min="525" max="525" width="12" style="221" bestFit="1" customWidth="1"/>
    <col min="526" max="768" width="9.140625" style="221"/>
    <col min="769" max="769" width="17.5703125" style="221" bestFit="1" customWidth="1"/>
    <col min="770" max="770" width="38.5703125" style="221" bestFit="1" customWidth="1"/>
    <col min="771" max="771" width="12" style="221" bestFit="1" customWidth="1"/>
    <col min="772" max="772" width="16.85546875" style="221" bestFit="1" customWidth="1"/>
    <col min="773" max="773" width="9.140625" style="221"/>
    <col min="774" max="774" width="3.42578125" style="221" bestFit="1" customWidth="1"/>
    <col min="775" max="775" width="12" style="221" bestFit="1" customWidth="1"/>
    <col min="776" max="777" width="10" style="221" bestFit="1" customWidth="1"/>
    <col min="778" max="778" width="9" style="221" bestFit="1" customWidth="1"/>
    <col min="779" max="779" width="10.85546875" style="221" bestFit="1" customWidth="1"/>
    <col min="780" max="780" width="9" style="221" bestFit="1" customWidth="1"/>
    <col min="781" max="781" width="12" style="221" bestFit="1" customWidth="1"/>
    <col min="782" max="1024" width="9.140625" style="221"/>
    <col min="1025" max="1025" width="17.5703125" style="221" bestFit="1" customWidth="1"/>
    <col min="1026" max="1026" width="38.5703125" style="221" bestFit="1" customWidth="1"/>
    <col min="1027" max="1027" width="12" style="221" bestFit="1" customWidth="1"/>
    <col min="1028" max="1028" width="16.85546875" style="221" bestFit="1" customWidth="1"/>
    <col min="1029" max="1029" width="9.140625" style="221"/>
    <col min="1030" max="1030" width="3.42578125" style="221" bestFit="1" customWidth="1"/>
    <col min="1031" max="1031" width="12" style="221" bestFit="1" customWidth="1"/>
    <col min="1032" max="1033" width="10" style="221" bestFit="1" customWidth="1"/>
    <col min="1034" max="1034" width="9" style="221" bestFit="1" customWidth="1"/>
    <col min="1035" max="1035" width="10.85546875" style="221" bestFit="1" customWidth="1"/>
    <col min="1036" max="1036" width="9" style="221" bestFit="1" customWidth="1"/>
    <col min="1037" max="1037" width="12" style="221" bestFit="1" customWidth="1"/>
    <col min="1038" max="1280" width="9.140625" style="221"/>
    <col min="1281" max="1281" width="17.5703125" style="221" bestFit="1" customWidth="1"/>
    <col min="1282" max="1282" width="38.5703125" style="221" bestFit="1" customWidth="1"/>
    <col min="1283" max="1283" width="12" style="221" bestFit="1" customWidth="1"/>
    <col min="1284" max="1284" width="16.85546875" style="221" bestFit="1" customWidth="1"/>
    <col min="1285" max="1285" width="9.140625" style="221"/>
    <col min="1286" max="1286" width="3.42578125" style="221" bestFit="1" customWidth="1"/>
    <col min="1287" max="1287" width="12" style="221" bestFit="1" customWidth="1"/>
    <col min="1288" max="1289" width="10" style="221" bestFit="1" customWidth="1"/>
    <col min="1290" max="1290" width="9" style="221" bestFit="1" customWidth="1"/>
    <col min="1291" max="1291" width="10.85546875" style="221" bestFit="1" customWidth="1"/>
    <col min="1292" max="1292" width="9" style="221" bestFit="1" customWidth="1"/>
    <col min="1293" max="1293" width="12" style="221" bestFit="1" customWidth="1"/>
    <col min="1294" max="1536" width="9.140625" style="221"/>
    <col min="1537" max="1537" width="17.5703125" style="221" bestFit="1" customWidth="1"/>
    <col min="1538" max="1538" width="38.5703125" style="221" bestFit="1" customWidth="1"/>
    <col min="1539" max="1539" width="12" style="221" bestFit="1" customWidth="1"/>
    <col min="1540" max="1540" width="16.85546875" style="221" bestFit="1" customWidth="1"/>
    <col min="1541" max="1541" width="9.140625" style="221"/>
    <col min="1542" max="1542" width="3.42578125" style="221" bestFit="1" customWidth="1"/>
    <col min="1543" max="1543" width="12" style="221" bestFit="1" customWidth="1"/>
    <col min="1544" max="1545" width="10" style="221" bestFit="1" customWidth="1"/>
    <col min="1546" max="1546" width="9" style="221" bestFit="1" customWidth="1"/>
    <col min="1547" max="1547" width="10.85546875" style="221" bestFit="1" customWidth="1"/>
    <col min="1548" max="1548" width="9" style="221" bestFit="1" customWidth="1"/>
    <col min="1549" max="1549" width="12" style="221" bestFit="1" customWidth="1"/>
    <col min="1550" max="1792" width="9.140625" style="221"/>
    <col min="1793" max="1793" width="17.5703125" style="221" bestFit="1" customWidth="1"/>
    <col min="1794" max="1794" width="38.5703125" style="221" bestFit="1" customWidth="1"/>
    <col min="1795" max="1795" width="12" style="221" bestFit="1" customWidth="1"/>
    <col min="1796" max="1796" width="16.85546875" style="221" bestFit="1" customWidth="1"/>
    <col min="1797" max="1797" width="9.140625" style="221"/>
    <col min="1798" max="1798" width="3.42578125" style="221" bestFit="1" customWidth="1"/>
    <col min="1799" max="1799" width="12" style="221" bestFit="1" customWidth="1"/>
    <col min="1800" max="1801" width="10" style="221" bestFit="1" customWidth="1"/>
    <col min="1802" max="1802" width="9" style="221" bestFit="1" customWidth="1"/>
    <col min="1803" max="1803" width="10.85546875" style="221" bestFit="1" customWidth="1"/>
    <col min="1804" max="1804" width="9" style="221" bestFit="1" customWidth="1"/>
    <col min="1805" max="1805" width="12" style="221" bestFit="1" customWidth="1"/>
    <col min="1806" max="2048" width="9.140625" style="221"/>
    <col min="2049" max="2049" width="17.5703125" style="221" bestFit="1" customWidth="1"/>
    <col min="2050" max="2050" width="38.5703125" style="221" bestFit="1" customWidth="1"/>
    <col min="2051" max="2051" width="12" style="221" bestFit="1" customWidth="1"/>
    <col min="2052" max="2052" width="16.85546875" style="221" bestFit="1" customWidth="1"/>
    <col min="2053" max="2053" width="9.140625" style="221"/>
    <col min="2054" max="2054" width="3.42578125" style="221" bestFit="1" customWidth="1"/>
    <col min="2055" max="2055" width="12" style="221" bestFit="1" customWidth="1"/>
    <col min="2056" max="2057" width="10" style="221" bestFit="1" customWidth="1"/>
    <col min="2058" max="2058" width="9" style="221" bestFit="1" customWidth="1"/>
    <col min="2059" max="2059" width="10.85546875" style="221" bestFit="1" customWidth="1"/>
    <col min="2060" max="2060" width="9" style="221" bestFit="1" customWidth="1"/>
    <col min="2061" max="2061" width="12" style="221" bestFit="1" customWidth="1"/>
    <col min="2062" max="2304" width="9.140625" style="221"/>
    <col min="2305" max="2305" width="17.5703125" style="221" bestFit="1" customWidth="1"/>
    <col min="2306" max="2306" width="38.5703125" style="221" bestFit="1" customWidth="1"/>
    <col min="2307" max="2307" width="12" style="221" bestFit="1" customWidth="1"/>
    <col min="2308" max="2308" width="16.85546875" style="221" bestFit="1" customWidth="1"/>
    <col min="2309" max="2309" width="9.140625" style="221"/>
    <col min="2310" max="2310" width="3.42578125" style="221" bestFit="1" customWidth="1"/>
    <col min="2311" max="2311" width="12" style="221" bestFit="1" customWidth="1"/>
    <col min="2312" max="2313" width="10" style="221" bestFit="1" customWidth="1"/>
    <col min="2314" max="2314" width="9" style="221" bestFit="1" customWidth="1"/>
    <col min="2315" max="2315" width="10.85546875" style="221" bestFit="1" customWidth="1"/>
    <col min="2316" max="2316" width="9" style="221" bestFit="1" customWidth="1"/>
    <col min="2317" max="2317" width="12" style="221" bestFit="1" customWidth="1"/>
    <col min="2318" max="2560" width="9.140625" style="221"/>
    <col min="2561" max="2561" width="17.5703125" style="221" bestFit="1" customWidth="1"/>
    <col min="2562" max="2562" width="38.5703125" style="221" bestFit="1" customWidth="1"/>
    <col min="2563" max="2563" width="12" style="221" bestFit="1" customWidth="1"/>
    <col min="2564" max="2564" width="16.85546875" style="221" bestFit="1" customWidth="1"/>
    <col min="2565" max="2565" width="9.140625" style="221"/>
    <col min="2566" max="2566" width="3.42578125" style="221" bestFit="1" customWidth="1"/>
    <col min="2567" max="2567" width="12" style="221" bestFit="1" customWidth="1"/>
    <col min="2568" max="2569" width="10" style="221" bestFit="1" customWidth="1"/>
    <col min="2570" max="2570" width="9" style="221" bestFit="1" customWidth="1"/>
    <col min="2571" max="2571" width="10.85546875" style="221" bestFit="1" customWidth="1"/>
    <col min="2572" max="2572" width="9" style="221" bestFit="1" customWidth="1"/>
    <col min="2573" max="2573" width="12" style="221" bestFit="1" customWidth="1"/>
    <col min="2574" max="2816" width="9.140625" style="221"/>
    <col min="2817" max="2817" width="17.5703125" style="221" bestFit="1" customWidth="1"/>
    <col min="2818" max="2818" width="38.5703125" style="221" bestFit="1" customWidth="1"/>
    <col min="2819" max="2819" width="12" style="221" bestFit="1" customWidth="1"/>
    <col min="2820" max="2820" width="16.85546875" style="221" bestFit="1" customWidth="1"/>
    <col min="2821" max="2821" width="9.140625" style="221"/>
    <col min="2822" max="2822" width="3.42578125" style="221" bestFit="1" customWidth="1"/>
    <col min="2823" max="2823" width="12" style="221" bestFit="1" customWidth="1"/>
    <col min="2824" max="2825" width="10" style="221" bestFit="1" customWidth="1"/>
    <col min="2826" max="2826" width="9" style="221" bestFit="1" customWidth="1"/>
    <col min="2827" max="2827" width="10.85546875" style="221" bestFit="1" customWidth="1"/>
    <col min="2828" max="2828" width="9" style="221" bestFit="1" customWidth="1"/>
    <col min="2829" max="2829" width="12" style="221" bestFit="1" customWidth="1"/>
    <col min="2830" max="3072" width="9.140625" style="221"/>
    <col min="3073" max="3073" width="17.5703125" style="221" bestFit="1" customWidth="1"/>
    <col min="3074" max="3074" width="38.5703125" style="221" bestFit="1" customWidth="1"/>
    <col min="3075" max="3075" width="12" style="221" bestFit="1" customWidth="1"/>
    <col min="3076" max="3076" width="16.85546875" style="221" bestFit="1" customWidth="1"/>
    <col min="3077" max="3077" width="9.140625" style="221"/>
    <col min="3078" max="3078" width="3.42578125" style="221" bestFit="1" customWidth="1"/>
    <col min="3079" max="3079" width="12" style="221" bestFit="1" customWidth="1"/>
    <col min="3080" max="3081" width="10" style="221" bestFit="1" customWidth="1"/>
    <col min="3082" max="3082" width="9" style="221" bestFit="1" customWidth="1"/>
    <col min="3083" max="3083" width="10.85546875" style="221" bestFit="1" customWidth="1"/>
    <col min="3084" max="3084" width="9" style="221" bestFit="1" customWidth="1"/>
    <col min="3085" max="3085" width="12" style="221" bestFit="1" customWidth="1"/>
    <col min="3086" max="3328" width="9.140625" style="221"/>
    <col min="3329" max="3329" width="17.5703125" style="221" bestFit="1" customWidth="1"/>
    <col min="3330" max="3330" width="38.5703125" style="221" bestFit="1" customWidth="1"/>
    <col min="3331" max="3331" width="12" style="221" bestFit="1" customWidth="1"/>
    <col min="3332" max="3332" width="16.85546875" style="221" bestFit="1" customWidth="1"/>
    <col min="3333" max="3333" width="9.140625" style="221"/>
    <col min="3334" max="3334" width="3.42578125" style="221" bestFit="1" customWidth="1"/>
    <col min="3335" max="3335" width="12" style="221" bestFit="1" customWidth="1"/>
    <col min="3336" max="3337" width="10" style="221" bestFit="1" customWidth="1"/>
    <col min="3338" max="3338" width="9" style="221" bestFit="1" customWidth="1"/>
    <col min="3339" max="3339" width="10.85546875" style="221" bestFit="1" customWidth="1"/>
    <col min="3340" max="3340" width="9" style="221" bestFit="1" customWidth="1"/>
    <col min="3341" max="3341" width="12" style="221" bestFit="1" customWidth="1"/>
    <col min="3342" max="3584" width="9.140625" style="221"/>
    <col min="3585" max="3585" width="17.5703125" style="221" bestFit="1" customWidth="1"/>
    <col min="3586" max="3586" width="38.5703125" style="221" bestFit="1" customWidth="1"/>
    <col min="3587" max="3587" width="12" style="221" bestFit="1" customWidth="1"/>
    <col min="3588" max="3588" width="16.85546875" style="221" bestFit="1" customWidth="1"/>
    <col min="3589" max="3589" width="9.140625" style="221"/>
    <col min="3590" max="3590" width="3.42578125" style="221" bestFit="1" customWidth="1"/>
    <col min="3591" max="3591" width="12" style="221" bestFit="1" customWidth="1"/>
    <col min="3592" max="3593" width="10" style="221" bestFit="1" customWidth="1"/>
    <col min="3594" max="3594" width="9" style="221" bestFit="1" customWidth="1"/>
    <col min="3595" max="3595" width="10.85546875" style="221" bestFit="1" customWidth="1"/>
    <col min="3596" max="3596" width="9" style="221" bestFit="1" customWidth="1"/>
    <col min="3597" max="3597" width="12" style="221" bestFit="1" customWidth="1"/>
    <col min="3598" max="3840" width="9.140625" style="221"/>
    <col min="3841" max="3841" width="17.5703125" style="221" bestFit="1" customWidth="1"/>
    <col min="3842" max="3842" width="38.5703125" style="221" bestFit="1" customWidth="1"/>
    <col min="3843" max="3843" width="12" style="221" bestFit="1" customWidth="1"/>
    <col min="3844" max="3844" width="16.85546875" style="221" bestFit="1" customWidth="1"/>
    <col min="3845" max="3845" width="9.140625" style="221"/>
    <col min="3846" max="3846" width="3.42578125" style="221" bestFit="1" customWidth="1"/>
    <col min="3847" max="3847" width="12" style="221" bestFit="1" customWidth="1"/>
    <col min="3848" max="3849" width="10" style="221" bestFit="1" customWidth="1"/>
    <col min="3850" max="3850" width="9" style="221" bestFit="1" customWidth="1"/>
    <col min="3851" max="3851" width="10.85546875" style="221" bestFit="1" customWidth="1"/>
    <col min="3852" max="3852" width="9" style="221" bestFit="1" customWidth="1"/>
    <col min="3853" max="3853" width="12" style="221" bestFit="1" customWidth="1"/>
    <col min="3854" max="4096" width="9.140625" style="221"/>
    <col min="4097" max="4097" width="17.5703125" style="221" bestFit="1" customWidth="1"/>
    <col min="4098" max="4098" width="38.5703125" style="221" bestFit="1" customWidth="1"/>
    <col min="4099" max="4099" width="12" style="221" bestFit="1" customWidth="1"/>
    <col min="4100" max="4100" width="16.85546875" style="221" bestFit="1" customWidth="1"/>
    <col min="4101" max="4101" width="9.140625" style="221"/>
    <col min="4102" max="4102" width="3.42578125" style="221" bestFit="1" customWidth="1"/>
    <col min="4103" max="4103" width="12" style="221" bestFit="1" customWidth="1"/>
    <col min="4104" max="4105" width="10" style="221" bestFit="1" customWidth="1"/>
    <col min="4106" max="4106" width="9" style="221" bestFit="1" customWidth="1"/>
    <col min="4107" max="4107" width="10.85546875" style="221" bestFit="1" customWidth="1"/>
    <col min="4108" max="4108" width="9" style="221" bestFit="1" customWidth="1"/>
    <col min="4109" max="4109" width="12" style="221" bestFit="1" customWidth="1"/>
    <col min="4110" max="4352" width="9.140625" style="221"/>
    <col min="4353" max="4353" width="17.5703125" style="221" bestFit="1" customWidth="1"/>
    <col min="4354" max="4354" width="38.5703125" style="221" bestFit="1" customWidth="1"/>
    <col min="4355" max="4355" width="12" style="221" bestFit="1" customWidth="1"/>
    <col min="4356" max="4356" width="16.85546875" style="221" bestFit="1" customWidth="1"/>
    <col min="4357" max="4357" width="9.140625" style="221"/>
    <col min="4358" max="4358" width="3.42578125" style="221" bestFit="1" customWidth="1"/>
    <col min="4359" max="4359" width="12" style="221" bestFit="1" customWidth="1"/>
    <col min="4360" max="4361" width="10" style="221" bestFit="1" customWidth="1"/>
    <col min="4362" max="4362" width="9" style="221" bestFit="1" customWidth="1"/>
    <col min="4363" max="4363" width="10.85546875" style="221" bestFit="1" customWidth="1"/>
    <col min="4364" max="4364" width="9" style="221" bestFit="1" customWidth="1"/>
    <col min="4365" max="4365" width="12" style="221" bestFit="1" customWidth="1"/>
    <col min="4366" max="4608" width="9.140625" style="221"/>
    <col min="4609" max="4609" width="17.5703125" style="221" bestFit="1" customWidth="1"/>
    <col min="4610" max="4610" width="38.5703125" style="221" bestFit="1" customWidth="1"/>
    <col min="4611" max="4611" width="12" style="221" bestFit="1" customWidth="1"/>
    <col min="4612" max="4612" width="16.85546875" style="221" bestFit="1" customWidth="1"/>
    <col min="4613" max="4613" width="9.140625" style="221"/>
    <col min="4614" max="4614" width="3.42578125" style="221" bestFit="1" customWidth="1"/>
    <col min="4615" max="4615" width="12" style="221" bestFit="1" customWidth="1"/>
    <col min="4616" max="4617" width="10" style="221" bestFit="1" customWidth="1"/>
    <col min="4618" max="4618" width="9" style="221" bestFit="1" customWidth="1"/>
    <col min="4619" max="4619" width="10.85546875" style="221" bestFit="1" customWidth="1"/>
    <col min="4620" max="4620" width="9" style="221" bestFit="1" customWidth="1"/>
    <col min="4621" max="4621" width="12" style="221" bestFit="1" customWidth="1"/>
    <col min="4622" max="4864" width="9.140625" style="221"/>
    <col min="4865" max="4865" width="17.5703125" style="221" bestFit="1" customWidth="1"/>
    <col min="4866" max="4866" width="38.5703125" style="221" bestFit="1" customWidth="1"/>
    <col min="4867" max="4867" width="12" style="221" bestFit="1" customWidth="1"/>
    <col min="4868" max="4868" width="16.85546875" style="221" bestFit="1" customWidth="1"/>
    <col min="4869" max="4869" width="9.140625" style="221"/>
    <col min="4870" max="4870" width="3.42578125" style="221" bestFit="1" customWidth="1"/>
    <col min="4871" max="4871" width="12" style="221" bestFit="1" customWidth="1"/>
    <col min="4872" max="4873" width="10" style="221" bestFit="1" customWidth="1"/>
    <col min="4874" max="4874" width="9" style="221" bestFit="1" customWidth="1"/>
    <col min="4875" max="4875" width="10.85546875" style="221" bestFit="1" customWidth="1"/>
    <col min="4876" max="4876" width="9" style="221" bestFit="1" customWidth="1"/>
    <col min="4877" max="4877" width="12" style="221" bestFit="1" customWidth="1"/>
    <col min="4878" max="5120" width="9.140625" style="221"/>
    <col min="5121" max="5121" width="17.5703125" style="221" bestFit="1" customWidth="1"/>
    <col min="5122" max="5122" width="38.5703125" style="221" bestFit="1" customWidth="1"/>
    <col min="5123" max="5123" width="12" style="221" bestFit="1" customWidth="1"/>
    <col min="5124" max="5124" width="16.85546875" style="221" bestFit="1" customWidth="1"/>
    <col min="5125" max="5125" width="9.140625" style="221"/>
    <col min="5126" max="5126" width="3.42578125" style="221" bestFit="1" customWidth="1"/>
    <col min="5127" max="5127" width="12" style="221" bestFit="1" customWidth="1"/>
    <col min="5128" max="5129" width="10" style="221" bestFit="1" customWidth="1"/>
    <col min="5130" max="5130" width="9" style="221" bestFit="1" customWidth="1"/>
    <col min="5131" max="5131" width="10.85546875" style="221" bestFit="1" customWidth="1"/>
    <col min="5132" max="5132" width="9" style="221" bestFit="1" customWidth="1"/>
    <col min="5133" max="5133" width="12" style="221" bestFit="1" customWidth="1"/>
    <col min="5134" max="5376" width="9.140625" style="221"/>
    <col min="5377" max="5377" width="17.5703125" style="221" bestFit="1" customWidth="1"/>
    <col min="5378" max="5378" width="38.5703125" style="221" bestFit="1" customWidth="1"/>
    <col min="5379" max="5379" width="12" style="221" bestFit="1" customWidth="1"/>
    <col min="5380" max="5380" width="16.85546875" style="221" bestFit="1" customWidth="1"/>
    <col min="5381" max="5381" width="9.140625" style="221"/>
    <col min="5382" max="5382" width="3.42578125" style="221" bestFit="1" customWidth="1"/>
    <col min="5383" max="5383" width="12" style="221" bestFit="1" customWidth="1"/>
    <col min="5384" max="5385" width="10" style="221" bestFit="1" customWidth="1"/>
    <col min="5386" max="5386" width="9" style="221" bestFit="1" customWidth="1"/>
    <col min="5387" max="5387" width="10.85546875" style="221" bestFit="1" customWidth="1"/>
    <col min="5388" max="5388" width="9" style="221" bestFit="1" customWidth="1"/>
    <col min="5389" max="5389" width="12" style="221" bestFit="1" customWidth="1"/>
    <col min="5390" max="5632" width="9.140625" style="221"/>
    <col min="5633" max="5633" width="17.5703125" style="221" bestFit="1" customWidth="1"/>
    <col min="5634" max="5634" width="38.5703125" style="221" bestFit="1" customWidth="1"/>
    <col min="5635" max="5635" width="12" style="221" bestFit="1" customWidth="1"/>
    <col min="5636" max="5636" width="16.85546875" style="221" bestFit="1" customWidth="1"/>
    <col min="5637" max="5637" width="9.140625" style="221"/>
    <col min="5638" max="5638" width="3.42578125" style="221" bestFit="1" customWidth="1"/>
    <col min="5639" max="5639" width="12" style="221" bestFit="1" customWidth="1"/>
    <col min="5640" max="5641" width="10" style="221" bestFit="1" customWidth="1"/>
    <col min="5642" max="5642" width="9" style="221" bestFit="1" customWidth="1"/>
    <col min="5643" max="5643" width="10.85546875" style="221" bestFit="1" customWidth="1"/>
    <col min="5644" max="5644" width="9" style="221" bestFit="1" customWidth="1"/>
    <col min="5645" max="5645" width="12" style="221" bestFit="1" customWidth="1"/>
    <col min="5646" max="5888" width="9.140625" style="221"/>
    <col min="5889" max="5889" width="17.5703125" style="221" bestFit="1" customWidth="1"/>
    <col min="5890" max="5890" width="38.5703125" style="221" bestFit="1" customWidth="1"/>
    <col min="5891" max="5891" width="12" style="221" bestFit="1" customWidth="1"/>
    <col min="5892" max="5892" width="16.85546875" style="221" bestFit="1" customWidth="1"/>
    <col min="5893" max="5893" width="9.140625" style="221"/>
    <col min="5894" max="5894" width="3.42578125" style="221" bestFit="1" customWidth="1"/>
    <col min="5895" max="5895" width="12" style="221" bestFit="1" customWidth="1"/>
    <col min="5896" max="5897" width="10" style="221" bestFit="1" customWidth="1"/>
    <col min="5898" max="5898" width="9" style="221" bestFit="1" customWidth="1"/>
    <col min="5899" max="5899" width="10.85546875" style="221" bestFit="1" customWidth="1"/>
    <col min="5900" max="5900" width="9" style="221" bestFit="1" customWidth="1"/>
    <col min="5901" max="5901" width="12" style="221" bestFit="1" customWidth="1"/>
    <col min="5902" max="6144" width="9.140625" style="221"/>
    <col min="6145" max="6145" width="17.5703125" style="221" bestFit="1" customWidth="1"/>
    <col min="6146" max="6146" width="38.5703125" style="221" bestFit="1" customWidth="1"/>
    <col min="6147" max="6147" width="12" style="221" bestFit="1" customWidth="1"/>
    <col min="6148" max="6148" width="16.85546875" style="221" bestFit="1" customWidth="1"/>
    <col min="6149" max="6149" width="9.140625" style="221"/>
    <col min="6150" max="6150" width="3.42578125" style="221" bestFit="1" customWidth="1"/>
    <col min="6151" max="6151" width="12" style="221" bestFit="1" customWidth="1"/>
    <col min="6152" max="6153" width="10" style="221" bestFit="1" customWidth="1"/>
    <col min="6154" max="6154" width="9" style="221" bestFit="1" customWidth="1"/>
    <col min="6155" max="6155" width="10.85546875" style="221" bestFit="1" customWidth="1"/>
    <col min="6156" max="6156" width="9" style="221" bestFit="1" customWidth="1"/>
    <col min="6157" max="6157" width="12" style="221" bestFit="1" customWidth="1"/>
    <col min="6158" max="6400" width="9.140625" style="221"/>
    <col min="6401" max="6401" width="17.5703125" style="221" bestFit="1" customWidth="1"/>
    <col min="6402" max="6402" width="38.5703125" style="221" bestFit="1" customWidth="1"/>
    <col min="6403" max="6403" width="12" style="221" bestFit="1" customWidth="1"/>
    <col min="6404" max="6404" width="16.85546875" style="221" bestFit="1" customWidth="1"/>
    <col min="6405" max="6405" width="9.140625" style="221"/>
    <col min="6406" max="6406" width="3.42578125" style="221" bestFit="1" customWidth="1"/>
    <col min="6407" max="6407" width="12" style="221" bestFit="1" customWidth="1"/>
    <col min="6408" max="6409" width="10" style="221" bestFit="1" customWidth="1"/>
    <col min="6410" max="6410" width="9" style="221" bestFit="1" customWidth="1"/>
    <col min="6411" max="6411" width="10.85546875" style="221" bestFit="1" customWidth="1"/>
    <col min="6412" max="6412" width="9" style="221" bestFit="1" customWidth="1"/>
    <col min="6413" max="6413" width="12" style="221" bestFit="1" customWidth="1"/>
    <col min="6414" max="6656" width="9.140625" style="221"/>
    <col min="6657" max="6657" width="17.5703125" style="221" bestFit="1" customWidth="1"/>
    <col min="6658" max="6658" width="38.5703125" style="221" bestFit="1" customWidth="1"/>
    <col min="6659" max="6659" width="12" style="221" bestFit="1" customWidth="1"/>
    <col min="6660" max="6660" width="16.85546875" style="221" bestFit="1" customWidth="1"/>
    <col min="6661" max="6661" width="9.140625" style="221"/>
    <col min="6662" max="6662" width="3.42578125" style="221" bestFit="1" customWidth="1"/>
    <col min="6663" max="6663" width="12" style="221" bestFit="1" customWidth="1"/>
    <col min="6664" max="6665" width="10" style="221" bestFit="1" customWidth="1"/>
    <col min="6666" max="6666" width="9" style="221" bestFit="1" customWidth="1"/>
    <col min="6667" max="6667" width="10.85546875" style="221" bestFit="1" customWidth="1"/>
    <col min="6668" max="6668" width="9" style="221" bestFit="1" customWidth="1"/>
    <col min="6669" max="6669" width="12" style="221" bestFit="1" customWidth="1"/>
    <col min="6670" max="6912" width="9.140625" style="221"/>
    <col min="6913" max="6913" width="17.5703125" style="221" bestFit="1" customWidth="1"/>
    <col min="6914" max="6914" width="38.5703125" style="221" bestFit="1" customWidth="1"/>
    <col min="6915" max="6915" width="12" style="221" bestFit="1" customWidth="1"/>
    <col min="6916" max="6916" width="16.85546875" style="221" bestFit="1" customWidth="1"/>
    <col min="6917" max="6917" width="9.140625" style="221"/>
    <col min="6918" max="6918" width="3.42578125" style="221" bestFit="1" customWidth="1"/>
    <col min="6919" max="6919" width="12" style="221" bestFit="1" customWidth="1"/>
    <col min="6920" max="6921" width="10" style="221" bestFit="1" customWidth="1"/>
    <col min="6922" max="6922" width="9" style="221" bestFit="1" customWidth="1"/>
    <col min="6923" max="6923" width="10.85546875" style="221" bestFit="1" customWidth="1"/>
    <col min="6924" max="6924" width="9" style="221" bestFit="1" customWidth="1"/>
    <col min="6925" max="6925" width="12" style="221" bestFit="1" customWidth="1"/>
    <col min="6926" max="7168" width="9.140625" style="221"/>
    <col min="7169" max="7169" width="17.5703125" style="221" bestFit="1" customWidth="1"/>
    <col min="7170" max="7170" width="38.5703125" style="221" bestFit="1" customWidth="1"/>
    <col min="7171" max="7171" width="12" style="221" bestFit="1" customWidth="1"/>
    <col min="7172" max="7172" width="16.85546875" style="221" bestFit="1" customWidth="1"/>
    <col min="7173" max="7173" width="9.140625" style="221"/>
    <col min="7174" max="7174" width="3.42578125" style="221" bestFit="1" customWidth="1"/>
    <col min="7175" max="7175" width="12" style="221" bestFit="1" customWidth="1"/>
    <col min="7176" max="7177" width="10" style="221" bestFit="1" customWidth="1"/>
    <col min="7178" max="7178" width="9" style="221" bestFit="1" customWidth="1"/>
    <col min="7179" max="7179" width="10.85546875" style="221" bestFit="1" customWidth="1"/>
    <col min="7180" max="7180" width="9" style="221" bestFit="1" customWidth="1"/>
    <col min="7181" max="7181" width="12" style="221" bestFit="1" customWidth="1"/>
    <col min="7182" max="7424" width="9.140625" style="221"/>
    <col min="7425" max="7425" width="17.5703125" style="221" bestFit="1" customWidth="1"/>
    <col min="7426" max="7426" width="38.5703125" style="221" bestFit="1" customWidth="1"/>
    <col min="7427" max="7427" width="12" style="221" bestFit="1" customWidth="1"/>
    <col min="7428" max="7428" width="16.85546875" style="221" bestFit="1" customWidth="1"/>
    <col min="7429" max="7429" width="9.140625" style="221"/>
    <col min="7430" max="7430" width="3.42578125" style="221" bestFit="1" customWidth="1"/>
    <col min="7431" max="7431" width="12" style="221" bestFit="1" customWidth="1"/>
    <col min="7432" max="7433" width="10" style="221" bestFit="1" customWidth="1"/>
    <col min="7434" max="7434" width="9" style="221" bestFit="1" customWidth="1"/>
    <col min="7435" max="7435" width="10.85546875" style="221" bestFit="1" customWidth="1"/>
    <col min="7436" max="7436" width="9" style="221" bestFit="1" customWidth="1"/>
    <col min="7437" max="7437" width="12" style="221" bestFit="1" customWidth="1"/>
    <col min="7438" max="7680" width="9.140625" style="221"/>
    <col min="7681" max="7681" width="17.5703125" style="221" bestFit="1" customWidth="1"/>
    <col min="7682" max="7682" width="38.5703125" style="221" bestFit="1" customWidth="1"/>
    <col min="7683" max="7683" width="12" style="221" bestFit="1" customWidth="1"/>
    <col min="7684" max="7684" width="16.85546875" style="221" bestFit="1" customWidth="1"/>
    <col min="7685" max="7685" width="9.140625" style="221"/>
    <col min="7686" max="7686" width="3.42578125" style="221" bestFit="1" customWidth="1"/>
    <col min="7687" max="7687" width="12" style="221" bestFit="1" customWidth="1"/>
    <col min="7688" max="7689" width="10" style="221" bestFit="1" customWidth="1"/>
    <col min="7690" max="7690" width="9" style="221" bestFit="1" customWidth="1"/>
    <col min="7691" max="7691" width="10.85546875" style="221" bestFit="1" customWidth="1"/>
    <col min="7692" max="7692" width="9" style="221" bestFit="1" customWidth="1"/>
    <col min="7693" max="7693" width="12" style="221" bestFit="1" customWidth="1"/>
    <col min="7694" max="7936" width="9.140625" style="221"/>
    <col min="7937" max="7937" width="17.5703125" style="221" bestFit="1" customWidth="1"/>
    <col min="7938" max="7938" width="38.5703125" style="221" bestFit="1" customWidth="1"/>
    <col min="7939" max="7939" width="12" style="221" bestFit="1" customWidth="1"/>
    <col min="7940" max="7940" width="16.85546875" style="221" bestFit="1" customWidth="1"/>
    <col min="7941" max="7941" width="9.140625" style="221"/>
    <col min="7942" max="7942" width="3.42578125" style="221" bestFit="1" customWidth="1"/>
    <col min="7943" max="7943" width="12" style="221" bestFit="1" customWidth="1"/>
    <col min="7944" max="7945" width="10" style="221" bestFit="1" customWidth="1"/>
    <col min="7946" max="7946" width="9" style="221" bestFit="1" customWidth="1"/>
    <col min="7947" max="7947" width="10.85546875" style="221" bestFit="1" customWidth="1"/>
    <col min="7948" max="7948" width="9" style="221" bestFit="1" customWidth="1"/>
    <col min="7949" max="7949" width="12" style="221" bestFit="1" customWidth="1"/>
    <col min="7950" max="8192" width="9.140625" style="221"/>
    <col min="8193" max="8193" width="17.5703125" style="221" bestFit="1" customWidth="1"/>
    <col min="8194" max="8194" width="38.5703125" style="221" bestFit="1" customWidth="1"/>
    <col min="8195" max="8195" width="12" style="221" bestFit="1" customWidth="1"/>
    <col min="8196" max="8196" width="16.85546875" style="221" bestFit="1" customWidth="1"/>
    <col min="8197" max="8197" width="9.140625" style="221"/>
    <col min="8198" max="8198" width="3.42578125" style="221" bestFit="1" customWidth="1"/>
    <col min="8199" max="8199" width="12" style="221" bestFit="1" customWidth="1"/>
    <col min="8200" max="8201" width="10" style="221" bestFit="1" customWidth="1"/>
    <col min="8202" max="8202" width="9" style="221" bestFit="1" customWidth="1"/>
    <col min="8203" max="8203" width="10.85546875" style="221" bestFit="1" customWidth="1"/>
    <col min="8204" max="8204" width="9" style="221" bestFit="1" customWidth="1"/>
    <col min="8205" max="8205" width="12" style="221" bestFit="1" customWidth="1"/>
    <col min="8206" max="8448" width="9.140625" style="221"/>
    <col min="8449" max="8449" width="17.5703125" style="221" bestFit="1" customWidth="1"/>
    <col min="8450" max="8450" width="38.5703125" style="221" bestFit="1" customWidth="1"/>
    <col min="8451" max="8451" width="12" style="221" bestFit="1" customWidth="1"/>
    <col min="8452" max="8452" width="16.85546875" style="221" bestFit="1" customWidth="1"/>
    <col min="8453" max="8453" width="9.140625" style="221"/>
    <col min="8454" max="8454" width="3.42578125" style="221" bestFit="1" customWidth="1"/>
    <col min="8455" max="8455" width="12" style="221" bestFit="1" customWidth="1"/>
    <col min="8456" max="8457" width="10" style="221" bestFit="1" customWidth="1"/>
    <col min="8458" max="8458" width="9" style="221" bestFit="1" customWidth="1"/>
    <col min="8459" max="8459" width="10.85546875" style="221" bestFit="1" customWidth="1"/>
    <col min="8460" max="8460" width="9" style="221" bestFit="1" customWidth="1"/>
    <col min="8461" max="8461" width="12" style="221" bestFit="1" customWidth="1"/>
    <col min="8462" max="8704" width="9.140625" style="221"/>
    <col min="8705" max="8705" width="17.5703125" style="221" bestFit="1" customWidth="1"/>
    <col min="8706" max="8706" width="38.5703125" style="221" bestFit="1" customWidth="1"/>
    <col min="8707" max="8707" width="12" style="221" bestFit="1" customWidth="1"/>
    <col min="8708" max="8708" width="16.85546875" style="221" bestFit="1" customWidth="1"/>
    <col min="8709" max="8709" width="9.140625" style="221"/>
    <col min="8710" max="8710" width="3.42578125" style="221" bestFit="1" customWidth="1"/>
    <col min="8711" max="8711" width="12" style="221" bestFit="1" customWidth="1"/>
    <col min="8712" max="8713" width="10" style="221" bestFit="1" customWidth="1"/>
    <col min="8714" max="8714" width="9" style="221" bestFit="1" customWidth="1"/>
    <col min="8715" max="8715" width="10.85546875" style="221" bestFit="1" customWidth="1"/>
    <col min="8716" max="8716" width="9" style="221" bestFit="1" customWidth="1"/>
    <col min="8717" max="8717" width="12" style="221" bestFit="1" customWidth="1"/>
    <col min="8718" max="8960" width="9.140625" style="221"/>
    <col min="8961" max="8961" width="17.5703125" style="221" bestFit="1" customWidth="1"/>
    <col min="8962" max="8962" width="38.5703125" style="221" bestFit="1" customWidth="1"/>
    <col min="8963" max="8963" width="12" style="221" bestFit="1" customWidth="1"/>
    <col min="8964" max="8964" width="16.85546875" style="221" bestFit="1" customWidth="1"/>
    <col min="8965" max="8965" width="9.140625" style="221"/>
    <col min="8966" max="8966" width="3.42578125" style="221" bestFit="1" customWidth="1"/>
    <col min="8967" max="8967" width="12" style="221" bestFit="1" customWidth="1"/>
    <col min="8968" max="8969" width="10" style="221" bestFit="1" customWidth="1"/>
    <col min="8970" max="8970" width="9" style="221" bestFit="1" customWidth="1"/>
    <col min="8971" max="8971" width="10.85546875" style="221" bestFit="1" customWidth="1"/>
    <col min="8972" max="8972" width="9" style="221" bestFit="1" customWidth="1"/>
    <col min="8973" max="8973" width="12" style="221" bestFit="1" customWidth="1"/>
    <col min="8974" max="9216" width="9.140625" style="221"/>
    <col min="9217" max="9217" width="17.5703125" style="221" bestFit="1" customWidth="1"/>
    <col min="9218" max="9218" width="38.5703125" style="221" bestFit="1" customWidth="1"/>
    <col min="9219" max="9219" width="12" style="221" bestFit="1" customWidth="1"/>
    <col min="9220" max="9220" width="16.85546875" style="221" bestFit="1" customWidth="1"/>
    <col min="9221" max="9221" width="9.140625" style="221"/>
    <col min="9222" max="9222" width="3.42578125" style="221" bestFit="1" customWidth="1"/>
    <col min="9223" max="9223" width="12" style="221" bestFit="1" customWidth="1"/>
    <col min="9224" max="9225" width="10" style="221" bestFit="1" customWidth="1"/>
    <col min="9226" max="9226" width="9" style="221" bestFit="1" customWidth="1"/>
    <col min="9227" max="9227" width="10.85546875" style="221" bestFit="1" customWidth="1"/>
    <col min="9228" max="9228" width="9" style="221" bestFit="1" customWidth="1"/>
    <col min="9229" max="9229" width="12" style="221" bestFit="1" customWidth="1"/>
    <col min="9230" max="9472" width="9.140625" style="221"/>
    <col min="9473" max="9473" width="17.5703125" style="221" bestFit="1" customWidth="1"/>
    <col min="9474" max="9474" width="38.5703125" style="221" bestFit="1" customWidth="1"/>
    <col min="9475" max="9475" width="12" style="221" bestFit="1" customWidth="1"/>
    <col min="9476" max="9476" width="16.85546875" style="221" bestFit="1" customWidth="1"/>
    <col min="9477" max="9477" width="9.140625" style="221"/>
    <col min="9478" max="9478" width="3.42578125" style="221" bestFit="1" customWidth="1"/>
    <col min="9479" max="9479" width="12" style="221" bestFit="1" customWidth="1"/>
    <col min="9480" max="9481" width="10" style="221" bestFit="1" customWidth="1"/>
    <col min="9482" max="9482" width="9" style="221" bestFit="1" customWidth="1"/>
    <col min="9483" max="9483" width="10.85546875" style="221" bestFit="1" customWidth="1"/>
    <col min="9484" max="9484" width="9" style="221" bestFit="1" customWidth="1"/>
    <col min="9485" max="9485" width="12" style="221" bestFit="1" customWidth="1"/>
    <col min="9486" max="9728" width="9.140625" style="221"/>
    <col min="9729" max="9729" width="17.5703125" style="221" bestFit="1" customWidth="1"/>
    <col min="9730" max="9730" width="38.5703125" style="221" bestFit="1" customWidth="1"/>
    <col min="9731" max="9731" width="12" style="221" bestFit="1" customWidth="1"/>
    <col min="9732" max="9732" width="16.85546875" style="221" bestFit="1" customWidth="1"/>
    <col min="9733" max="9733" width="9.140625" style="221"/>
    <col min="9734" max="9734" width="3.42578125" style="221" bestFit="1" customWidth="1"/>
    <col min="9735" max="9735" width="12" style="221" bestFit="1" customWidth="1"/>
    <col min="9736" max="9737" width="10" style="221" bestFit="1" customWidth="1"/>
    <col min="9738" max="9738" width="9" style="221" bestFit="1" customWidth="1"/>
    <col min="9739" max="9739" width="10.85546875" style="221" bestFit="1" customWidth="1"/>
    <col min="9740" max="9740" width="9" style="221" bestFit="1" customWidth="1"/>
    <col min="9741" max="9741" width="12" style="221" bestFit="1" customWidth="1"/>
    <col min="9742" max="9984" width="9.140625" style="221"/>
    <col min="9985" max="9985" width="17.5703125" style="221" bestFit="1" customWidth="1"/>
    <col min="9986" max="9986" width="38.5703125" style="221" bestFit="1" customWidth="1"/>
    <col min="9987" max="9987" width="12" style="221" bestFit="1" customWidth="1"/>
    <col min="9988" max="9988" width="16.85546875" style="221" bestFit="1" customWidth="1"/>
    <col min="9989" max="9989" width="9.140625" style="221"/>
    <col min="9990" max="9990" width="3.42578125" style="221" bestFit="1" customWidth="1"/>
    <col min="9991" max="9991" width="12" style="221" bestFit="1" customWidth="1"/>
    <col min="9992" max="9993" width="10" style="221" bestFit="1" customWidth="1"/>
    <col min="9994" max="9994" width="9" style="221" bestFit="1" customWidth="1"/>
    <col min="9995" max="9995" width="10.85546875" style="221" bestFit="1" customWidth="1"/>
    <col min="9996" max="9996" width="9" style="221" bestFit="1" customWidth="1"/>
    <col min="9997" max="9997" width="12" style="221" bestFit="1" customWidth="1"/>
    <col min="9998" max="10240" width="9.140625" style="221"/>
    <col min="10241" max="10241" width="17.5703125" style="221" bestFit="1" customWidth="1"/>
    <col min="10242" max="10242" width="38.5703125" style="221" bestFit="1" customWidth="1"/>
    <col min="10243" max="10243" width="12" style="221" bestFit="1" customWidth="1"/>
    <col min="10244" max="10244" width="16.85546875" style="221" bestFit="1" customWidth="1"/>
    <col min="10245" max="10245" width="9.140625" style="221"/>
    <col min="10246" max="10246" width="3.42578125" style="221" bestFit="1" customWidth="1"/>
    <col min="10247" max="10247" width="12" style="221" bestFit="1" customWidth="1"/>
    <col min="10248" max="10249" width="10" style="221" bestFit="1" customWidth="1"/>
    <col min="10250" max="10250" width="9" style="221" bestFit="1" customWidth="1"/>
    <col min="10251" max="10251" width="10.85546875" style="221" bestFit="1" customWidth="1"/>
    <col min="10252" max="10252" width="9" style="221" bestFit="1" customWidth="1"/>
    <col min="10253" max="10253" width="12" style="221" bestFit="1" customWidth="1"/>
    <col min="10254" max="10496" width="9.140625" style="221"/>
    <col min="10497" max="10497" width="17.5703125" style="221" bestFit="1" customWidth="1"/>
    <col min="10498" max="10498" width="38.5703125" style="221" bestFit="1" customWidth="1"/>
    <col min="10499" max="10499" width="12" style="221" bestFit="1" customWidth="1"/>
    <col min="10500" max="10500" width="16.85546875" style="221" bestFit="1" customWidth="1"/>
    <col min="10501" max="10501" width="9.140625" style="221"/>
    <col min="10502" max="10502" width="3.42578125" style="221" bestFit="1" customWidth="1"/>
    <col min="10503" max="10503" width="12" style="221" bestFit="1" customWidth="1"/>
    <col min="10504" max="10505" width="10" style="221" bestFit="1" customWidth="1"/>
    <col min="10506" max="10506" width="9" style="221" bestFit="1" customWidth="1"/>
    <col min="10507" max="10507" width="10.85546875" style="221" bestFit="1" customWidth="1"/>
    <col min="10508" max="10508" width="9" style="221" bestFit="1" customWidth="1"/>
    <col min="10509" max="10509" width="12" style="221" bestFit="1" customWidth="1"/>
    <col min="10510" max="10752" width="9.140625" style="221"/>
    <col min="10753" max="10753" width="17.5703125" style="221" bestFit="1" customWidth="1"/>
    <col min="10754" max="10754" width="38.5703125" style="221" bestFit="1" customWidth="1"/>
    <col min="10755" max="10755" width="12" style="221" bestFit="1" customWidth="1"/>
    <col min="10756" max="10756" width="16.85546875" style="221" bestFit="1" customWidth="1"/>
    <col min="10757" max="10757" width="9.140625" style="221"/>
    <col min="10758" max="10758" width="3.42578125" style="221" bestFit="1" customWidth="1"/>
    <col min="10759" max="10759" width="12" style="221" bestFit="1" customWidth="1"/>
    <col min="10760" max="10761" width="10" style="221" bestFit="1" customWidth="1"/>
    <col min="10762" max="10762" width="9" style="221" bestFit="1" customWidth="1"/>
    <col min="10763" max="10763" width="10.85546875" style="221" bestFit="1" customWidth="1"/>
    <col min="10764" max="10764" width="9" style="221" bestFit="1" customWidth="1"/>
    <col min="10765" max="10765" width="12" style="221" bestFit="1" customWidth="1"/>
    <col min="10766" max="11008" width="9.140625" style="221"/>
    <col min="11009" max="11009" width="17.5703125" style="221" bestFit="1" customWidth="1"/>
    <col min="11010" max="11010" width="38.5703125" style="221" bestFit="1" customWidth="1"/>
    <col min="11011" max="11011" width="12" style="221" bestFit="1" customWidth="1"/>
    <col min="11012" max="11012" width="16.85546875" style="221" bestFit="1" customWidth="1"/>
    <col min="11013" max="11013" width="9.140625" style="221"/>
    <col min="11014" max="11014" width="3.42578125" style="221" bestFit="1" customWidth="1"/>
    <col min="11015" max="11015" width="12" style="221" bestFit="1" customWidth="1"/>
    <col min="11016" max="11017" width="10" style="221" bestFit="1" customWidth="1"/>
    <col min="11018" max="11018" width="9" style="221" bestFit="1" customWidth="1"/>
    <col min="11019" max="11019" width="10.85546875" style="221" bestFit="1" customWidth="1"/>
    <col min="11020" max="11020" width="9" style="221" bestFit="1" customWidth="1"/>
    <col min="11021" max="11021" width="12" style="221" bestFit="1" customWidth="1"/>
    <col min="11022" max="11264" width="9.140625" style="221"/>
    <col min="11265" max="11265" width="17.5703125" style="221" bestFit="1" customWidth="1"/>
    <col min="11266" max="11266" width="38.5703125" style="221" bestFit="1" customWidth="1"/>
    <col min="11267" max="11267" width="12" style="221" bestFit="1" customWidth="1"/>
    <col min="11268" max="11268" width="16.85546875" style="221" bestFit="1" customWidth="1"/>
    <col min="11269" max="11269" width="9.140625" style="221"/>
    <col min="11270" max="11270" width="3.42578125" style="221" bestFit="1" customWidth="1"/>
    <col min="11271" max="11271" width="12" style="221" bestFit="1" customWidth="1"/>
    <col min="11272" max="11273" width="10" style="221" bestFit="1" customWidth="1"/>
    <col min="11274" max="11274" width="9" style="221" bestFit="1" customWidth="1"/>
    <col min="11275" max="11275" width="10.85546875" style="221" bestFit="1" customWidth="1"/>
    <col min="11276" max="11276" width="9" style="221" bestFit="1" customWidth="1"/>
    <col min="11277" max="11277" width="12" style="221" bestFit="1" customWidth="1"/>
    <col min="11278" max="11520" width="9.140625" style="221"/>
    <col min="11521" max="11521" width="17.5703125" style="221" bestFit="1" customWidth="1"/>
    <col min="11522" max="11522" width="38.5703125" style="221" bestFit="1" customWidth="1"/>
    <col min="11523" max="11523" width="12" style="221" bestFit="1" customWidth="1"/>
    <col min="11524" max="11524" width="16.85546875" style="221" bestFit="1" customWidth="1"/>
    <col min="11525" max="11525" width="9.140625" style="221"/>
    <col min="11526" max="11526" width="3.42578125" style="221" bestFit="1" customWidth="1"/>
    <col min="11527" max="11527" width="12" style="221" bestFit="1" customWidth="1"/>
    <col min="11528" max="11529" width="10" style="221" bestFit="1" customWidth="1"/>
    <col min="11530" max="11530" width="9" style="221" bestFit="1" customWidth="1"/>
    <col min="11531" max="11531" width="10.85546875" style="221" bestFit="1" customWidth="1"/>
    <col min="11532" max="11532" width="9" style="221" bestFit="1" customWidth="1"/>
    <col min="11533" max="11533" width="12" style="221" bestFit="1" customWidth="1"/>
    <col min="11534" max="11776" width="9.140625" style="221"/>
    <col min="11777" max="11777" width="17.5703125" style="221" bestFit="1" customWidth="1"/>
    <col min="11778" max="11778" width="38.5703125" style="221" bestFit="1" customWidth="1"/>
    <col min="11779" max="11779" width="12" style="221" bestFit="1" customWidth="1"/>
    <col min="11780" max="11780" width="16.85546875" style="221" bestFit="1" customWidth="1"/>
    <col min="11781" max="11781" width="9.140625" style="221"/>
    <col min="11782" max="11782" width="3.42578125" style="221" bestFit="1" customWidth="1"/>
    <col min="11783" max="11783" width="12" style="221" bestFit="1" customWidth="1"/>
    <col min="11784" max="11785" width="10" style="221" bestFit="1" customWidth="1"/>
    <col min="11786" max="11786" width="9" style="221" bestFit="1" customWidth="1"/>
    <col min="11787" max="11787" width="10.85546875" style="221" bestFit="1" customWidth="1"/>
    <col min="11788" max="11788" width="9" style="221" bestFit="1" customWidth="1"/>
    <col min="11789" max="11789" width="12" style="221" bestFit="1" customWidth="1"/>
    <col min="11790" max="12032" width="9.140625" style="221"/>
    <col min="12033" max="12033" width="17.5703125" style="221" bestFit="1" customWidth="1"/>
    <col min="12034" max="12034" width="38.5703125" style="221" bestFit="1" customWidth="1"/>
    <col min="12035" max="12035" width="12" style="221" bestFit="1" customWidth="1"/>
    <col min="12036" max="12036" width="16.85546875" style="221" bestFit="1" customWidth="1"/>
    <col min="12037" max="12037" width="9.140625" style="221"/>
    <col min="12038" max="12038" width="3.42578125" style="221" bestFit="1" customWidth="1"/>
    <col min="12039" max="12039" width="12" style="221" bestFit="1" customWidth="1"/>
    <col min="12040" max="12041" width="10" style="221" bestFit="1" customWidth="1"/>
    <col min="12042" max="12042" width="9" style="221" bestFit="1" customWidth="1"/>
    <col min="12043" max="12043" width="10.85546875" style="221" bestFit="1" customWidth="1"/>
    <col min="12044" max="12044" width="9" style="221" bestFit="1" customWidth="1"/>
    <col min="12045" max="12045" width="12" style="221" bestFit="1" customWidth="1"/>
    <col min="12046" max="12288" width="9.140625" style="221"/>
    <col min="12289" max="12289" width="17.5703125" style="221" bestFit="1" customWidth="1"/>
    <col min="12290" max="12290" width="38.5703125" style="221" bestFit="1" customWidth="1"/>
    <col min="12291" max="12291" width="12" style="221" bestFit="1" customWidth="1"/>
    <col min="12292" max="12292" width="16.85546875" style="221" bestFit="1" customWidth="1"/>
    <col min="12293" max="12293" width="9.140625" style="221"/>
    <col min="12294" max="12294" width="3.42578125" style="221" bestFit="1" customWidth="1"/>
    <col min="12295" max="12295" width="12" style="221" bestFit="1" customWidth="1"/>
    <col min="12296" max="12297" width="10" style="221" bestFit="1" customWidth="1"/>
    <col min="12298" max="12298" width="9" style="221" bestFit="1" customWidth="1"/>
    <col min="12299" max="12299" width="10.85546875" style="221" bestFit="1" customWidth="1"/>
    <col min="12300" max="12300" width="9" style="221" bestFit="1" customWidth="1"/>
    <col min="12301" max="12301" width="12" style="221" bestFit="1" customWidth="1"/>
    <col min="12302" max="12544" width="9.140625" style="221"/>
    <col min="12545" max="12545" width="17.5703125" style="221" bestFit="1" customWidth="1"/>
    <col min="12546" max="12546" width="38.5703125" style="221" bestFit="1" customWidth="1"/>
    <col min="12547" max="12547" width="12" style="221" bestFit="1" customWidth="1"/>
    <col min="12548" max="12548" width="16.85546875" style="221" bestFit="1" customWidth="1"/>
    <col min="12549" max="12549" width="9.140625" style="221"/>
    <col min="12550" max="12550" width="3.42578125" style="221" bestFit="1" customWidth="1"/>
    <col min="12551" max="12551" width="12" style="221" bestFit="1" customWidth="1"/>
    <col min="12552" max="12553" width="10" style="221" bestFit="1" customWidth="1"/>
    <col min="12554" max="12554" width="9" style="221" bestFit="1" customWidth="1"/>
    <col min="12555" max="12555" width="10.85546875" style="221" bestFit="1" customWidth="1"/>
    <col min="12556" max="12556" width="9" style="221" bestFit="1" customWidth="1"/>
    <col min="12557" max="12557" width="12" style="221" bestFit="1" customWidth="1"/>
    <col min="12558" max="12800" width="9.140625" style="221"/>
    <col min="12801" max="12801" width="17.5703125" style="221" bestFit="1" customWidth="1"/>
    <col min="12802" max="12802" width="38.5703125" style="221" bestFit="1" customWidth="1"/>
    <col min="12803" max="12803" width="12" style="221" bestFit="1" customWidth="1"/>
    <col min="12804" max="12804" width="16.85546875" style="221" bestFit="1" customWidth="1"/>
    <col min="12805" max="12805" width="9.140625" style="221"/>
    <col min="12806" max="12806" width="3.42578125" style="221" bestFit="1" customWidth="1"/>
    <col min="12807" max="12807" width="12" style="221" bestFit="1" customWidth="1"/>
    <col min="12808" max="12809" width="10" style="221" bestFit="1" customWidth="1"/>
    <col min="12810" max="12810" width="9" style="221" bestFit="1" customWidth="1"/>
    <col min="12811" max="12811" width="10.85546875" style="221" bestFit="1" customWidth="1"/>
    <col min="12812" max="12812" width="9" style="221" bestFit="1" customWidth="1"/>
    <col min="12813" max="12813" width="12" style="221" bestFit="1" customWidth="1"/>
    <col min="12814" max="13056" width="9.140625" style="221"/>
    <col min="13057" max="13057" width="17.5703125" style="221" bestFit="1" customWidth="1"/>
    <col min="13058" max="13058" width="38.5703125" style="221" bestFit="1" customWidth="1"/>
    <col min="13059" max="13059" width="12" style="221" bestFit="1" customWidth="1"/>
    <col min="13060" max="13060" width="16.85546875" style="221" bestFit="1" customWidth="1"/>
    <col min="13061" max="13061" width="9.140625" style="221"/>
    <col min="13062" max="13062" width="3.42578125" style="221" bestFit="1" customWidth="1"/>
    <col min="13063" max="13063" width="12" style="221" bestFit="1" customWidth="1"/>
    <col min="13064" max="13065" width="10" style="221" bestFit="1" customWidth="1"/>
    <col min="13066" max="13066" width="9" style="221" bestFit="1" customWidth="1"/>
    <col min="13067" max="13067" width="10.85546875" style="221" bestFit="1" customWidth="1"/>
    <col min="13068" max="13068" width="9" style="221" bestFit="1" customWidth="1"/>
    <col min="13069" max="13069" width="12" style="221" bestFit="1" customWidth="1"/>
    <col min="13070" max="13312" width="9.140625" style="221"/>
    <col min="13313" max="13313" width="17.5703125" style="221" bestFit="1" customWidth="1"/>
    <col min="13314" max="13314" width="38.5703125" style="221" bestFit="1" customWidth="1"/>
    <col min="13315" max="13315" width="12" style="221" bestFit="1" customWidth="1"/>
    <col min="13316" max="13316" width="16.85546875" style="221" bestFit="1" customWidth="1"/>
    <col min="13317" max="13317" width="9.140625" style="221"/>
    <col min="13318" max="13318" width="3.42578125" style="221" bestFit="1" customWidth="1"/>
    <col min="13319" max="13319" width="12" style="221" bestFit="1" customWidth="1"/>
    <col min="13320" max="13321" width="10" style="221" bestFit="1" customWidth="1"/>
    <col min="13322" max="13322" width="9" style="221" bestFit="1" customWidth="1"/>
    <col min="13323" max="13323" width="10.85546875" style="221" bestFit="1" customWidth="1"/>
    <col min="13324" max="13324" width="9" style="221" bestFit="1" customWidth="1"/>
    <col min="13325" max="13325" width="12" style="221" bestFit="1" customWidth="1"/>
    <col min="13326" max="13568" width="9.140625" style="221"/>
    <col min="13569" max="13569" width="17.5703125" style="221" bestFit="1" customWidth="1"/>
    <col min="13570" max="13570" width="38.5703125" style="221" bestFit="1" customWidth="1"/>
    <col min="13571" max="13571" width="12" style="221" bestFit="1" customWidth="1"/>
    <col min="13572" max="13572" width="16.85546875" style="221" bestFit="1" customWidth="1"/>
    <col min="13573" max="13573" width="9.140625" style="221"/>
    <col min="13574" max="13574" width="3.42578125" style="221" bestFit="1" customWidth="1"/>
    <col min="13575" max="13575" width="12" style="221" bestFit="1" customWidth="1"/>
    <col min="13576" max="13577" width="10" style="221" bestFit="1" customWidth="1"/>
    <col min="13578" max="13578" width="9" style="221" bestFit="1" customWidth="1"/>
    <col min="13579" max="13579" width="10.85546875" style="221" bestFit="1" customWidth="1"/>
    <col min="13580" max="13580" width="9" style="221" bestFit="1" customWidth="1"/>
    <col min="13581" max="13581" width="12" style="221" bestFit="1" customWidth="1"/>
    <col min="13582" max="13824" width="9.140625" style="221"/>
    <col min="13825" max="13825" width="17.5703125" style="221" bestFit="1" customWidth="1"/>
    <col min="13826" max="13826" width="38.5703125" style="221" bestFit="1" customWidth="1"/>
    <col min="13827" max="13827" width="12" style="221" bestFit="1" customWidth="1"/>
    <col min="13828" max="13828" width="16.85546875" style="221" bestFit="1" customWidth="1"/>
    <col min="13829" max="13829" width="9.140625" style="221"/>
    <col min="13830" max="13830" width="3.42578125" style="221" bestFit="1" customWidth="1"/>
    <col min="13831" max="13831" width="12" style="221" bestFit="1" customWidth="1"/>
    <col min="13832" max="13833" width="10" style="221" bestFit="1" customWidth="1"/>
    <col min="13834" max="13834" width="9" style="221" bestFit="1" customWidth="1"/>
    <col min="13835" max="13835" width="10.85546875" style="221" bestFit="1" customWidth="1"/>
    <col min="13836" max="13836" width="9" style="221" bestFit="1" customWidth="1"/>
    <col min="13837" max="13837" width="12" style="221" bestFit="1" customWidth="1"/>
    <col min="13838" max="14080" width="9.140625" style="221"/>
    <col min="14081" max="14081" width="17.5703125" style="221" bestFit="1" customWidth="1"/>
    <col min="14082" max="14082" width="38.5703125" style="221" bestFit="1" customWidth="1"/>
    <col min="14083" max="14083" width="12" style="221" bestFit="1" customWidth="1"/>
    <col min="14084" max="14084" width="16.85546875" style="221" bestFit="1" customWidth="1"/>
    <col min="14085" max="14085" width="9.140625" style="221"/>
    <col min="14086" max="14086" width="3.42578125" style="221" bestFit="1" customWidth="1"/>
    <col min="14087" max="14087" width="12" style="221" bestFit="1" customWidth="1"/>
    <col min="14088" max="14089" width="10" style="221" bestFit="1" customWidth="1"/>
    <col min="14090" max="14090" width="9" style="221" bestFit="1" customWidth="1"/>
    <col min="14091" max="14091" width="10.85546875" style="221" bestFit="1" customWidth="1"/>
    <col min="14092" max="14092" width="9" style="221" bestFit="1" customWidth="1"/>
    <col min="14093" max="14093" width="12" style="221" bestFit="1" customWidth="1"/>
    <col min="14094" max="14336" width="9.140625" style="221"/>
    <col min="14337" max="14337" width="17.5703125" style="221" bestFit="1" customWidth="1"/>
    <col min="14338" max="14338" width="38.5703125" style="221" bestFit="1" customWidth="1"/>
    <col min="14339" max="14339" width="12" style="221" bestFit="1" customWidth="1"/>
    <col min="14340" max="14340" width="16.85546875" style="221" bestFit="1" customWidth="1"/>
    <col min="14341" max="14341" width="9.140625" style="221"/>
    <col min="14342" max="14342" width="3.42578125" style="221" bestFit="1" customWidth="1"/>
    <col min="14343" max="14343" width="12" style="221" bestFit="1" customWidth="1"/>
    <col min="14344" max="14345" width="10" style="221" bestFit="1" customWidth="1"/>
    <col min="14346" max="14346" width="9" style="221" bestFit="1" customWidth="1"/>
    <col min="14347" max="14347" width="10.85546875" style="221" bestFit="1" customWidth="1"/>
    <col min="14348" max="14348" width="9" style="221" bestFit="1" customWidth="1"/>
    <col min="14349" max="14349" width="12" style="221" bestFit="1" customWidth="1"/>
    <col min="14350" max="14592" width="9.140625" style="221"/>
    <col min="14593" max="14593" width="17.5703125" style="221" bestFit="1" customWidth="1"/>
    <col min="14594" max="14594" width="38.5703125" style="221" bestFit="1" customWidth="1"/>
    <col min="14595" max="14595" width="12" style="221" bestFit="1" customWidth="1"/>
    <col min="14596" max="14596" width="16.85546875" style="221" bestFit="1" customWidth="1"/>
    <col min="14597" max="14597" width="9.140625" style="221"/>
    <col min="14598" max="14598" width="3.42578125" style="221" bestFit="1" customWidth="1"/>
    <col min="14599" max="14599" width="12" style="221" bestFit="1" customWidth="1"/>
    <col min="14600" max="14601" width="10" style="221" bestFit="1" customWidth="1"/>
    <col min="14602" max="14602" width="9" style="221" bestFit="1" customWidth="1"/>
    <col min="14603" max="14603" width="10.85546875" style="221" bestFit="1" customWidth="1"/>
    <col min="14604" max="14604" width="9" style="221" bestFit="1" customWidth="1"/>
    <col min="14605" max="14605" width="12" style="221" bestFit="1" customWidth="1"/>
    <col min="14606" max="14848" width="9.140625" style="221"/>
    <col min="14849" max="14849" width="17.5703125" style="221" bestFit="1" customWidth="1"/>
    <col min="14850" max="14850" width="38.5703125" style="221" bestFit="1" customWidth="1"/>
    <col min="14851" max="14851" width="12" style="221" bestFit="1" customWidth="1"/>
    <col min="14852" max="14852" width="16.85546875" style="221" bestFit="1" customWidth="1"/>
    <col min="14853" max="14853" width="9.140625" style="221"/>
    <col min="14854" max="14854" width="3.42578125" style="221" bestFit="1" customWidth="1"/>
    <col min="14855" max="14855" width="12" style="221" bestFit="1" customWidth="1"/>
    <col min="14856" max="14857" width="10" style="221" bestFit="1" customWidth="1"/>
    <col min="14858" max="14858" width="9" style="221" bestFit="1" customWidth="1"/>
    <col min="14859" max="14859" width="10.85546875" style="221" bestFit="1" customWidth="1"/>
    <col min="14860" max="14860" width="9" style="221" bestFit="1" customWidth="1"/>
    <col min="14861" max="14861" width="12" style="221" bestFit="1" customWidth="1"/>
    <col min="14862" max="15104" width="9.140625" style="221"/>
    <col min="15105" max="15105" width="17.5703125" style="221" bestFit="1" customWidth="1"/>
    <col min="15106" max="15106" width="38.5703125" style="221" bestFit="1" customWidth="1"/>
    <col min="15107" max="15107" width="12" style="221" bestFit="1" customWidth="1"/>
    <col min="15108" max="15108" width="16.85546875" style="221" bestFit="1" customWidth="1"/>
    <col min="15109" max="15109" width="9.140625" style="221"/>
    <col min="15110" max="15110" width="3.42578125" style="221" bestFit="1" customWidth="1"/>
    <col min="15111" max="15111" width="12" style="221" bestFit="1" customWidth="1"/>
    <col min="15112" max="15113" width="10" style="221" bestFit="1" customWidth="1"/>
    <col min="15114" max="15114" width="9" style="221" bestFit="1" customWidth="1"/>
    <col min="15115" max="15115" width="10.85546875" style="221" bestFit="1" customWidth="1"/>
    <col min="15116" max="15116" width="9" style="221" bestFit="1" customWidth="1"/>
    <col min="15117" max="15117" width="12" style="221" bestFit="1" customWidth="1"/>
    <col min="15118" max="15360" width="9.140625" style="221"/>
    <col min="15361" max="15361" width="17.5703125" style="221" bestFit="1" customWidth="1"/>
    <col min="15362" max="15362" width="38.5703125" style="221" bestFit="1" customWidth="1"/>
    <col min="15363" max="15363" width="12" style="221" bestFit="1" customWidth="1"/>
    <col min="15364" max="15364" width="16.85546875" style="221" bestFit="1" customWidth="1"/>
    <col min="15365" max="15365" width="9.140625" style="221"/>
    <col min="15366" max="15366" width="3.42578125" style="221" bestFit="1" customWidth="1"/>
    <col min="15367" max="15367" width="12" style="221" bestFit="1" customWidth="1"/>
    <col min="15368" max="15369" width="10" style="221" bestFit="1" customWidth="1"/>
    <col min="15370" max="15370" width="9" style="221" bestFit="1" customWidth="1"/>
    <col min="15371" max="15371" width="10.85546875" style="221" bestFit="1" customWidth="1"/>
    <col min="15372" max="15372" width="9" style="221" bestFit="1" customWidth="1"/>
    <col min="15373" max="15373" width="12" style="221" bestFit="1" customWidth="1"/>
    <col min="15374" max="15616" width="9.140625" style="221"/>
    <col min="15617" max="15617" width="17.5703125" style="221" bestFit="1" customWidth="1"/>
    <col min="15618" max="15618" width="38.5703125" style="221" bestFit="1" customWidth="1"/>
    <col min="15619" max="15619" width="12" style="221" bestFit="1" customWidth="1"/>
    <col min="15620" max="15620" width="16.85546875" style="221" bestFit="1" customWidth="1"/>
    <col min="15621" max="15621" width="9.140625" style="221"/>
    <col min="15622" max="15622" width="3.42578125" style="221" bestFit="1" customWidth="1"/>
    <col min="15623" max="15623" width="12" style="221" bestFit="1" customWidth="1"/>
    <col min="15624" max="15625" width="10" style="221" bestFit="1" customWidth="1"/>
    <col min="15626" max="15626" width="9" style="221" bestFit="1" customWidth="1"/>
    <col min="15627" max="15627" width="10.85546875" style="221" bestFit="1" customWidth="1"/>
    <col min="15628" max="15628" width="9" style="221" bestFit="1" customWidth="1"/>
    <col min="15629" max="15629" width="12" style="221" bestFit="1" customWidth="1"/>
    <col min="15630" max="15872" width="9.140625" style="221"/>
    <col min="15873" max="15873" width="17.5703125" style="221" bestFit="1" customWidth="1"/>
    <col min="15874" max="15874" width="38.5703125" style="221" bestFit="1" customWidth="1"/>
    <col min="15875" max="15875" width="12" style="221" bestFit="1" customWidth="1"/>
    <col min="15876" max="15876" width="16.85546875" style="221" bestFit="1" customWidth="1"/>
    <col min="15877" max="15877" width="9.140625" style="221"/>
    <col min="15878" max="15878" width="3.42578125" style="221" bestFit="1" customWidth="1"/>
    <col min="15879" max="15879" width="12" style="221" bestFit="1" customWidth="1"/>
    <col min="15880" max="15881" width="10" style="221" bestFit="1" customWidth="1"/>
    <col min="15882" max="15882" width="9" style="221" bestFit="1" customWidth="1"/>
    <col min="15883" max="15883" width="10.85546875" style="221" bestFit="1" customWidth="1"/>
    <col min="15884" max="15884" width="9" style="221" bestFit="1" customWidth="1"/>
    <col min="15885" max="15885" width="12" style="221" bestFit="1" customWidth="1"/>
    <col min="15886" max="16128" width="9.140625" style="221"/>
    <col min="16129" max="16129" width="17.5703125" style="221" bestFit="1" customWidth="1"/>
    <col min="16130" max="16130" width="38.5703125" style="221" bestFit="1" customWidth="1"/>
    <col min="16131" max="16131" width="12" style="221" bestFit="1" customWidth="1"/>
    <col min="16132" max="16132" width="16.85546875" style="221" bestFit="1" customWidth="1"/>
    <col min="16133" max="16133" width="9.140625" style="221"/>
    <col min="16134" max="16134" width="3.42578125" style="221" bestFit="1" customWidth="1"/>
    <col min="16135" max="16135" width="12" style="221" bestFit="1" customWidth="1"/>
    <col min="16136" max="16137" width="10" style="221" bestFit="1" customWidth="1"/>
    <col min="16138" max="16138" width="9" style="221" bestFit="1" customWidth="1"/>
    <col min="16139" max="16139" width="10.85546875" style="221" bestFit="1" customWidth="1"/>
    <col min="16140" max="16140" width="9" style="221" bestFit="1" customWidth="1"/>
    <col min="16141" max="16141" width="12" style="221" bestFit="1" customWidth="1"/>
    <col min="16142" max="16384" width="9.140625" style="221"/>
  </cols>
  <sheetData>
    <row r="1" spans="1:13">
      <c r="G1" s="221" t="s">
        <v>184</v>
      </c>
    </row>
    <row r="4" spans="1:13">
      <c r="A4" s="221" t="s">
        <v>185</v>
      </c>
      <c r="G4" s="221" t="s">
        <v>186</v>
      </c>
      <c r="H4" s="221" t="s">
        <v>187</v>
      </c>
      <c r="I4" s="221" t="s">
        <v>188</v>
      </c>
      <c r="J4" s="221" t="s">
        <v>189</v>
      </c>
      <c r="K4" s="221" t="s">
        <v>190</v>
      </c>
      <c r="L4" s="221" t="s">
        <v>191</v>
      </c>
    </row>
    <row r="5" spans="1:13">
      <c r="B5" s="221" t="s">
        <v>192</v>
      </c>
      <c r="C5" s="221">
        <v>350000</v>
      </c>
      <c r="D5" s="221" t="s">
        <v>193</v>
      </c>
    </row>
    <row r="6" spans="1:13">
      <c r="B6" s="221" t="s">
        <v>194</v>
      </c>
    </row>
    <row r="7" spans="1:13">
      <c r="B7" s="221" t="s">
        <v>195</v>
      </c>
    </row>
    <row r="8" spans="1:13">
      <c r="A8" s="221" t="s">
        <v>196</v>
      </c>
      <c r="C8" s="221">
        <v>350000</v>
      </c>
    </row>
    <row r="9" spans="1:13">
      <c r="B9" s="221" t="s">
        <v>197</v>
      </c>
      <c r="C9" s="221">
        <v>14430.021428571426</v>
      </c>
      <c r="G9" s="221">
        <v>72150.10714285713</v>
      </c>
    </row>
    <row r="10" spans="1:13">
      <c r="B10" s="221" t="s">
        <v>198</v>
      </c>
      <c r="C10" s="221">
        <v>24500.000000000004</v>
      </c>
    </row>
    <row r="11" spans="1:13">
      <c r="B11" s="221" t="s">
        <v>199</v>
      </c>
      <c r="C11" s="221">
        <v>14000</v>
      </c>
    </row>
    <row r="12" spans="1:13">
      <c r="B12" s="221" t="s">
        <v>200</v>
      </c>
      <c r="C12" s="221">
        <v>100000</v>
      </c>
      <c r="G12" s="221">
        <v>100812.56999999999</v>
      </c>
      <c r="H12" s="221">
        <v>105809.86</v>
      </c>
      <c r="I12" s="221">
        <v>103573.58999999998</v>
      </c>
      <c r="J12" s="221">
        <v>94718.14</v>
      </c>
      <c r="K12" s="221">
        <v>89663.069999999992</v>
      </c>
      <c r="L12" s="221">
        <v>94390.780000000013</v>
      </c>
      <c r="M12" s="221">
        <v>98161.335000000006</v>
      </c>
    </row>
    <row r="13" spans="1:13">
      <c r="F13" s="221" t="s">
        <v>201</v>
      </c>
      <c r="G13" s="221">
        <v>15</v>
      </c>
      <c r="H13" s="221">
        <v>15</v>
      </c>
      <c r="I13" s="221">
        <v>14</v>
      </c>
      <c r="J13" s="221">
        <v>13</v>
      </c>
      <c r="K13" s="221">
        <v>15</v>
      </c>
      <c r="L13" s="221">
        <v>13</v>
      </c>
      <c r="M13" s="221">
        <v>14.166666666666666</v>
      </c>
    </row>
    <row r="14" spans="1:13">
      <c r="B14" s="221" t="s">
        <v>202</v>
      </c>
      <c r="C14" s="221">
        <v>77280</v>
      </c>
    </row>
    <row r="15" spans="1:13">
      <c r="B15" s="221" t="s">
        <v>203</v>
      </c>
      <c r="G15" s="221">
        <v>11951.5</v>
      </c>
      <c r="H15" s="221">
        <v>11690.75</v>
      </c>
      <c r="I15" s="221">
        <v>15201.75</v>
      </c>
      <c r="J15" s="221">
        <v>16746.75</v>
      </c>
      <c r="K15" s="221">
        <v>9702</v>
      </c>
      <c r="L15" s="221">
        <v>11951.5</v>
      </c>
      <c r="M15" s="221">
        <v>12874.041666666666</v>
      </c>
    </row>
    <row r="16" spans="1:13">
      <c r="B16" s="221" t="s">
        <v>204</v>
      </c>
      <c r="C16" s="221">
        <v>12000</v>
      </c>
    </row>
    <row r="17" spans="2:13">
      <c r="B17" s="221" t="s">
        <v>205</v>
      </c>
      <c r="C17" s="221">
        <v>10000</v>
      </c>
    </row>
    <row r="18" spans="2:13">
      <c r="B18" s="221" t="s">
        <v>206</v>
      </c>
      <c r="C18" s="221">
        <v>50</v>
      </c>
    </row>
    <row r="19" spans="2:13">
      <c r="B19" s="221" t="s">
        <v>207</v>
      </c>
      <c r="C19" s="221">
        <v>16000</v>
      </c>
      <c r="G19" s="221">
        <v>100993.94</v>
      </c>
      <c r="M19" s="221">
        <v>16832.323333333334</v>
      </c>
    </row>
    <row r="20" spans="2:13">
      <c r="B20" s="221" t="s">
        <v>208</v>
      </c>
      <c r="C20" s="221">
        <v>800</v>
      </c>
      <c r="G20" s="221">
        <v>4671</v>
      </c>
      <c r="M20" s="221">
        <v>778.5</v>
      </c>
    </row>
    <row r="21" spans="2:13">
      <c r="B21" s="221" t="s">
        <v>209</v>
      </c>
      <c r="C21" s="221">
        <v>11000</v>
      </c>
      <c r="G21" s="221">
        <v>68496</v>
      </c>
      <c r="M21" s="221">
        <v>11416</v>
      </c>
    </row>
    <row r="22" spans="2:13">
      <c r="B22" s="221" t="s">
        <v>210</v>
      </c>
    </row>
    <row r="23" spans="2:13">
      <c r="B23" s="221" t="s">
        <v>211</v>
      </c>
      <c r="C23" s="221">
        <v>210</v>
      </c>
      <c r="G23" s="221">
        <v>1260</v>
      </c>
      <c r="M23" s="221">
        <v>210</v>
      </c>
    </row>
    <row r="24" spans="2:13">
      <c r="B24" s="221" t="s">
        <v>212</v>
      </c>
    </row>
    <row r="25" spans="2:13">
      <c r="B25" s="221" t="s">
        <v>213</v>
      </c>
    </row>
    <row r="26" spans="2:13">
      <c r="B26" s="221" t="s">
        <v>214</v>
      </c>
    </row>
    <row r="27" spans="2:13">
      <c r="B27" s="221" t="s">
        <v>215</v>
      </c>
      <c r="C27" s="221">
        <v>11384.616666666665</v>
      </c>
    </row>
    <row r="28" spans="2:13">
      <c r="B28" s="221" t="s">
        <v>216</v>
      </c>
      <c r="C28" s="221">
        <v>1437</v>
      </c>
    </row>
    <row r="29" spans="2:13">
      <c r="B29" s="221" t="s">
        <v>217</v>
      </c>
    </row>
    <row r="30" spans="2:13">
      <c r="B30" s="221" t="s">
        <v>218</v>
      </c>
      <c r="C30" s="221">
        <v>293091.63809523807</v>
      </c>
    </row>
    <row r="32" spans="2:13">
      <c r="B32" s="221" t="s">
        <v>1</v>
      </c>
      <c r="C32" s="221">
        <v>56908.361904761929</v>
      </c>
    </row>
    <row r="34" spans="2:3">
      <c r="B34" s="221" t="s">
        <v>219</v>
      </c>
      <c r="C34" s="221">
        <v>3500000</v>
      </c>
    </row>
    <row r="35" spans="2:3">
      <c r="C35" s="221">
        <v>61.502385288428592</v>
      </c>
    </row>
    <row r="36" spans="2:3">
      <c r="B36" s="221" t="s">
        <v>220</v>
      </c>
      <c r="C36" s="221">
        <v>5.1251987740357157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topLeftCell="E1"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topLeftCell="A25" workbookViewId="0">
      <selection activeCell="F41" sqref="F41"/>
    </sheetView>
  </sheetViews>
  <sheetFormatPr defaultRowHeight="15.75"/>
  <cols>
    <col min="1" max="1" width="25.7109375" style="2" bestFit="1" customWidth="1"/>
    <col min="2" max="2" width="9" style="3" customWidth="1"/>
    <col min="3" max="3" width="12.140625" style="3" customWidth="1"/>
    <col min="4" max="4" width="12.140625" bestFit="1" customWidth="1"/>
  </cols>
  <sheetData>
    <row r="1" spans="1:3" ht="18">
      <c r="A1" s="119" t="s">
        <v>80</v>
      </c>
      <c r="B1" s="120"/>
      <c r="C1" s="120"/>
    </row>
    <row r="2" spans="1:3" ht="18">
      <c r="A2" s="119"/>
      <c r="B2" s="120"/>
      <c r="C2" s="120"/>
    </row>
    <row r="3" spans="1:3" ht="18">
      <c r="A3" s="119"/>
      <c r="B3" s="120"/>
      <c r="C3" s="120"/>
    </row>
    <row r="4" spans="1:3">
      <c r="A4" s="121" t="s">
        <v>125</v>
      </c>
      <c r="B4" s="122" t="s">
        <v>131</v>
      </c>
      <c r="C4" s="120"/>
    </row>
    <row r="5" spans="1:3">
      <c r="A5" s="121" t="s">
        <v>136</v>
      </c>
      <c r="B5" s="123">
        <v>200</v>
      </c>
      <c r="C5" s="120"/>
    </row>
    <row r="6" spans="1:3">
      <c r="A6" s="121" t="s">
        <v>137</v>
      </c>
      <c r="B6" s="123">
        <f>B5/8</f>
        <v>25</v>
      </c>
      <c r="C6" s="120"/>
    </row>
    <row r="7" spans="1:3">
      <c r="A7" s="121" t="s">
        <v>20</v>
      </c>
      <c r="B7" s="123">
        <f>B6*1.25</f>
        <v>31.25</v>
      </c>
      <c r="C7" s="120"/>
    </row>
    <row r="8" spans="1:3">
      <c r="A8" s="121" t="s">
        <v>30</v>
      </c>
      <c r="B8" s="123">
        <f>B6*1.3</f>
        <v>32.5</v>
      </c>
      <c r="C8" s="120"/>
    </row>
    <row r="9" spans="1:3">
      <c r="A9" s="121" t="s">
        <v>31</v>
      </c>
      <c r="B9" s="123">
        <f>B7*0.1</f>
        <v>3.125</v>
      </c>
      <c r="C9" s="120"/>
    </row>
    <row r="10" spans="1:3" ht="16.5" thickBot="1">
      <c r="A10" s="121" t="s">
        <v>138</v>
      </c>
      <c r="B10" s="124">
        <f>+B6/60</f>
        <v>0.41666666666666669</v>
      </c>
      <c r="C10" s="120"/>
    </row>
    <row r="11" spans="1:3" ht="16.5" thickBot="1">
      <c r="A11" s="125" t="s">
        <v>24</v>
      </c>
      <c r="B11" s="188"/>
      <c r="C11" s="189"/>
    </row>
    <row r="12" spans="1:3">
      <c r="A12" s="126" t="s">
        <v>23</v>
      </c>
      <c r="B12" s="127" t="s">
        <v>34</v>
      </c>
      <c r="C12" s="128"/>
    </row>
    <row r="13" spans="1:3">
      <c r="A13" s="129" t="s">
        <v>21</v>
      </c>
      <c r="B13" s="130">
        <v>31</v>
      </c>
      <c r="C13" s="131">
        <f>B13*B5</f>
        <v>6200</v>
      </c>
    </row>
    <row r="14" spans="1:3">
      <c r="A14" s="132" t="s">
        <v>20</v>
      </c>
      <c r="B14" s="133">
        <f>Monthly!W6</f>
        <v>60</v>
      </c>
      <c r="C14" s="134">
        <f>B14*B$7</f>
        <v>1875</v>
      </c>
    </row>
    <row r="15" spans="1:3">
      <c r="A15" s="132" t="s">
        <v>19</v>
      </c>
      <c r="B15" s="133"/>
      <c r="C15" s="134">
        <f>B15*B$9</f>
        <v>0</v>
      </c>
    </row>
    <row r="16" spans="1:3">
      <c r="A16" s="132" t="s">
        <v>18</v>
      </c>
      <c r="B16" s="133"/>
      <c r="C16" s="134">
        <f>B16*B8</f>
        <v>0</v>
      </c>
    </row>
    <row r="17" spans="1:3">
      <c r="A17" s="132" t="s">
        <v>17</v>
      </c>
      <c r="B17" s="133">
        <f>Monthly!Y6</f>
        <v>300</v>
      </c>
      <c r="C17" s="135">
        <f>-B17*B10</f>
        <v>-125</v>
      </c>
    </row>
    <row r="18" spans="1:3">
      <c r="A18" s="132" t="s">
        <v>16</v>
      </c>
      <c r="B18" s="133">
        <f>Monthly!AA6</f>
        <v>1</v>
      </c>
      <c r="C18" s="135">
        <f>-B18*B$5</f>
        <v>-200</v>
      </c>
    </row>
    <row r="19" spans="1:3">
      <c r="A19" s="132" t="s">
        <v>15</v>
      </c>
      <c r="B19" s="133"/>
      <c r="C19" s="134"/>
    </row>
    <row r="20" spans="1:3">
      <c r="A20" s="132" t="s">
        <v>35</v>
      </c>
      <c r="B20" s="133"/>
      <c r="C20" s="134"/>
    </row>
    <row r="21" spans="1:3">
      <c r="A21" s="132"/>
      <c r="B21" s="133"/>
      <c r="C21" s="134"/>
    </row>
    <row r="22" spans="1:3">
      <c r="A22" s="132"/>
      <c r="B22" s="133"/>
      <c r="C22" s="134"/>
    </row>
    <row r="23" spans="1:3" ht="16.5" thickBot="1">
      <c r="A23" s="136"/>
      <c r="B23" s="137"/>
      <c r="C23" s="138"/>
    </row>
    <row r="24" spans="1:3" ht="17.25" thickTop="1" thickBot="1">
      <c r="A24" s="139" t="s">
        <v>13</v>
      </c>
      <c r="B24" s="140"/>
      <c r="C24" s="141">
        <f>SUM(C13:C23)</f>
        <v>7750</v>
      </c>
    </row>
    <row r="25" spans="1:3" ht="16.5" thickBot="1">
      <c r="A25" s="121"/>
      <c r="B25" s="120"/>
      <c r="C25" s="120"/>
    </row>
    <row r="26" spans="1:3">
      <c r="A26" s="142" t="s">
        <v>6</v>
      </c>
      <c r="B26" s="143"/>
      <c r="C26" s="144"/>
    </row>
    <row r="27" spans="1:3">
      <c r="A27" s="145" t="s">
        <v>5</v>
      </c>
      <c r="B27" s="130"/>
      <c r="C27" s="146"/>
    </row>
    <row r="28" spans="1:3">
      <c r="A28" s="145" t="s">
        <v>4</v>
      </c>
      <c r="B28" s="130"/>
      <c r="C28" s="146"/>
    </row>
    <row r="29" spans="1:3">
      <c r="A29" s="145" t="s">
        <v>3</v>
      </c>
      <c r="B29" s="130"/>
      <c r="C29" s="146"/>
    </row>
    <row r="30" spans="1:3" ht="16.5" thickBot="1">
      <c r="A30" s="139" t="s">
        <v>6</v>
      </c>
      <c r="B30" s="147"/>
      <c r="C30" s="148">
        <f>SUM(C27:C29)</f>
        <v>0</v>
      </c>
    </row>
    <row r="31" spans="1:3" ht="16.5" thickBot="1">
      <c r="A31" s="149"/>
      <c r="B31" s="150"/>
      <c r="C31" s="224"/>
    </row>
    <row r="32" spans="1:3">
      <c r="A32" s="151" t="s">
        <v>12</v>
      </c>
      <c r="B32" s="152"/>
      <c r="C32" s="39">
        <f>IF(C33&gt;W.Tax!$K$9,W.Tax!$K$9,(IF(C33&gt;W.Tax!$J$9,W.Tax!$J$9,IF(C33&gt;W.Tax!$I$9,W.Tax!$I$9,IF(C33&gt;W.Tax!$H$9,W.Tax!$H$9,IF(C33&gt;W.Tax!$G$9,W.Tax!$G$9,IF(C33&gt;W.Tax!$F$9,W.Tax!$F$9,IF(C33&gt;W.Tax!$E$9,W.Tax!$E$9,W.Tax!$D$9))))))))</f>
        <v>6667</v>
      </c>
    </row>
    <row r="33" spans="1:3">
      <c r="A33" s="151" t="s">
        <v>79</v>
      </c>
      <c r="B33" s="152"/>
      <c r="C33" s="58">
        <f>C24-C30</f>
        <v>7750</v>
      </c>
    </row>
    <row r="34" spans="1:3">
      <c r="A34" s="129" t="s">
        <v>11</v>
      </c>
      <c r="B34" s="130"/>
      <c r="C34" s="38">
        <f>C33-C32</f>
        <v>1083</v>
      </c>
    </row>
    <row r="35" spans="1:3">
      <c r="A35" s="129" t="s">
        <v>10</v>
      </c>
      <c r="B35" s="153"/>
      <c r="C35" s="40">
        <f>HLOOKUP(C32,W.Tax!$D$17:$K$18,2,0)</f>
        <v>0.15</v>
      </c>
    </row>
    <row r="36" spans="1:3">
      <c r="A36" s="129" t="s">
        <v>9</v>
      </c>
      <c r="B36" s="130"/>
      <c r="C36" s="38">
        <f>C34*C35</f>
        <v>162.44999999999999</v>
      </c>
    </row>
    <row r="37" spans="1:3" ht="16.5" thickBot="1">
      <c r="A37" s="154" t="s">
        <v>8</v>
      </c>
      <c r="B37" s="155"/>
      <c r="C37" s="41">
        <f>HLOOKUP(C32,W.Tax!$D$17:$K$19,3,0)</f>
        <v>208.33</v>
      </c>
    </row>
    <row r="38" spans="1:3" ht="17.25" thickTop="1" thickBot="1">
      <c r="A38" s="156" t="s">
        <v>7</v>
      </c>
      <c r="B38" s="147"/>
      <c r="C38" s="148">
        <f>C37+C36</f>
        <v>370.78</v>
      </c>
    </row>
    <row r="39" spans="1:3">
      <c r="A39" s="121"/>
      <c r="B39" s="120"/>
      <c r="C39" s="120"/>
    </row>
    <row r="40" spans="1:3" ht="16.5" thickBot="1">
      <c r="A40" s="121" t="s">
        <v>2</v>
      </c>
      <c r="B40" s="120"/>
      <c r="C40" s="120"/>
    </row>
    <row r="41" spans="1:3">
      <c r="A41" s="157" t="s">
        <v>27</v>
      </c>
      <c r="B41" s="158"/>
      <c r="C41" s="159"/>
    </row>
    <row r="42" spans="1:3" ht="16.5" thickBot="1">
      <c r="A42" s="160" t="s">
        <v>33</v>
      </c>
      <c r="B42" s="161"/>
      <c r="C42" s="162">
        <f>Monthly!U6</f>
        <v>1822.8</v>
      </c>
    </row>
    <row r="43" spans="1:3" ht="16.5" thickBot="1">
      <c r="A43" s="121"/>
      <c r="B43" s="120"/>
      <c r="C43" s="120"/>
    </row>
    <row r="44" spans="1:3">
      <c r="A44" s="142" t="s">
        <v>1</v>
      </c>
      <c r="B44" s="143"/>
      <c r="C44" s="163"/>
    </row>
    <row r="45" spans="1:3" ht="16.5" thickBot="1">
      <c r="A45" s="164" t="s">
        <v>0</v>
      </c>
      <c r="B45" s="165"/>
      <c r="C45" s="166">
        <f>C24-C30-C38+C41+C42</f>
        <v>9202.02</v>
      </c>
    </row>
  </sheetData>
  <mergeCells count="1">
    <mergeCell ref="B11:C11"/>
  </mergeCells>
  <pageMargins left="0.5" right="0.5" top="0.5" bottom="0.5" header="0.3" footer="0.3"/>
  <pageSetup paperSize="9" orientation="portrait" horizontalDpi="4294967293" verticalDpi="4294967293"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topLeftCell="E1"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c r="X10" s="168"/>
      <c r="Y10" s="168">
        <v>1</v>
      </c>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c r="X11" s="168"/>
      <c r="Y11" s="168">
        <v>1</v>
      </c>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3"/>
  <sheetViews>
    <sheetView showGridLines="0" zoomScaleNormal="100" workbookViewId="0">
      <selection activeCell="O35" sqref="O35"/>
    </sheetView>
  </sheetViews>
  <sheetFormatPr defaultRowHeight="15"/>
  <cols>
    <col min="1" max="1" width="25.7109375" style="2" bestFit="1" customWidth="1"/>
    <col min="2" max="2" width="9" style="3" customWidth="1"/>
    <col min="3" max="4" width="9.140625" style="3" customWidth="1"/>
    <col min="5" max="5" width="25.7109375" style="2" bestFit="1" customWidth="1"/>
    <col min="6" max="6" width="9" style="3" customWidth="1"/>
    <col min="7" max="8" width="9.140625" style="3" customWidth="1"/>
    <col min="9" max="9" width="25.7109375" style="2" bestFit="1" customWidth="1"/>
    <col min="10" max="10" width="9" style="3" customWidth="1"/>
    <col min="11" max="12" width="9.140625" style="3" customWidth="1"/>
    <col min="13" max="13" width="25.7109375" style="2" bestFit="1" customWidth="1"/>
    <col min="14" max="14" width="9" style="3" customWidth="1"/>
    <col min="15" max="15" width="9.140625" style="3" customWidth="1"/>
    <col min="16" max="17" width="9.140625" style="2"/>
    <col min="18" max="18" width="4.85546875" style="2" customWidth="1"/>
    <col min="19" max="27" width="9.28515625" style="2" customWidth="1"/>
    <col min="28" max="16384" width="9.140625" style="2"/>
  </cols>
  <sheetData>
    <row r="1" spans="1:15" ht="18">
      <c r="A1" s="59" t="s">
        <v>224</v>
      </c>
      <c r="E1" s="59" t="s">
        <v>221</v>
      </c>
      <c r="I1" s="59" t="s">
        <v>222</v>
      </c>
      <c r="M1" s="59" t="s">
        <v>223</v>
      </c>
    </row>
    <row r="3" spans="1:15">
      <c r="A3" s="2" t="s">
        <v>26</v>
      </c>
    </row>
    <row r="4" spans="1:15">
      <c r="A4" s="2" t="s">
        <v>78</v>
      </c>
      <c r="B4" s="1">
        <v>14000</v>
      </c>
      <c r="C4" s="2"/>
      <c r="D4" s="2"/>
      <c r="F4" s="1">
        <f>F5*(314/12)</f>
        <v>8909.75</v>
      </c>
      <c r="G4" s="2"/>
      <c r="H4" s="2"/>
      <c r="J4" s="1">
        <f>J5*(314/12)</f>
        <v>5233.3333333333339</v>
      </c>
      <c r="K4" s="2"/>
      <c r="L4" s="2"/>
      <c r="N4" s="1">
        <f>N5*(314/12)</f>
        <v>5233.3333333333339</v>
      </c>
      <c r="O4" s="2"/>
    </row>
    <row r="5" spans="1:15">
      <c r="A5" s="2" t="s">
        <v>28</v>
      </c>
      <c r="B5" s="1">
        <f>B4*12/314</f>
        <v>535.03184713375799</v>
      </c>
      <c r="C5" s="2"/>
      <c r="F5" s="1">
        <v>340.5</v>
      </c>
      <c r="J5" s="1">
        <v>200</v>
      </c>
      <c r="L5" s="2"/>
      <c r="N5" s="1">
        <v>200</v>
      </c>
    </row>
    <row r="6" spans="1:15">
      <c r="A6" s="2" t="s">
        <v>29</v>
      </c>
      <c r="B6" s="1">
        <f>B5/8</f>
        <v>66.878980891719749</v>
      </c>
      <c r="C6" s="2"/>
      <c r="F6" s="1">
        <f>F5/8</f>
        <v>42.5625</v>
      </c>
      <c r="J6" s="1">
        <f>J5/8</f>
        <v>25</v>
      </c>
      <c r="L6" s="2"/>
      <c r="N6" s="1">
        <f>N5/8</f>
        <v>25</v>
      </c>
    </row>
    <row r="7" spans="1:15">
      <c r="A7" s="2" t="s">
        <v>20</v>
      </c>
      <c r="B7" s="1">
        <f>B6*1.25</f>
        <v>83.598726114649679</v>
      </c>
      <c r="C7" s="2"/>
      <c r="F7" s="1">
        <f>F6*1.25</f>
        <v>53.203125</v>
      </c>
      <c r="J7" s="1">
        <f>J6*1.25</f>
        <v>31.25</v>
      </c>
      <c r="L7" s="2"/>
      <c r="N7" s="1">
        <f>N6*1.25</f>
        <v>31.25</v>
      </c>
    </row>
    <row r="8" spans="1:15">
      <c r="A8" s="2" t="s">
        <v>30</v>
      </c>
      <c r="B8" s="1">
        <f>B6*1.3</f>
        <v>86.942675159235677</v>
      </c>
      <c r="C8" s="2"/>
      <c r="F8" s="1">
        <f>F6*1.3</f>
        <v>55.331250000000004</v>
      </c>
      <c r="J8" s="1">
        <f>J6*1.3</f>
        <v>32.5</v>
      </c>
      <c r="L8" s="2"/>
      <c r="N8" s="1">
        <f>N6*1.3</f>
        <v>32.5</v>
      </c>
    </row>
    <row r="9" spans="1:15">
      <c r="A9" s="2" t="s">
        <v>31</v>
      </c>
      <c r="B9" s="1">
        <f>B7*0.1</f>
        <v>8.3598726114649686</v>
      </c>
      <c r="C9" s="2"/>
      <c r="F9" s="1">
        <f>F7*0.1</f>
        <v>5.3203125</v>
      </c>
      <c r="J9" s="1">
        <f>J7*0.1</f>
        <v>3.125</v>
      </c>
      <c r="L9" s="2"/>
      <c r="N9" s="1">
        <f>N7*0.1</f>
        <v>3.125</v>
      </c>
    </row>
    <row r="10" spans="1:15" ht="15.75" thickBot="1">
      <c r="A10" s="3" t="s">
        <v>32</v>
      </c>
      <c r="B10" s="4">
        <f>+B6/60</f>
        <v>1.1146496815286624</v>
      </c>
      <c r="C10" s="2"/>
      <c r="F10" s="4">
        <f>+F6/60</f>
        <v>0.70937499999999998</v>
      </c>
      <c r="G10" s="2"/>
      <c r="J10" s="4">
        <f>+J6/60</f>
        <v>0.41666666666666669</v>
      </c>
      <c r="L10" s="2"/>
      <c r="N10" s="4">
        <f>+N6/60</f>
        <v>0.41666666666666669</v>
      </c>
    </row>
    <row r="11" spans="1:15" ht="15.75" thickBot="1">
      <c r="A11" s="5" t="s">
        <v>24</v>
      </c>
      <c r="B11" s="190"/>
      <c r="C11" s="191"/>
      <c r="E11" s="5" t="s">
        <v>24</v>
      </c>
      <c r="F11" s="190"/>
      <c r="G11" s="191"/>
      <c r="I11" s="5" t="s">
        <v>24</v>
      </c>
      <c r="J11" s="190"/>
      <c r="K11" s="191"/>
      <c r="L11" s="2"/>
      <c r="M11" s="5" t="s">
        <v>24</v>
      </c>
      <c r="N11" s="190"/>
      <c r="O11" s="191"/>
    </row>
    <row r="12" spans="1:15">
      <c r="A12" s="6" t="s">
        <v>23</v>
      </c>
      <c r="B12" s="7" t="s">
        <v>25</v>
      </c>
      <c r="C12" s="42"/>
      <c r="E12" s="6" t="s">
        <v>23</v>
      </c>
      <c r="F12" s="7" t="s">
        <v>22</v>
      </c>
      <c r="G12" s="42"/>
      <c r="I12" s="6" t="s">
        <v>23</v>
      </c>
      <c r="J12" s="7" t="s">
        <v>34</v>
      </c>
      <c r="K12" s="42"/>
      <c r="L12" s="2"/>
      <c r="M12" s="6" t="s">
        <v>23</v>
      </c>
      <c r="N12" s="7" t="s">
        <v>34</v>
      </c>
      <c r="O12" s="42"/>
    </row>
    <row r="13" spans="1:15">
      <c r="A13" s="8" t="s">
        <v>21</v>
      </c>
      <c r="B13" s="9"/>
      <c r="C13" s="38">
        <f>B4</f>
        <v>14000</v>
      </c>
      <c r="E13" s="8" t="s">
        <v>21</v>
      </c>
      <c r="F13" s="9"/>
      <c r="G13" s="38">
        <f>F5*(314/12)</f>
        <v>8909.75</v>
      </c>
      <c r="I13" s="8" t="s">
        <v>21</v>
      </c>
      <c r="J13" s="9">
        <v>26</v>
      </c>
      <c r="K13" s="38">
        <f>J13*J5</f>
        <v>5200</v>
      </c>
      <c r="L13" s="2"/>
      <c r="M13" s="8" t="s">
        <v>21</v>
      </c>
      <c r="N13" s="9">
        <v>26</v>
      </c>
      <c r="O13" s="38">
        <f>N13*N5</f>
        <v>5200</v>
      </c>
    </row>
    <row r="14" spans="1:15">
      <c r="A14" s="10" t="s">
        <v>20</v>
      </c>
      <c r="B14" s="11"/>
      <c r="C14" s="43">
        <f>B14*B$7</f>
        <v>0</v>
      </c>
      <c r="E14" s="10" t="s">
        <v>20</v>
      </c>
      <c r="F14" s="11"/>
      <c r="G14" s="43">
        <f>F14*F$7</f>
        <v>0</v>
      </c>
      <c r="I14" s="10" t="s">
        <v>20</v>
      </c>
      <c r="J14" s="11"/>
      <c r="K14" s="43">
        <f>J14*J$7</f>
        <v>0</v>
      </c>
      <c r="L14" s="2"/>
      <c r="M14" s="10" t="s">
        <v>20</v>
      </c>
      <c r="N14" s="11"/>
      <c r="O14" s="43">
        <f>N14*N$7</f>
        <v>0</v>
      </c>
    </row>
    <row r="15" spans="1:15">
      <c r="A15" s="10" t="s">
        <v>19</v>
      </c>
      <c r="B15" s="11"/>
      <c r="C15" s="43">
        <f>B15*B$9</f>
        <v>0</v>
      </c>
      <c r="E15" s="10" t="s">
        <v>19</v>
      </c>
      <c r="F15" s="11"/>
      <c r="G15" s="43">
        <f>F15*F$9</f>
        <v>0</v>
      </c>
      <c r="I15" s="10" t="s">
        <v>19</v>
      </c>
      <c r="J15" s="11"/>
      <c r="K15" s="43">
        <f>J15*J$9</f>
        <v>0</v>
      </c>
      <c r="L15" s="2"/>
      <c r="M15" s="10" t="s">
        <v>19</v>
      </c>
      <c r="N15" s="11"/>
      <c r="O15" s="43">
        <f>N15*N$9</f>
        <v>0</v>
      </c>
    </row>
    <row r="16" spans="1:15">
      <c r="A16" s="10" t="s">
        <v>18</v>
      </c>
      <c r="B16" s="11"/>
      <c r="C16" s="43">
        <f>B16*B8</f>
        <v>0</v>
      </c>
      <c r="E16" s="10" t="s">
        <v>18</v>
      </c>
      <c r="F16" s="11"/>
      <c r="G16" s="43">
        <f>F16*F8</f>
        <v>0</v>
      </c>
      <c r="I16" s="10" t="s">
        <v>18</v>
      </c>
      <c r="J16" s="11"/>
      <c r="K16" s="43">
        <f>J16*J8</f>
        <v>0</v>
      </c>
      <c r="L16" s="2"/>
      <c r="M16" s="10" t="s">
        <v>18</v>
      </c>
      <c r="N16" s="11"/>
      <c r="O16" s="43">
        <f>N16*N8</f>
        <v>0</v>
      </c>
    </row>
    <row r="17" spans="1:27">
      <c r="A17" s="10" t="s">
        <v>17</v>
      </c>
      <c r="B17" s="11"/>
      <c r="C17" s="46">
        <f>-B17*B10</f>
        <v>0</v>
      </c>
      <c r="E17" s="10" t="s">
        <v>17</v>
      </c>
      <c r="F17" s="11"/>
      <c r="G17" s="46">
        <f>-F17*F10</f>
        <v>0</v>
      </c>
      <c r="I17" s="10" t="s">
        <v>17</v>
      </c>
      <c r="J17" s="11"/>
      <c r="K17" s="46">
        <f>-J17*J10</f>
        <v>0</v>
      </c>
      <c r="L17" s="2"/>
      <c r="M17" s="10" t="s">
        <v>17</v>
      </c>
      <c r="N17" s="11"/>
      <c r="O17" s="46">
        <f>-N17*N10</f>
        <v>0</v>
      </c>
    </row>
    <row r="18" spans="1:27">
      <c r="A18" s="10" t="s">
        <v>16</v>
      </c>
      <c r="B18" s="11"/>
      <c r="C18" s="46">
        <f>-B18*B$5</f>
        <v>0</v>
      </c>
      <c r="E18" s="10" t="s">
        <v>16</v>
      </c>
      <c r="F18" s="11"/>
      <c r="G18" s="46">
        <f>-F18*F$5</f>
        <v>0</v>
      </c>
      <c r="I18" s="10" t="s">
        <v>16</v>
      </c>
      <c r="J18" s="11"/>
      <c r="K18" s="46">
        <f>-J18*J$5</f>
        <v>0</v>
      </c>
      <c r="L18" s="2"/>
      <c r="M18" s="10" t="s">
        <v>16</v>
      </c>
      <c r="N18" s="11"/>
      <c r="O18" s="46">
        <f>-N18*N$5</f>
        <v>0</v>
      </c>
    </row>
    <row r="19" spans="1:27">
      <c r="A19" s="10" t="s">
        <v>15</v>
      </c>
      <c r="B19" s="11"/>
      <c r="C19" s="43"/>
      <c r="E19" s="10" t="s">
        <v>15</v>
      </c>
      <c r="F19" s="11"/>
      <c r="G19" s="43"/>
      <c r="I19" s="10" t="s">
        <v>15</v>
      </c>
      <c r="J19" s="11"/>
      <c r="K19" s="43"/>
      <c r="L19" s="2"/>
      <c r="M19" s="10" t="s">
        <v>15</v>
      </c>
      <c r="N19" s="11"/>
      <c r="O19" s="43"/>
    </row>
    <row r="20" spans="1:27">
      <c r="A20" s="10" t="s">
        <v>14</v>
      </c>
      <c r="B20" s="11"/>
      <c r="C20" s="43"/>
      <c r="E20" s="10" t="s">
        <v>14</v>
      </c>
      <c r="F20" s="11"/>
      <c r="G20" s="43"/>
      <c r="I20" s="10" t="s">
        <v>35</v>
      </c>
      <c r="J20" s="11"/>
      <c r="K20" s="43"/>
      <c r="L20" s="2"/>
      <c r="M20" s="10" t="s">
        <v>35</v>
      </c>
      <c r="N20" s="11"/>
      <c r="O20" s="43"/>
    </row>
    <row r="21" spans="1:27">
      <c r="A21" s="10"/>
      <c r="B21" s="11"/>
      <c r="C21" s="43"/>
      <c r="E21" s="10"/>
      <c r="F21" s="11"/>
      <c r="G21" s="43"/>
      <c r="I21" s="10"/>
      <c r="J21" s="11"/>
      <c r="K21" s="43"/>
      <c r="L21" s="2"/>
      <c r="M21" s="10"/>
      <c r="N21" s="11"/>
      <c r="O21" s="43"/>
    </row>
    <row r="22" spans="1:27">
      <c r="A22" s="10"/>
      <c r="B22" s="11"/>
      <c r="C22" s="43"/>
      <c r="E22" s="10"/>
      <c r="F22" s="11"/>
      <c r="G22" s="43"/>
      <c r="I22" s="10"/>
      <c r="J22" s="11"/>
      <c r="K22" s="43"/>
      <c r="L22" s="2"/>
      <c r="M22" s="10"/>
      <c r="N22" s="11"/>
      <c r="O22" s="43"/>
    </row>
    <row r="23" spans="1:27" ht="15.75" thickBot="1">
      <c r="A23" s="12"/>
      <c r="B23" s="13"/>
      <c r="C23" s="44"/>
      <c r="E23" s="12"/>
      <c r="F23" s="13"/>
      <c r="G23" s="44"/>
      <c r="I23" s="12"/>
      <c r="J23" s="13"/>
      <c r="K23" s="44"/>
      <c r="L23" s="2"/>
      <c r="M23" s="12"/>
      <c r="N23" s="13"/>
      <c r="O23" s="44"/>
    </row>
    <row r="24" spans="1:27" ht="16.5" thickTop="1" thickBot="1">
      <c r="A24" s="14" t="s">
        <v>13</v>
      </c>
      <c r="B24" s="15"/>
      <c r="C24" s="45">
        <f>SUM(C13:C23)</f>
        <v>14000</v>
      </c>
      <c r="E24" s="14" t="s">
        <v>13</v>
      </c>
      <c r="F24" s="15"/>
      <c r="G24" s="45">
        <f>SUM(G13:G23)</f>
        <v>8909.75</v>
      </c>
      <c r="I24" s="14" t="s">
        <v>13</v>
      </c>
      <c r="J24" s="15"/>
      <c r="K24" s="45">
        <f>SUM(K13:K23)</f>
        <v>5200</v>
      </c>
      <c r="L24" s="2"/>
      <c r="M24" s="14" t="s">
        <v>13</v>
      </c>
      <c r="N24" s="15"/>
      <c r="O24" s="45">
        <f>SUM(O13:O23)</f>
        <v>5200</v>
      </c>
    </row>
    <row r="25" spans="1:27" ht="15.75" thickBot="1">
      <c r="L25" s="2"/>
    </row>
    <row r="26" spans="1:27">
      <c r="A26" s="24" t="s">
        <v>6</v>
      </c>
      <c r="B26" s="25"/>
      <c r="C26" s="37"/>
      <c r="E26" s="24" t="s">
        <v>6</v>
      </c>
      <c r="F26" s="25"/>
      <c r="G26" s="37"/>
      <c r="I26" s="24" t="s">
        <v>6</v>
      </c>
      <c r="J26" s="25"/>
      <c r="K26" s="37"/>
      <c r="L26" s="2"/>
      <c r="M26" s="24" t="s">
        <v>6</v>
      </c>
      <c r="N26" s="25"/>
      <c r="O26" s="37"/>
    </row>
    <row r="27" spans="1:27">
      <c r="A27" s="27" t="s">
        <v>5</v>
      </c>
      <c r="B27" s="18"/>
      <c r="C27" s="52"/>
      <c r="E27" s="27" t="s">
        <v>5</v>
      </c>
      <c r="F27" s="18"/>
      <c r="G27" s="52"/>
      <c r="I27" s="27" t="s">
        <v>5</v>
      </c>
      <c r="J27" s="18"/>
      <c r="K27" s="52"/>
      <c r="L27" s="2"/>
      <c r="M27" s="27" t="s">
        <v>5</v>
      </c>
      <c r="N27" s="18"/>
      <c r="O27" s="52"/>
    </row>
    <row r="28" spans="1:27">
      <c r="A28" s="27" t="s">
        <v>4</v>
      </c>
      <c r="B28" s="18"/>
      <c r="C28" s="52"/>
      <c r="E28" s="27" t="s">
        <v>4</v>
      </c>
      <c r="F28" s="18"/>
      <c r="G28" s="52"/>
      <c r="I28" s="27" t="s">
        <v>4</v>
      </c>
      <c r="J28" s="18"/>
      <c r="K28" s="52"/>
      <c r="L28" s="2"/>
      <c r="M28" s="27" t="s">
        <v>4</v>
      </c>
      <c r="N28" s="18"/>
      <c r="O28" s="52"/>
    </row>
    <row r="29" spans="1:27">
      <c r="A29" s="27" t="s">
        <v>3</v>
      </c>
      <c r="B29" s="18"/>
      <c r="C29" s="52"/>
      <c r="E29" s="27" t="s">
        <v>3</v>
      </c>
      <c r="F29" s="18"/>
      <c r="G29" s="52"/>
      <c r="I29" s="27" t="s">
        <v>3</v>
      </c>
      <c r="J29" s="18"/>
      <c r="K29" s="52"/>
      <c r="L29" s="2"/>
      <c r="M29" s="27" t="s">
        <v>3</v>
      </c>
      <c r="N29" s="18"/>
      <c r="O29" s="52"/>
    </row>
    <row r="30" spans="1:27" ht="15.75" thickBot="1">
      <c r="A30" s="14" t="s">
        <v>6</v>
      </c>
      <c r="B30" s="23"/>
      <c r="C30" s="53">
        <f>SUM(C27:C29)</f>
        <v>0</v>
      </c>
      <c r="E30" s="14" t="s">
        <v>6</v>
      </c>
      <c r="F30" s="23"/>
      <c r="G30" s="53">
        <f>SUM(G27:G29)</f>
        <v>0</v>
      </c>
      <c r="I30" s="14" t="s">
        <v>6</v>
      </c>
      <c r="J30" s="23"/>
      <c r="K30" s="53">
        <f>SUM(K27:K29)</f>
        <v>0</v>
      </c>
      <c r="L30" s="2"/>
      <c r="M30" s="14" t="s">
        <v>6</v>
      </c>
      <c r="N30" s="23"/>
      <c r="O30" s="53">
        <f>SUM(O27:O29)</f>
        <v>0</v>
      </c>
    </row>
    <row r="31" spans="1:27" ht="15.75" thickBot="1">
      <c r="L31" s="2"/>
    </row>
    <row r="32" spans="1:27" ht="15.75">
      <c r="A32" s="16" t="s">
        <v>12</v>
      </c>
      <c r="B32" s="17"/>
      <c r="C32" s="39">
        <f>IF(C33&gt;W.Tax!$K$9,W.Tax!$K$9,(IF(C33&gt;W.Tax!$J$9,W.Tax!$J$9,IF(C33&gt;W.Tax!$I$9,W.Tax!$I$9,IF(C33&gt;W.Tax!$H$9,W.Tax!$H$9,IF(C33&gt;W.Tax!$G$9,W.Tax!$G$9,IF(C33&gt;W.Tax!$F$9,W.Tax!$F$9,IF(C33&gt;W.Tax!$E$9,W.Tax!$E$9,W.Tax!$D$9))))))))</f>
        <v>10000</v>
      </c>
      <c r="E32" s="16" t="s">
        <v>12</v>
      </c>
      <c r="F32" s="17"/>
      <c r="G32" s="39">
        <f>IF(G33&gt;W.Tax!$K$9,W.Tax!$K$9,(IF(G33&gt;W.Tax!$J$9,W.Tax!$J$9,IF(G33&gt;W.Tax!$I$9,W.Tax!$I$9,IF(G33&gt;W.Tax!$H$9,W.Tax!$H$9,IF(G33&gt;W.Tax!$G$9,W.Tax!$G$9,IF(G33&gt;W.Tax!$F$9,W.Tax!$F$9,IF(G33&gt;W.Tax!$E$9,W.Tax!$E$9,W.Tax!$D$9))))))))</f>
        <v>6667</v>
      </c>
      <c r="I32" s="16" t="s">
        <v>12</v>
      </c>
      <c r="J32" s="17"/>
      <c r="K32" s="39">
        <f>IF(K33&gt;W.Tax!$K$9,W.Tax!$K$9,(IF(K33&gt;W.Tax!$J$9,W.Tax!$J$9,IF(K33&gt;W.Tax!$I$9,W.Tax!$I$9,IF(K33&gt;W.Tax!$H$9,W.Tax!$H$9,IF(K33&gt;W.Tax!$G$9,W.Tax!$G$9,IF(K33&gt;W.Tax!$F$9,W.Tax!$F$9,IF(K33&gt;W.Tax!$E$9,W.Tax!$E$9,W.Tax!$D$9))))))))</f>
        <v>5000</v>
      </c>
      <c r="L32" s="2"/>
      <c r="M32" s="16" t="s">
        <v>12</v>
      </c>
      <c r="N32" s="17"/>
      <c r="O32" s="39">
        <f>IF(O33&gt;W.Tax!$K$12,W.Tax!$K$12,(IF(O33&gt;W.Tax!$J$12,W.Tax!$J$12,IF(O33&gt;W.Tax!$I$12,W.Tax!$I$12,IF(O33&gt;W.Tax!$H$12,W.Tax!$H$12,IF(O33&gt;W.Tax!$G$12,W.Tax!$G$12,IF(O33&gt;W.Tax!$F$12,W.Tax!$F$12,IF(O33&gt;W.Tax!$E$12,W.Tax!$E$12,W.Tax!$D$12))))))))</f>
        <v>1</v>
      </c>
      <c r="Q32" s="227" t="s">
        <v>131</v>
      </c>
      <c r="R32" s="115" t="s">
        <v>83</v>
      </c>
      <c r="S32" s="48"/>
      <c r="T32" s="48">
        <v>1</v>
      </c>
      <c r="U32" s="48">
        <v>2</v>
      </c>
      <c r="V32" s="48">
        <v>3</v>
      </c>
      <c r="W32" s="48">
        <v>4</v>
      </c>
      <c r="X32" s="48">
        <v>5</v>
      </c>
      <c r="Y32" s="48">
        <v>6</v>
      </c>
      <c r="Z32" s="48">
        <v>7</v>
      </c>
      <c r="AA32" s="48">
        <v>8</v>
      </c>
    </row>
    <row r="33" spans="1:27" ht="15.75">
      <c r="A33" s="56" t="s">
        <v>79</v>
      </c>
      <c r="B33" s="57"/>
      <c r="C33" s="58">
        <f>C24-C30</f>
        <v>14000</v>
      </c>
      <c r="E33" s="56" t="s">
        <v>79</v>
      </c>
      <c r="F33" s="57"/>
      <c r="G33" s="58">
        <f>G24-G30</f>
        <v>8909.75</v>
      </c>
      <c r="I33" s="56" t="s">
        <v>79</v>
      </c>
      <c r="J33" s="57"/>
      <c r="K33" s="58">
        <f>K24-K30</f>
        <v>5200</v>
      </c>
      <c r="L33" s="2"/>
      <c r="M33" s="56" t="s">
        <v>79</v>
      </c>
      <c r="N33" s="57"/>
      <c r="O33" s="58">
        <f>O24-O30</f>
        <v>5200</v>
      </c>
      <c r="Q33" s="227"/>
      <c r="R33" s="115" t="s">
        <v>131</v>
      </c>
      <c r="S33" s="48">
        <v>50</v>
      </c>
      <c r="T33" s="48">
        <v>1</v>
      </c>
      <c r="U33" s="63">
        <v>8333</v>
      </c>
      <c r="V33" s="63">
        <v>9167</v>
      </c>
      <c r="W33" s="63">
        <v>10833</v>
      </c>
      <c r="X33" s="63">
        <v>14167</v>
      </c>
      <c r="Y33" s="63">
        <v>20000</v>
      </c>
      <c r="Z33" s="63">
        <v>29167</v>
      </c>
      <c r="AA33" s="63">
        <v>50000</v>
      </c>
    </row>
    <row r="34" spans="1:27" ht="15.75">
      <c r="A34" s="8" t="s">
        <v>11</v>
      </c>
      <c r="B34" s="18"/>
      <c r="C34" s="38">
        <f>C33-C32</f>
        <v>4000</v>
      </c>
      <c r="E34" s="8" t="s">
        <v>11</v>
      </c>
      <c r="F34" s="18"/>
      <c r="G34" s="38">
        <f>G33-G32</f>
        <v>2242.75</v>
      </c>
      <c r="I34" s="8" t="s">
        <v>11</v>
      </c>
      <c r="J34" s="18"/>
      <c r="K34" s="38">
        <f>K33-K32</f>
        <v>200</v>
      </c>
      <c r="L34" s="2"/>
      <c r="M34" s="8" t="s">
        <v>11</v>
      </c>
      <c r="N34" s="18"/>
      <c r="O34" s="38">
        <f>O33-O32</f>
        <v>5199</v>
      </c>
      <c r="Q34" s="227"/>
      <c r="R34" s="115" t="s">
        <v>85</v>
      </c>
      <c r="S34" s="48"/>
      <c r="T34" s="222">
        <v>0</v>
      </c>
      <c r="U34" s="222">
        <v>0.05</v>
      </c>
      <c r="V34" s="222">
        <v>0.1</v>
      </c>
      <c r="W34" s="222">
        <v>0.15</v>
      </c>
      <c r="X34" s="222">
        <v>0.2</v>
      </c>
      <c r="Y34" s="222">
        <v>0.25</v>
      </c>
      <c r="Z34" s="222">
        <v>0.3</v>
      </c>
      <c r="AA34" s="222">
        <v>0.32</v>
      </c>
    </row>
    <row r="35" spans="1:27" ht="15.75">
      <c r="A35" s="8" t="s">
        <v>10</v>
      </c>
      <c r="B35" s="19"/>
      <c r="C35" s="40">
        <f>HLOOKUP(C32,W.Tax!$D$17:$K$18,2,0)</f>
        <v>0.2</v>
      </c>
      <c r="E35" s="8" t="s">
        <v>10</v>
      </c>
      <c r="F35" s="19"/>
      <c r="G35" s="40">
        <f>HLOOKUP(G32,W.Tax!$D$17:$K$18,2,0)</f>
        <v>0.15</v>
      </c>
      <c r="I35" s="8" t="s">
        <v>10</v>
      </c>
      <c r="J35" s="19"/>
      <c r="K35" s="40">
        <f>HLOOKUP(K32,W.Tax!$D$17:$K$18,2,0)</f>
        <v>0.1</v>
      </c>
      <c r="L35" s="2"/>
      <c r="M35" s="8" t="s">
        <v>10</v>
      </c>
      <c r="N35" s="19"/>
      <c r="O35" s="40">
        <f>HLOOKUP(O32,W.Tax!$D$22:$K$24,2,0)</f>
        <v>0</v>
      </c>
      <c r="Q35" s="228"/>
      <c r="R35" s="115" t="s">
        <v>84</v>
      </c>
      <c r="S35" s="48"/>
      <c r="T35" s="48">
        <v>0</v>
      </c>
      <c r="U35" s="48">
        <v>0</v>
      </c>
      <c r="V35" s="48">
        <v>41.67</v>
      </c>
      <c r="W35" s="48">
        <v>208.33</v>
      </c>
      <c r="X35" s="48">
        <v>708.33</v>
      </c>
      <c r="Y35" s="62">
        <v>1875</v>
      </c>
      <c r="Z35" s="62">
        <v>4166.67</v>
      </c>
      <c r="AA35" s="62">
        <v>10416.67</v>
      </c>
    </row>
    <row r="36" spans="1:27">
      <c r="A36" s="8" t="s">
        <v>9</v>
      </c>
      <c r="B36" s="18"/>
      <c r="C36" s="38">
        <f>C34*C35</f>
        <v>800</v>
      </c>
      <c r="E36" s="8" t="s">
        <v>9</v>
      </c>
      <c r="F36" s="18"/>
      <c r="G36" s="38">
        <f>G34*G35</f>
        <v>336.41249999999997</v>
      </c>
      <c r="I36" s="8" t="s">
        <v>9</v>
      </c>
      <c r="J36" s="18"/>
      <c r="K36" s="38">
        <f>K34*K35</f>
        <v>20</v>
      </c>
      <c r="L36" s="2"/>
      <c r="M36" s="8" t="s">
        <v>9</v>
      </c>
      <c r="N36" s="18"/>
      <c r="O36" s="38">
        <f>O34*O35</f>
        <v>0</v>
      </c>
    </row>
    <row r="37" spans="1:27" ht="15.75" thickBot="1">
      <c r="A37" s="20" t="s">
        <v>8</v>
      </c>
      <c r="B37" s="21"/>
      <c r="C37" s="41">
        <f>HLOOKUP(C32,W.Tax!$D$17:$K$19,3,0)</f>
        <v>708.33</v>
      </c>
      <c r="E37" s="20" t="s">
        <v>8</v>
      </c>
      <c r="F37" s="21"/>
      <c r="G37" s="41">
        <f>HLOOKUP(G32,W.Tax!$D$17:$K$19,3,0)</f>
        <v>208.33</v>
      </c>
      <c r="I37" s="20" t="s">
        <v>8</v>
      </c>
      <c r="J37" s="21"/>
      <c r="K37" s="41">
        <f>HLOOKUP(K32,W.Tax!$D$17:$K$19,3,0)</f>
        <v>41.67</v>
      </c>
      <c r="L37" s="2"/>
      <c r="M37" s="20" t="s">
        <v>8</v>
      </c>
      <c r="N37" s="21"/>
      <c r="O37" s="41">
        <f>HLOOKUP(O32,W.Tax!$D$22:$K$24,3,0)</f>
        <v>0</v>
      </c>
    </row>
    <row r="38" spans="1:27" ht="16.5" thickTop="1" thickBot="1">
      <c r="A38" s="22" t="s">
        <v>7</v>
      </c>
      <c r="B38" s="23"/>
      <c r="C38" s="53">
        <f>C37+C36</f>
        <v>1508.33</v>
      </c>
      <c r="E38" s="22" t="s">
        <v>7</v>
      </c>
      <c r="F38" s="23"/>
      <c r="G38" s="53">
        <f>G37+G36</f>
        <v>544.74249999999995</v>
      </c>
      <c r="I38" s="22" t="s">
        <v>7</v>
      </c>
      <c r="J38" s="23"/>
      <c r="K38" s="53">
        <f>K37+K36</f>
        <v>61.67</v>
      </c>
      <c r="L38" s="2"/>
      <c r="M38" s="22" t="s">
        <v>7</v>
      </c>
      <c r="N38" s="23"/>
      <c r="O38" s="53">
        <f>O37+O36</f>
        <v>0</v>
      </c>
    </row>
    <row r="39" spans="1:27">
      <c r="L39" s="2"/>
    </row>
    <row r="40" spans="1:27" ht="15.75" thickBot="1">
      <c r="A40" s="2" t="s">
        <v>2</v>
      </c>
      <c r="E40" s="2" t="s">
        <v>2</v>
      </c>
      <c r="I40" s="2" t="s">
        <v>2</v>
      </c>
      <c r="L40" s="2"/>
      <c r="M40" s="2" t="s">
        <v>2</v>
      </c>
    </row>
    <row r="41" spans="1:27">
      <c r="A41" s="31" t="s">
        <v>27</v>
      </c>
      <c r="B41" s="32"/>
      <c r="C41" s="35">
        <v>1000</v>
      </c>
      <c r="E41" s="31" t="s">
        <v>27</v>
      </c>
      <c r="F41" s="32"/>
      <c r="G41" s="35"/>
      <c r="I41" s="31" t="s">
        <v>27</v>
      </c>
      <c r="J41" s="32"/>
      <c r="K41" s="35"/>
      <c r="L41" s="2"/>
      <c r="M41" s="31" t="s">
        <v>27</v>
      </c>
      <c r="N41" s="32"/>
      <c r="O41" s="35"/>
    </row>
    <row r="42" spans="1:27" ht="15.75" thickBot="1">
      <c r="A42" s="33" t="s">
        <v>33</v>
      </c>
      <c r="B42" s="34">
        <v>56000</v>
      </c>
      <c r="C42" s="36">
        <f>B42*2%</f>
        <v>1120</v>
      </c>
      <c r="E42" s="33" t="s">
        <v>33</v>
      </c>
      <c r="F42" s="34">
        <v>56000</v>
      </c>
      <c r="G42" s="36">
        <f>F42*2%</f>
        <v>1120</v>
      </c>
      <c r="I42" s="33" t="s">
        <v>33</v>
      </c>
      <c r="J42" s="34">
        <f>(5*300)*26</f>
        <v>39000</v>
      </c>
      <c r="K42" s="36">
        <f>(3%)*(J42)</f>
        <v>1170</v>
      </c>
      <c r="L42" s="2"/>
      <c r="M42" s="33" t="s">
        <v>33</v>
      </c>
      <c r="N42" s="34">
        <f>(5*300)*26</f>
        <v>39000</v>
      </c>
      <c r="O42" s="36">
        <f>(3%)*(N42)</f>
        <v>1170</v>
      </c>
    </row>
    <row r="43" spans="1:27" ht="15.75" thickBot="1">
      <c r="L43" s="2"/>
    </row>
    <row r="44" spans="1:27">
      <c r="A44" s="24" t="s">
        <v>1</v>
      </c>
      <c r="B44" s="25"/>
      <c r="C44" s="26"/>
      <c r="E44" s="24" t="s">
        <v>1</v>
      </c>
      <c r="F44" s="25"/>
      <c r="G44" s="26"/>
      <c r="I44" s="24" t="s">
        <v>1</v>
      </c>
      <c r="J44" s="25"/>
      <c r="K44" s="26"/>
      <c r="L44" s="2"/>
      <c r="M44" s="24" t="s">
        <v>1</v>
      </c>
      <c r="N44" s="25"/>
      <c r="O44" s="26"/>
    </row>
    <row r="45" spans="1:27" ht="15.75" thickBot="1">
      <c r="A45" s="28" t="s">
        <v>0</v>
      </c>
      <c r="B45" s="29"/>
      <c r="C45" s="30">
        <f>C24-C30-C38+C41+C42</f>
        <v>14611.67</v>
      </c>
      <c r="E45" s="28" t="s">
        <v>0</v>
      </c>
      <c r="F45" s="29"/>
      <c r="G45" s="30">
        <f>G24-G30-G38+G41+G42</f>
        <v>9485.0074999999997</v>
      </c>
      <c r="I45" s="28" t="s">
        <v>0</v>
      </c>
      <c r="J45" s="29"/>
      <c r="K45" s="30">
        <f>K24-K30-K38+K41+K42</f>
        <v>6308.33</v>
      </c>
      <c r="L45" s="2"/>
      <c r="M45" s="28" t="s">
        <v>0</v>
      </c>
      <c r="N45" s="29"/>
      <c r="O45" s="30">
        <f>O24-O30-O38+O41+O42</f>
        <v>6370</v>
      </c>
    </row>
    <row r="46" spans="1:27">
      <c r="L46" s="2"/>
    </row>
    <row r="47" spans="1:27">
      <c r="L47" s="2"/>
    </row>
    <row r="48" spans="1:27">
      <c r="L48" s="2"/>
    </row>
    <row r="49" spans="12:12">
      <c r="L49" s="2"/>
    </row>
    <row r="50" spans="12:12">
      <c r="L50" s="2"/>
    </row>
    <row r="51" spans="12:12">
      <c r="L51" s="2"/>
    </row>
    <row r="52" spans="12:12">
      <c r="L52" s="2"/>
    </row>
    <row r="53" spans="12:12">
      <c r="L53" s="2"/>
    </row>
  </sheetData>
  <mergeCells count="5">
    <mergeCell ref="B11:C11"/>
    <mergeCell ref="F11:G11"/>
    <mergeCell ref="J11:K11"/>
    <mergeCell ref="N11:O11"/>
    <mergeCell ref="Q32:Q35"/>
  </mergeCells>
  <pageMargins left="0.75" right="0.75" top="1" bottom="1" header="0.5" footer="0.5"/>
  <pageSetup orientation="portrait"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topLeftCell="E1"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c r="X6" s="182"/>
      <c r="Y6" s="182">
        <v>1</v>
      </c>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c r="X7" s="168"/>
      <c r="Y7" s="168">
        <v>1</v>
      </c>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Z45"/>
  <sheetViews>
    <sheetView workbookViewId="0">
      <selection activeCell="Y16" sqref="A16:Y17"/>
    </sheetView>
  </sheetViews>
  <sheetFormatPr defaultColWidth="0" defaultRowHeight="0" customHeight="1" zeroHeight="1"/>
  <cols>
    <col min="1" max="1" width="2.7109375" style="107" customWidth="1"/>
    <col min="2" max="2" width="10" style="109" bestFit="1" customWidth="1"/>
    <col min="3" max="3" width="2.7109375" style="109" customWidth="1"/>
    <col min="4" max="4" width="9.7109375" style="109" customWidth="1"/>
    <col min="5" max="5" width="14" style="109" customWidth="1"/>
    <col min="6" max="6" width="9" style="109" bestFit="1" customWidth="1"/>
    <col min="7" max="7" width="7.42578125" style="109" customWidth="1"/>
    <col min="8" max="8" width="9" style="109" bestFit="1" customWidth="1"/>
    <col min="9" max="9" width="7" style="109" customWidth="1"/>
    <col min="10" max="10" width="9" style="109" bestFit="1" customWidth="1"/>
    <col min="11" max="11" width="7.5703125" style="109" bestFit="1" customWidth="1"/>
    <col min="12" max="12" width="9" style="109" bestFit="1" customWidth="1"/>
    <col min="13" max="13" width="16.5703125" style="109" customWidth="1"/>
    <col min="14" max="14" width="2.7109375" style="107" customWidth="1"/>
    <col min="15" max="15" width="4.5703125" style="105" hidden="1" customWidth="1"/>
    <col min="16" max="16" width="14.7109375" style="105" hidden="1" customWidth="1"/>
    <col min="17" max="19" width="9.140625" style="106" hidden="1" customWidth="1"/>
    <col min="20" max="21" width="9.140625" style="105" hidden="1" customWidth="1"/>
    <col min="22" max="256" width="9.140625" style="107" hidden="1" customWidth="1"/>
    <col min="257" max="260" width="0" style="107" hidden="1" customWidth="1"/>
    <col min="261" max="16384" width="9.140625" style="107" hidden="1"/>
  </cols>
  <sheetData>
    <row r="1" spans="2:21" s="64" customFormat="1" ht="30.75" customHeight="1">
      <c r="B1" s="212" t="s">
        <v>109</v>
      </c>
      <c r="C1" s="212"/>
      <c r="D1" s="212"/>
      <c r="E1" s="212"/>
      <c r="F1" s="212"/>
      <c r="G1" s="212"/>
      <c r="H1" s="212"/>
      <c r="I1" s="212"/>
      <c r="J1" s="212"/>
      <c r="K1" s="212"/>
      <c r="L1" s="212"/>
      <c r="M1" s="212"/>
      <c r="O1" s="65"/>
      <c r="P1" s="65"/>
      <c r="T1" s="66"/>
      <c r="U1" s="66"/>
    </row>
    <row r="2" spans="2:21" s="64" customFormat="1" ht="15" customHeight="1">
      <c r="B2" s="212"/>
      <c r="C2" s="212"/>
      <c r="D2" s="212"/>
      <c r="E2" s="212"/>
      <c r="F2" s="212"/>
      <c r="G2" s="212"/>
      <c r="H2" s="212"/>
      <c r="I2" s="212"/>
      <c r="J2" s="212"/>
      <c r="K2" s="212"/>
      <c r="L2" s="212"/>
      <c r="M2" s="212"/>
      <c r="O2" s="65"/>
      <c r="P2" s="65"/>
      <c r="T2" s="66"/>
      <c r="U2" s="66"/>
    </row>
    <row r="3" spans="2:21" s="64" customFormat="1" ht="7.5" customHeight="1" thickBot="1">
      <c r="B3" s="65"/>
      <c r="C3" s="65"/>
      <c r="D3" s="65"/>
      <c r="E3" s="65"/>
      <c r="F3" s="65"/>
      <c r="G3" s="65"/>
      <c r="H3" s="65"/>
      <c r="I3" s="65"/>
      <c r="J3" s="65"/>
      <c r="K3" s="65"/>
      <c r="L3" s="65"/>
      <c r="M3" s="65"/>
      <c r="O3" s="65"/>
      <c r="P3" s="65"/>
      <c r="T3" s="66"/>
      <c r="U3" s="66"/>
    </row>
    <row r="4" spans="2:21" s="64" customFormat="1" ht="15" customHeight="1">
      <c r="B4" s="213" t="s">
        <v>110</v>
      </c>
      <c r="C4" s="214"/>
      <c r="D4" s="214"/>
      <c r="E4" s="214" t="s">
        <v>111</v>
      </c>
      <c r="F4" s="217" t="s">
        <v>112</v>
      </c>
      <c r="G4" s="217"/>
      <c r="H4" s="217"/>
      <c r="I4" s="217"/>
      <c r="J4" s="217"/>
      <c r="K4" s="217"/>
      <c r="L4" s="217"/>
      <c r="M4" s="67" t="s">
        <v>113</v>
      </c>
      <c r="O4" s="65"/>
      <c r="P4" s="65"/>
      <c r="T4" s="66"/>
      <c r="U4" s="66"/>
    </row>
    <row r="5" spans="2:21" s="69" customFormat="1" ht="15" customHeight="1">
      <c r="B5" s="215"/>
      <c r="C5" s="216"/>
      <c r="D5" s="216"/>
      <c r="E5" s="216"/>
      <c r="F5" s="218" t="s">
        <v>114</v>
      </c>
      <c r="G5" s="218"/>
      <c r="H5" s="218"/>
      <c r="I5" s="68" t="s">
        <v>115</v>
      </c>
      <c r="J5" s="218" t="s">
        <v>116</v>
      </c>
      <c r="K5" s="218"/>
      <c r="L5" s="218"/>
      <c r="M5" s="219" t="s">
        <v>116</v>
      </c>
      <c r="O5" s="70"/>
      <c r="P5" s="70"/>
      <c r="Q5" s="71"/>
      <c r="R5" s="71"/>
      <c r="S5" s="71"/>
      <c r="T5" s="70"/>
      <c r="U5" s="70"/>
    </row>
    <row r="6" spans="2:21" s="69" customFormat="1" ht="15" customHeight="1">
      <c r="B6" s="215"/>
      <c r="C6" s="216"/>
      <c r="D6" s="216"/>
      <c r="E6" s="216"/>
      <c r="F6" s="72" t="s">
        <v>117</v>
      </c>
      <c r="G6" s="72" t="s">
        <v>118</v>
      </c>
      <c r="H6" s="72" t="s">
        <v>119</v>
      </c>
      <c r="I6" s="72" t="s">
        <v>117</v>
      </c>
      <c r="J6" s="72" t="s">
        <v>117</v>
      </c>
      <c r="K6" s="72" t="s">
        <v>118</v>
      </c>
      <c r="L6" s="72" t="s">
        <v>120</v>
      </c>
      <c r="M6" s="219"/>
      <c r="O6" s="73"/>
      <c r="P6" s="73"/>
      <c r="Q6" s="71"/>
      <c r="R6" s="71"/>
      <c r="S6" s="71"/>
      <c r="T6" s="73"/>
      <c r="U6" s="73"/>
    </row>
    <row r="7" spans="2:21" s="69" customFormat="1" ht="15" customHeight="1">
      <c r="B7" s="74">
        <v>1000</v>
      </c>
      <c r="C7" s="75" t="s">
        <v>121</v>
      </c>
      <c r="D7" s="75">
        <v>1249.99</v>
      </c>
      <c r="E7" s="75">
        <v>1000</v>
      </c>
      <c r="F7" s="76">
        <v>73.7</v>
      </c>
      <c r="G7" s="77">
        <v>36.299999999999997</v>
      </c>
      <c r="H7" s="77">
        <f t="shared" ref="H7:H37" si="0">+F7+G7</f>
        <v>110</v>
      </c>
      <c r="I7" s="77">
        <v>10</v>
      </c>
      <c r="J7" s="77">
        <f t="shared" ref="J7:J37" si="1">+F7+I7</f>
        <v>83.7</v>
      </c>
      <c r="K7" s="77">
        <f t="shared" ref="K7:K37" si="2">G7</f>
        <v>36.299999999999997</v>
      </c>
      <c r="L7" s="77">
        <f t="shared" ref="L7:L37" si="3">+J7+K7</f>
        <v>120</v>
      </c>
      <c r="M7" s="78">
        <f t="shared" ref="M7:M37" si="4">L7-I7</f>
        <v>110</v>
      </c>
      <c r="O7" s="73"/>
      <c r="P7" s="73"/>
      <c r="Q7" s="71"/>
      <c r="R7" s="71"/>
      <c r="S7" s="71"/>
      <c r="T7" s="73"/>
      <c r="U7" s="73"/>
    </row>
    <row r="8" spans="2:21" s="69" customFormat="1" ht="15" customHeight="1">
      <c r="B8" s="74">
        <v>1250</v>
      </c>
      <c r="C8" s="75" t="s">
        <v>121</v>
      </c>
      <c r="D8" s="75">
        <v>1749.99</v>
      </c>
      <c r="E8" s="75">
        <f t="shared" ref="E8:E34" si="5">+E7+500</f>
        <v>1500</v>
      </c>
      <c r="F8" s="76">
        <v>110.5</v>
      </c>
      <c r="G8" s="77">
        <v>54.5</v>
      </c>
      <c r="H8" s="77">
        <f t="shared" si="0"/>
        <v>165</v>
      </c>
      <c r="I8" s="77">
        <v>10</v>
      </c>
      <c r="J8" s="77">
        <f t="shared" si="1"/>
        <v>120.5</v>
      </c>
      <c r="K8" s="77">
        <f t="shared" si="2"/>
        <v>54.5</v>
      </c>
      <c r="L8" s="77">
        <f t="shared" si="3"/>
        <v>175</v>
      </c>
      <c r="M8" s="78">
        <f t="shared" si="4"/>
        <v>165</v>
      </c>
      <c r="O8" s="79"/>
      <c r="P8" s="79"/>
      <c r="Q8" s="71"/>
      <c r="R8" s="71"/>
      <c r="S8" s="71"/>
      <c r="T8" s="79"/>
      <c r="U8" s="79"/>
    </row>
    <row r="9" spans="2:21" s="69" customFormat="1" ht="15" customHeight="1">
      <c r="B9" s="74">
        <v>1750</v>
      </c>
      <c r="C9" s="75" t="s">
        <v>121</v>
      </c>
      <c r="D9" s="75">
        <v>2249.9899999999998</v>
      </c>
      <c r="E9" s="75">
        <f t="shared" si="5"/>
        <v>2000</v>
      </c>
      <c r="F9" s="76">
        <v>147.30000000000001</v>
      </c>
      <c r="G9" s="77">
        <v>72.7</v>
      </c>
      <c r="H9" s="77">
        <f t="shared" si="0"/>
        <v>220</v>
      </c>
      <c r="I9" s="77">
        <v>10</v>
      </c>
      <c r="J9" s="77">
        <f t="shared" si="1"/>
        <v>157.30000000000001</v>
      </c>
      <c r="K9" s="77">
        <f t="shared" si="2"/>
        <v>72.7</v>
      </c>
      <c r="L9" s="77">
        <f t="shared" si="3"/>
        <v>230</v>
      </c>
      <c r="M9" s="78">
        <f t="shared" si="4"/>
        <v>220</v>
      </c>
      <c r="O9" s="79"/>
      <c r="P9" s="79"/>
      <c r="Q9" s="71"/>
      <c r="R9" s="71"/>
      <c r="S9" s="71"/>
      <c r="T9" s="79"/>
      <c r="U9" s="79"/>
    </row>
    <row r="10" spans="2:21" s="69" customFormat="1" ht="15" customHeight="1">
      <c r="B10" s="74">
        <v>2250</v>
      </c>
      <c r="C10" s="75" t="s">
        <v>121</v>
      </c>
      <c r="D10" s="75">
        <v>2749.99</v>
      </c>
      <c r="E10" s="75">
        <f t="shared" si="5"/>
        <v>2500</v>
      </c>
      <c r="F10" s="76">
        <v>184.2</v>
      </c>
      <c r="G10" s="77">
        <v>90.8</v>
      </c>
      <c r="H10" s="77">
        <f t="shared" si="0"/>
        <v>275</v>
      </c>
      <c r="I10" s="77">
        <v>10</v>
      </c>
      <c r="J10" s="77">
        <f t="shared" si="1"/>
        <v>194.2</v>
      </c>
      <c r="K10" s="77">
        <f t="shared" si="2"/>
        <v>90.8</v>
      </c>
      <c r="L10" s="77">
        <f t="shared" si="3"/>
        <v>285</v>
      </c>
      <c r="M10" s="78">
        <f t="shared" si="4"/>
        <v>275</v>
      </c>
      <c r="O10" s="79"/>
      <c r="P10" s="79"/>
      <c r="Q10" s="71"/>
      <c r="R10" s="71"/>
      <c r="S10" s="71"/>
      <c r="T10" s="79"/>
      <c r="U10" s="79"/>
    </row>
    <row r="11" spans="2:21" s="69" customFormat="1" ht="15" customHeight="1">
      <c r="B11" s="74">
        <v>2750</v>
      </c>
      <c r="C11" s="75" t="s">
        <v>121</v>
      </c>
      <c r="D11" s="75">
        <v>3249.99</v>
      </c>
      <c r="E11" s="75">
        <f t="shared" si="5"/>
        <v>3000</v>
      </c>
      <c r="F11" s="76">
        <v>221</v>
      </c>
      <c r="G11" s="77">
        <v>109</v>
      </c>
      <c r="H11" s="77">
        <f t="shared" si="0"/>
        <v>330</v>
      </c>
      <c r="I11" s="77">
        <v>10</v>
      </c>
      <c r="J11" s="77">
        <f t="shared" si="1"/>
        <v>231</v>
      </c>
      <c r="K11" s="77">
        <f t="shared" si="2"/>
        <v>109</v>
      </c>
      <c r="L11" s="77">
        <f t="shared" si="3"/>
        <v>340</v>
      </c>
      <c r="M11" s="78">
        <f t="shared" si="4"/>
        <v>330</v>
      </c>
      <c r="O11" s="79"/>
      <c r="P11" s="79"/>
      <c r="Q11" s="71"/>
      <c r="R11" s="71"/>
      <c r="S11" s="71"/>
      <c r="T11" s="79"/>
      <c r="U11" s="79"/>
    </row>
    <row r="12" spans="2:21" s="69" customFormat="1" ht="15" customHeight="1">
      <c r="B12" s="74">
        <v>3250</v>
      </c>
      <c r="C12" s="75" t="s">
        <v>121</v>
      </c>
      <c r="D12" s="75">
        <v>3749.99</v>
      </c>
      <c r="E12" s="75">
        <f t="shared" si="5"/>
        <v>3500</v>
      </c>
      <c r="F12" s="76">
        <v>257.8</v>
      </c>
      <c r="G12" s="77">
        <v>127.2</v>
      </c>
      <c r="H12" s="77">
        <f t="shared" si="0"/>
        <v>385</v>
      </c>
      <c r="I12" s="77">
        <v>10</v>
      </c>
      <c r="J12" s="77">
        <f t="shared" si="1"/>
        <v>267.8</v>
      </c>
      <c r="K12" s="77">
        <f t="shared" si="2"/>
        <v>127.2</v>
      </c>
      <c r="L12" s="77">
        <f t="shared" si="3"/>
        <v>395</v>
      </c>
      <c r="M12" s="78">
        <f t="shared" si="4"/>
        <v>385</v>
      </c>
      <c r="Q12" s="71"/>
      <c r="R12" s="71"/>
      <c r="S12" s="71"/>
      <c r="T12" s="70"/>
      <c r="U12" s="70"/>
    </row>
    <row r="13" spans="2:21" s="69" customFormat="1" ht="15" customHeight="1">
      <c r="B13" s="74">
        <v>3750</v>
      </c>
      <c r="C13" s="75" t="s">
        <v>121</v>
      </c>
      <c r="D13" s="75">
        <v>4249.99</v>
      </c>
      <c r="E13" s="75">
        <f t="shared" si="5"/>
        <v>4000</v>
      </c>
      <c r="F13" s="76">
        <v>294.7</v>
      </c>
      <c r="G13" s="77">
        <v>145.30000000000001</v>
      </c>
      <c r="H13" s="77">
        <f t="shared" si="0"/>
        <v>440</v>
      </c>
      <c r="I13" s="77">
        <v>10</v>
      </c>
      <c r="J13" s="77">
        <f t="shared" si="1"/>
        <v>304.7</v>
      </c>
      <c r="K13" s="77">
        <f t="shared" si="2"/>
        <v>145.30000000000001</v>
      </c>
      <c r="L13" s="77">
        <f t="shared" si="3"/>
        <v>450</v>
      </c>
      <c r="M13" s="78">
        <f t="shared" si="4"/>
        <v>440</v>
      </c>
      <c r="Q13" s="71"/>
      <c r="R13" s="71"/>
      <c r="S13" s="71"/>
      <c r="T13" s="70"/>
      <c r="U13" s="70"/>
    </row>
    <row r="14" spans="2:21" s="69" customFormat="1" ht="15" customHeight="1">
      <c r="B14" s="74">
        <v>4250</v>
      </c>
      <c r="C14" s="75" t="s">
        <v>121</v>
      </c>
      <c r="D14" s="75">
        <v>4749.99</v>
      </c>
      <c r="E14" s="75">
        <f t="shared" si="5"/>
        <v>4500</v>
      </c>
      <c r="F14" s="76">
        <v>331.5</v>
      </c>
      <c r="G14" s="77">
        <v>163.5</v>
      </c>
      <c r="H14" s="77">
        <f t="shared" si="0"/>
        <v>495</v>
      </c>
      <c r="I14" s="77">
        <v>10</v>
      </c>
      <c r="J14" s="77">
        <f t="shared" si="1"/>
        <v>341.5</v>
      </c>
      <c r="K14" s="77">
        <f t="shared" si="2"/>
        <v>163.5</v>
      </c>
      <c r="L14" s="77">
        <f t="shared" si="3"/>
        <v>505</v>
      </c>
      <c r="M14" s="78">
        <f t="shared" si="4"/>
        <v>495</v>
      </c>
      <c r="Q14" s="71"/>
      <c r="R14" s="71"/>
      <c r="S14" s="71"/>
      <c r="T14" s="70"/>
      <c r="U14" s="70"/>
    </row>
    <row r="15" spans="2:21" s="69" customFormat="1" ht="15" customHeight="1" thickBot="1">
      <c r="B15" s="80">
        <v>4750</v>
      </c>
      <c r="C15" s="81" t="s">
        <v>121</v>
      </c>
      <c r="D15" s="82">
        <v>5249.99</v>
      </c>
      <c r="E15" s="83">
        <f t="shared" si="5"/>
        <v>5000</v>
      </c>
      <c r="F15" s="84">
        <v>368.3</v>
      </c>
      <c r="G15" s="82">
        <v>181.7</v>
      </c>
      <c r="H15" s="82">
        <f t="shared" si="0"/>
        <v>550</v>
      </c>
      <c r="I15" s="82">
        <v>10</v>
      </c>
      <c r="J15" s="82">
        <f t="shared" si="1"/>
        <v>378.3</v>
      </c>
      <c r="K15" s="82">
        <f t="shared" si="2"/>
        <v>181.7</v>
      </c>
      <c r="L15" s="82">
        <f t="shared" si="3"/>
        <v>560</v>
      </c>
      <c r="M15" s="85">
        <f t="shared" si="4"/>
        <v>550</v>
      </c>
      <c r="Q15" s="71"/>
      <c r="R15" s="71"/>
      <c r="S15" s="71"/>
      <c r="T15" s="70"/>
      <c r="U15" s="70"/>
    </row>
    <row r="16" spans="2:21" s="69" customFormat="1" ht="15" customHeight="1">
      <c r="B16" s="86">
        <v>5250</v>
      </c>
      <c r="C16" s="87" t="s">
        <v>121</v>
      </c>
      <c r="D16" s="88">
        <v>5749.99</v>
      </c>
      <c r="E16" s="89">
        <f t="shared" si="5"/>
        <v>5500</v>
      </c>
      <c r="F16" s="90">
        <v>405.2</v>
      </c>
      <c r="G16" s="88">
        <v>199.8</v>
      </c>
      <c r="H16" s="88">
        <f t="shared" si="0"/>
        <v>605</v>
      </c>
      <c r="I16" s="88">
        <v>10</v>
      </c>
      <c r="J16" s="88">
        <f t="shared" si="1"/>
        <v>415.2</v>
      </c>
      <c r="K16" s="88">
        <f t="shared" si="2"/>
        <v>199.8</v>
      </c>
      <c r="L16" s="88">
        <f t="shared" si="3"/>
        <v>615</v>
      </c>
      <c r="M16" s="91">
        <f t="shared" si="4"/>
        <v>605</v>
      </c>
      <c r="Q16" s="71"/>
      <c r="R16" s="71"/>
      <c r="S16" s="71"/>
      <c r="T16" s="70"/>
      <c r="U16" s="70"/>
    </row>
    <row r="17" spans="2:21" s="69" customFormat="1" ht="15" customHeight="1">
      <c r="B17" s="92">
        <v>5750</v>
      </c>
      <c r="C17" s="75" t="s">
        <v>121</v>
      </c>
      <c r="D17" s="77">
        <v>6249.99</v>
      </c>
      <c r="E17" s="93">
        <f t="shared" si="5"/>
        <v>6000</v>
      </c>
      <c r="F17" s="76">
        <v>442</v>
      </c>
      <c r="G17" s="77">
        <v>218</v>
      </c>
      <c r="H17" s="77">
        <f t="shared" si="0"/>
        <v>660</v>
      </c>
      <c r="I17" s="77">
        <v>10</v>
      </c>
      <c r="J17" s="77">
        <f t="shared" si="1"/>
        <v>452</v>
      </c>
      <c r="K17" s="77">
        <f>G17</f>
        <v>218</v>
      </c>
      <c r="L17" s="77">
        <f t="shared" si="3"/>
        <v>670</v>
      </c>
      <c r="M17" s="94">
        <f t="shared" si="4"/>
        <v>660</v>
      </c>
      <c r="Q17" s="71"/>
      <c r="R17" s="71"/>
      <c r="S17" s="71"/>
      <c r="T17" s="70"/>
      <c r="U17" s="70"/>
    </row>
    <row r="18" spans="2:21" s="69" customFormat="1" ht="15" customHeight="1">
      <c r="B18" s="92">
        <v>6250</v>
      </c>
      <c r="C18" s="75" t="s">
        <v>121</v>
      </c>
      <c r="D18" s="77">
        <v>6749.99</v>
      </c>
      <c r="E18" s="93">
        <f t="shared" si="5"/>
        <v>6500</v>
      </c>
      <c r="F18" s="76">
        <v>478.8</v>
      </c>
      <c r="G18" s="77">
        <v>236.2</v>
      </c>
      <c r="H18" s="77">
        <f t="shared" si="0"/>
        <v>715</v>
      </c>
      <c r="I18" s="77">
        <v>10</v>
      </c>
      <c r="J18" s="77">
        <f t="shared" si="1"/>
        <v>488.8</v>
      </c>
      <c r="K18" s="77">
        <f t="shared" si="2"/>
        <v>236.2</v>
      </c>
      <c r="L18" s="77">
        <f t="shared" si="3"/>
        <v>725</v>
      </c>
      <c r="M18" s="94">
        <f t="shared" si="4"/>
        <v>715</v>
      </c>
      <c r="Q18" s="71"/>
      <c r="R18" s="71"/>
      <c r="S18" s="71"/>
      <c r="T18" s="70"/>
      <c r="U18" s="95"/>
    </row>
    <row r="19" spans="2:21" s="69" customFormat="1" ht="15" customHeight="1">
      <c r="B19" s="92">
        <v>6750</v>
      </c>
      <c r="C19" s="75" t="s">
        <v>121</v>
      </c>
      <c r="D19" s="77">
        <v>7249.99</v>
      </c>
      <c r="E19" s="93">
        <f t="shared" si="5"/>
        <v>7000</v>
      </c>
      <c r="F19" s="76">
        <v>515.70000000000005</v>
      </c>
      <c r="G19" s="77">
        <v>254.3</v>
      </c>
      <c r="H19" s="77">
        <f t="shared" si="0"/>
        <v>770</v>
      </c>
      <c r="I19" s="77">
        <v>10</v>
      </c>
      <c r="J19" s="77">
        <f t="shared" si="1"/>
        <v>525.70000000000005</v>
      </c>
      <c r="K19" s="77">
        <f t="shared" si="2"/>
        <v>254.3</v>
      </c>
      <c r="L19" s="77">
        <f t="shared" si="3"/>
        <v>780</v>
      </c>
      <c r="M19" s="94">
        <f t="shared" si="4"/>
        <v>770</v>
      </c>
      <c r="Q19" s="71"/>
      <c r="R19" s="71"/>
      <c r="S19" s="71"/>
      <c r="T19" s="70"/>
      <c r="U19" s="70"/>
    </row>
    <row r="20" spans="2:21" s="69" customFormat="1" ht="15" customHeight="1">
      <c r="B20" s="92">
        <v>7250</v>
      </c>
      <c r="C20" s="75" t="s">
        <v>121</v>
      </c>
      <c r="D20" s="77">
        <v>7749.99</v>
      </c>
      <c r="E20" s="93">
        <f t="shared" si="5"/>
        <v>7500</v>
      </c>
      <c r="F20" s="76">
        <v>552.5</v>
      </c>
      <c r="G20" s="77">
        <v>272.5</v>
      </c>
      <c r="H20" s="77">
        <f t="shared" si="0"/>
        <v>825</v>
      </c>
      <c r="I20" s="77">
        <v>10</v>
      </c>
      <c r="J20" s="77">
        <f t="shared" si="1"/>
        <v>562.5</v>
      </c>
      <c r="K20" s="77">
        <f t="shared" si="2"/>
        <v>272.5</v>
      </c>
      <c r="L20" s="77">
        <f t="shared" si="3"/>
        <v>835</v>
      </c>
      <c r="M20" s="94">
        <f t="shared" si="4"/>
        <v>825</v>
      </c>
      <c r="Q20" s="71"/>
      <c r="R20" s="71"/>
      <c r="S20" s="71"/>
      <c r="T20" s="70"/>
      <c r="U20" s="70"/>
    </row>
    <row r="21" spans="2:21" s="69" customFormat="1" ht="15" customHeight="1">
      <c r="B21" s="92">
        <v>7750</v>
      </c>
      <c r="C21" s="75" t="s">
        <v>121</v>
      </c>
      <c r="D21" s="77">
        <v>8249.99</v>
      </c>
      <c r="E21" s="93">
        <f t="shared" si="5"/>
        <v>8000</v>
      </c>
      <c r="F21" s="76">
        <v>589.29999999999995</v>
      </c>
      <c r="G21" s="77">
        <v>290.7</v>
      </c>
      <c r="H21" s="77">
        <f t="shared" si="0"/>
        <v>880</v>
      </c>
      <c r="I21" s="77">
        <v>10</v>
      </c>
      <c r="J21" s="77">
        <f t="shared" si="1"/>
        <v>599.29999999999995</v>
      </c>
      <c r="K21" s="77">
        <f t="shared" si="2"/>
        <v>290.7</v>
      </c>
      <c r="L21" s="77">
        <f t="shared" si="3"/>
        <v>890</v>
      </c>
      <c r="M21" s="94">
        <f>L21-I21</f>
        <v>880</v>
      </c>
      <c r="Q21" s="71"/>
      <c r="R21" s="71"/>
      <c r="S21" s="71"/>
      <c r="T21" s="70"/>
      <c r="U21" s="70"/>
    </row>
    <row r="22" spans="2:21" s="69" customFormat="1" ht="15" customHeight="1">
      <c r="B22" s="92">
        <v>8250</v>
      </c>
      <c r="C22" s="75" t="s">
        <v>121</v>
      </c>
      <c r="D22" s="77">
        <v>8749.99</v>
      </c>
      <c r="E22" s="93">
        <f t="shared" si="5"/>
        <v>8500</v>
      </c>
      <c r="F22" s="76">
        <v>626.20000000000005</v>
      </c>
      <c r="G22" s="77">
        <v>308.8</v>
      </c>
      <c r="H22" s="77">
        <f t="shared" si="0"/>
        <v>935</v>
      </c>
      <c r="I22" s="77">
        <v>10</v>
      </c>
      <c r="J22" s="77">
        <f t="shared" si="1"/>
        <v>636.20000000000005</v>
      </c>
      <c r="K22" s="77">
        <f t="shared" si="2"/>
        <v>308.8</v>
      </c>
      <c r="L22" s="77">
        <f t="shared" si="3"/>
        <v>945</v>
      </c>
      <c r="M22" s="94">
        <f t="shared" si="4"/>
        <v>935</v>
      </c>
      <c r="O22" s="70"/>
      <c r="P22" s="70"/>
      <c r="Q22" s="71"/>
      <c r="R22" s="71"/>
      <c r="S22" s="71"/>
      <c r="T22" s="70"/>
      <c r="U22" s="70"/>
    </row>
    <row r="23" spans="2:21" s="69" customFormat="1" ht="15" customHeight="1">
      <c r="B23" s="92">
        <v>8750</v>
      </c>
      <c r="C23" s="75" t="s">
        <v>121</v>
      </c>
      <c r="D23" s="77">
        <v>9249.99</v>
      </c>
      <c r="E23" s="93">
        <f t="shared" si="5"/>
        <v>9000</v>
      </c>
      <c r="F23" s="76">
        <v>663</v>
      </c>
      <c r="G23" s="77">
        <v>327</v>
      </c>
      <c r="H23" s="77">
        <f t="shared" si="0"/>
        <v>990</v>
      </c>
      <c r="I23" s="77">
        <v>10</v>
      </c>
      <c r="J23" s="77">
        <f t="shared" si="1"/>
        <v>673</v>
      </c>
      <c r="K23" s="77">
        <f t="shared" si="2"/>
        <v>327</v>
      </c>
      <c r="L23" s="77">
        <f t="shared" si="3"/>
        <v>1000</v>
      </c>
      <c r="M23" s="94">
        <f t="shared" si="4"/>
        <v>990</v>
      </c>
      <c r="O23" s="70"/>
      <c r="P23" s="70"/>
      <c r="Q23" s="71"/>
      <c r="R23" s="71"/>
      <c r="S23" s="71"/>
      <c r="T23" s="70"/>
      <c r="U23" s="70"/>
    </row>
    <row r="24" spans="2:21" s="69" customFormat="1" ht="15" customHeight="1">
      <c r="B24" s="92">
        <v>9250</v>
      </c>
      <c r="C24" s="75" t="s">
        <v>121</v>
      </c>
      <c r="D24" s="77">
        <v>9749.99</v>
      </c>
      <c r="E24" s="93">
        <f t="shared" si="5"/>
        <v>9500</v>
      </c>
      <c r="F24" s="76">
        <v>699.8</v>
      </c>
      <c r="G24" s="77">
        <v>345.2</v>
      </c>
      <c r="H24" s="77">
        <f t="shared" si="0"/>
        <v>1045</v>
      </c>
      <c r="I24" s="77">
        <v>10</v>
      </c>
      <c r="J24" s="77">
        <f t="shared" si="1"/>
        <v>709.8</v>
      </c>
      <c r="K24" s="77">
        <f t="shared" si="2"/>
        <v>345.2</v>
      </c>
      <c r="L24" s="77">
        <f t="shared" si="3"/>
        <v>1055</v>
      </c>
      <c r="M24" s="94">
        <f t="shared" si="4"/>
        <v>1045</v>
      </c>
      <c r="O24" s="70"/>
      <c r="P24" s="70"/>
      <c r="Q24" s="71"/>
      <c r="R24" s="71"/>
      <c r="S24" s="71"/>
      <c r="T24" s="70"/>
      <c r="U24" s="70"/>
    </row>
    <row r="25" spans="2:21" s="69" customFormat="1" ht="15" customHeight="1" thickBot="1">
      <c r="B25" s="80">
        <v>9750</v>
      </c>
      <c r="C25" s="81" t="s">
        <v>121</v>
      </c>
      <c r="D25" s="82">
        <v>10249.99</v>
      </c>
      <c r="E25" s="83">
        <f t="shared" si="5"/>
        <v>10000</v>
      </c>
      <c r="F25" s="84">
        <v>736.7</v>
      </c>
      <c r="G25" s="82">
        <v>363.3</v>
      </c>
      <c r="H25" s="82">
        <f t="shared" si="0"/>
        <v>1100</v>
      </c>
      <c r="I25" s="82">
        <v>10</v>
      </c>
      <c r="J25" s="82">
        <f t="shared" si="1"/>
        <v>746.7</v>
      </c>
      <c r="K25" s="82">
        <f t="shared" si="2"/>
        <v>363.3</v>
      </c>
      <c r="L25" s="82">
        <f t="shared" si="3"/>
        <v>1110</v>
      </c>
      <c r="M25" s="85">
        <f t="shared" si="4"/>
        <v>1100</v>
      </c>
      <c r="O25" s="70"/>
      <c r="P25" s="70"/>
      <c r="Q25" s="71"/>
      <c r="R25" s="71"/>
      <c r="S25" s="71"/>
      <c r="T25" s="70"/>
      <c r="U25" s="70"/>
    </row>
    <row r="26" spans="2:21" s="69" customFormat="1" ht="15" customHeight="1">
      <c r="B26" s="86">
        <v>10250</v>
      </c>
      <c r="C26" s="87" t="s">
        <v>121</v>
      </c>
      <c r="D26" s="88">
        <v>10749.99</v>
      </c>
      <c r="E26" s="89">
        <f t="shared" si="5"/>
        <v>10500</v>
      </c>
      <c r="F26" s="90">
        <v>773.5</v>
      </c>
      <c r="G26" s="88">
        <v>381.5</v>
      </c>
      <c r="H26" s="88">
        <f t="shared" si="0"/>
        <v>1155</v>
      </c>
      <c r="I26" s="88">
        <v>10</v>
      </c>
      <c r="J26" s="88">
        <f t="shared" si="1"/>
        <v>783.5</v>
      </c>
      <c r="K26" s="88">
        <f t="shared" si="2"/>
        <v>381.5</v>
      </c>
      <c r="L26" s="88">
        <f t="shared" si="3"/>
        <v>1165</v>
      </c>
      <c r="M26" s="91">
        <f t="shared" si="4"/>
        <v>1155</v>
      </c>
      <c r="O26" s="70"/>
      <c r="P26" s="70"/>
      <c r="Q26" s="71"/>
      <c r="R26" s="71"/>
      <c r="S26" s="71"/>
      <c r="T26" s="70"/>
      <c r="U26" s="70"/>
    </row>
    <row r="27" spans="2:21" s="69" customFormat="1" ht="15" customHeight="1">
      <c r="B27" s="92">
        <v>10750</v>
      </c>
      <c r="C27" s="75" t="s">
        <v>121</v>
      </c>
      <c r="D27" s="77">
        <v>11249.99</v>
      </c>
      <c r="E27" s="93">
        <f t="shared" si="5"/>
        <v>11000</v>
      </c>
      <c r="F27" s="76">
        <v>810.3</v>
      </c>
      <c r="G27" s="77">
        <v>399.7</v>
      </c>
      <c r="H27" s="77">
        <f t="shared" si="0"/>
        <v>1210</v>
      </c>
      <c r="I27" s="77">
        <v>10</v>
      </c>
      <c r="J27" s="77">
        <f t="shared" si="1"/>
        <v>820.3</v>
      </c>
      <c r="K27" s="77">
        <f t="shared" si="2"/>
        <v>399.7</v>
      </c>
      <c r="L27" s="77">
        <f t="shared" si="3"/>
        <v>1220</v>
      </c>
      <c r="M27" s="94">
        <f t="shared" si="4"/>
        <v>1210</v>
      </c>
      <c r="O27" s="70"/>
      <c r="P27" s="70"/>
      <c r="Q27" s="71"/>
      <c r="R27" s="71"/>
      <c r="S27" s="71"/>
      <c r="T27" s="70"/>
      <c r="U27" s="70"/>
    </row>
    <row r="28" spans="2:21" s="69" customFormat="1" ht="15" customHeight="1">
      <c r="B28" s="92">
        <v>11250</v>
      </c>
      <c r="C28" s="75" t="s">
        <v>121</v>
      </c>
      <c r="D28" s="77">
        <v>11749.99</v>
      </c>
      <c r="E28" s="93">
        <f t="shared" si="5"/>
        <v>11500</v>
      </c>
      <c r="F28" s="76">
        <v>847.2</v>
      </c>
      <c r="G28" s="77">
        <v>417.8</v>
      </c>
      <c r="H28" s="77">
        <f t="shared" si="0"/>
        <v>1265</v>
      </c>
      <c r="I28" s="77">
        <v>10</v>
      </c>
      <c r="J28" s="77">
        <f t="shared" si="1"/>
        <v>857.2</v>
      </c>
      <c r="K28" s="77">
        <f t="shared" si="2"/>
        <v>417.8</v>
      </c>
      <c r="L28" s="77">
        <f t="shared" si="3"/>
        <v>1275</v>
      </c>
      <c r="M28" s="94">
        <f t="shared" si="4"/>
        <v>1265</v>
      </c>
      <c r="O28" s="70"/>
      <c r="P28" s="70"/>
      <c r="Q28" s="71"/>
      <c r="R28" s="71"/>
      <c r="S28" s="71"/>
      <c r="T28" s="70"/>
      <c r="U28" s="70"/>
    </row>
    <row r="29" spans="2:21" s="69" customFormat="1" ht="15" customHeight="1">
      <c r="B29" s="92">
        <v>11750</v>
      </c>
      <c r="C29" s="75" t="s">
        <v>121</v>
      </c>
      <c r="D29" s="77">
        <v>12249.99</v>
      </c>
      <c r="E29" s="93">
        <f t="shared" si="5"/>
        <v>12000</v>
      </c>
      <c r="F29" s="76">
        <v>884</v>
      </c>
      <c r="G29" s="77">
        <v>436</v>
      </c>
      <c r="H29" s="77">
        <f t="shared" si="0"/>
        <v>1320</v>
      </c>
      <c r="I29" s="77">
        <v>10</v>
      </c>
      <c r="J29" s="77">
        <f t="shared" si="1"/>
        <v>894</v>
      </c>
      <c r="K29" s="77">
        <f t="shared" si="2"/>
        <v>436</v>
      </c>
      <c r="L29" s="77">
        <f t="shared" si="3"/>
        <v>1330</v>
      </c>
      <c r="M29" s="94">
        <f t="shared" si="4"/>
        <v>1320</v>
      </c>
      <c r="O29" s="70"/>
      <c r="P29" s="70"/>
      <c r="Q29" s="71"/>
      <c r="R29" s="71"/>
      <c r="S29" s="71"/>
      <c r="T29" s="70"/>
      <c r="U29" s="70"/>
    </row>
    <row r="30" spans="2:21" s="69" customFormat="1" ht="15" customHeight="1">
      <c r="B30" s="92">
        <v>12250</v>
      </c>
      <c r="C30" s="75" t="s">
        <v>121</v>
      </c>
      <c r="D30" s="77">
        <v>12749.99</v>
      </c>
      <c r="E30" s="93">
        <f t="shared" si="5"/>
        <v>12500</v>
      </c>
      <c r="F30" s="76">
        <v>920.8</v>
      </c>
      <c r="G30" s="77">
        <v>454.2</v>
      </c>
      <c r="H30" s="77">
        <f t="shared" si="0"/>
        <v>1375</v>
      </c>
      <c r="I30" s="77">
        <v>10</v>
      </c>
      <c r="J30" s="77">
        <f t="shared" si="1"/>
        <v>930.8</v>
      </c>
      <c r="K30" s="77">
        <f t="shared" si="2"/>
        <v>454.2</v>
      </c>
      <c r="L30" s="77">
        <f t="shared" si="3"/>
        <v>1385</v>
      </c>
      <c r="M30" s="94">
        <f t="shared" si="4"/>
        <v>1375</v>
      </c>
      <c r="O30" s="70"/>
      <c r="P30" s="70"/>
      <c r="Q30" s="71"/>
      <c r="R30" s="71"/>
      <c r="S30" s="71"/>
      <c r="T30" s="70"/>
      <c r="U30" s="70"/>
    </row>
    <row r="31" spans="2:21" s="69" customFormat="1" ht="15" customHeight="1">
      <c r="B31" s="92">
        <v>12750</v>
      </c>
      <c r="C31" s="75" t="s">
        <v>121</v>
      </c>
      <c r="D31" s="77">
        <v>13249.99</v>
      </c>
      <c r="E31" s="93">
        <f t="shared" si="5"/>
        <v>13000</v>
      </c>
      <c r="F31" s="76">
        <v>957.7</v>
      </c>
      <c r="G31" s="77">
        <v>472.3</v>
      </c>
      <c r="H31" s="77">
        <f t="shared" si="0"/>
        <v>1430</v>
      </c>
      <c r="I31" s="77">
        <v>10</v>
      </c>
      <c r="J31" s="77">
        <f t="shared" si="1"/>
        <v>967.7</v>
      </c>
      <c r="K31" s="77">
        <f t="shared" si="2"/>
        <v>472.3</v>
      </c>
      <c r="L31" s="77">
        <f t="shared" si="3"/>
        <v>1440</v>
      </c>
      <c r="M31" s="94">
        <f t="shared" si="4"/>
        <v>1430</v>
      </c>
      <c r="O31" s="70"/>
      <c r="P31" s="70"/>
      <c r="Q31" s="71"/>
      <c r="R31" s="71"/>
      <c r="S31" s="71"/>
      <c r="T31" s="70"/>
      <c r="U31" s="70"/>
    </row>
    <row r="32" spans="2:21" s="69" customFormat="1" ht="15" customHeight="1">
      <c r="B32" s="92">
        <v>13250</v>
      </c>
      <c r="C32" s="75" t="s">
        <v>121</v>
      </c>
      <c r="D32" s="77">
        <v>13749.99</v>
      </c>
      <c r="E32" s="93">
        <f t="shared" si="5"/>
        <v>13500</v>
      </c>
      <c r="F32" s="76">
        <v>994.5</v>
      </c>
      <c r="G32" s="77">
        <v>490.5</v>
      </c>
      <c r="H32" s="77">
        <f t="shared" si="0"/>
        <v>1485</v>
      </c>
      <c r="I32" s="77">
        <v>10</v>
      </c>
      <c r="J32" s="77">
        <f t="shared" si="1"/>
        <v>1004.5</v>
      </c>
      <c r="K32" s="77">
        <f t="shared" si="2"/>
        <v>490.5</v>
      </c>
      <c r="L32" s="77">
        <f t="shared" si="3"/>
        <v>1495</v>
      </c>
      <c r="M32" s="94">
        <f t="shared" si="4"/>
        <v>1485</v>
      </c>
      <c r="O32" s="70"/>
      <c r="P32" s="70"/>
      <c r="Q32" s="71"/>
      <c r="R32" s="71"/>
      <c r="S32" s="71"/>
      <c r="T32" s="70"/>
      <c r="U32" s="70"/>
    </row>
    <row r="33" spans="1:21" s="69" customFormat="1" ht="15" customHeight="1">
      <c r="B33" s="92">
        <v>13750</v>
      </c>
      <c r="C33" s="75" t="s">
        <v>121</v>
      </c>
      <c r="D33" s="77">
        <v>14249.99</v>
      </c>
      <c r="E33" s="93">
        <f t="shared" si="5"/>
        <v>14000</v>
      </c>
      <c r="F33" s="76">
        <v>1031.3</v>
      </c>
      <c r="G33" s="77">
        <v>508.7</v>
      </c>
      <c r="H33" s="77">
        <f t="shared" si="0"/>
        <v>1540</v>
      </c>
      <c r="I33" s="77">
        <v>10</v>
      </c>
      <c r="J33" s="77">
        <f t="shared" si="1"/>
        <v>1041.3</v>
      </c>
      <c r="K33" s="77">
        <f t="shared" si="2"/>
        <v>508.7</v>
      </c>
      <c r="L33" s="77">
        <f t="shared" si="3"/>
        <v>1550</v>
      </c>
      <c r="M33" s="94">
        <f t="shared" si="4"/>
        <v>1540</v>
      </c>
      <c r="O33" s="70"/>
      <c r="P33" s="70"/>
      <c r="Q33" s="71"/>
      <c r="R33" s="71"/>
      <c r="S33" s="71"/>
      <c r="T33" s="70"/>
      <c r="U33" s="70"/>
    </row>
    <row r="34" spans="1:21" s="69" customFormat="1" ht="15" customHeight="1">
      <c r="B34" s="92">
        <v>14250</v>
      </c>
      <c r="C34" s="75" t="s">
        <v>121</v>
      </c>
      <c r="D34" s="77">
        <v>14749.99</v>
      </c>
      <c r="E34" s="93">
        <f t="shared" si="5"/>
        <v>14500</v>
      </c>
      <c r="F34" s="76">
        <v>1068.2</v>
      </c>
      <c r="G34" s="77">
        <v>526.79999999999995</v>
      </c>
      <c r="H34" s="77">
        <f t="shared" si="0"/>
        <v>1595</v>
      </c>
      <c r="I34" s="77">
        <v>10</v>
      </c>
      <c r="J34" s="77">
        <f t="shared" si="1"/>
        <v>1078.2</v>
      </c>
      <c r="K34" s="77">
        <f t="shared" si="2"/>
        <v>526.79999999999995</v>
      </c>
      <c r="L34" s="77">
        <f t="shared" si="3"/>
        <v>1605</v>
      </c>
      <c r="M34" s="94">
        <f t="shared" si="4"/>
        <v>1595</v>
      </c>
      <c r="O34" s="70"/>
      <c r="P34" s="70"/>
      <c r="Q34" s="71"/>
      <c r="R34" s="71"/>
      <c r="S34" s="71"/>
      <c r="T34" s="70"/>
      <c r="U34" s="70"/>
    </row>
    <row r="35" spans="1:21" s="69" customFormat="1" ht="15" customHeight="1">
      <c r="B35" s="96">
        <v>14750</v>
      </c>
      <c r="C35" s="97" t="s">
        <v>121</v>
      </c>
      <c r="D35" s="98">
        <v>15249.99</v>
      </c>
      <c r="E35" s="99">
        <v>15000</v>
      </c>
      <c r="F35" s="100">
        <v>1105</v>
      </c>
      <c r="G35" s="98">
        <v>545</v>
      </c>
      <c r="H35" s="98">
        <f t="shared" si="0"/>
        <v>1650</v>
      </c>
      <c r="I35" s="98">
        <v>30</v>
      </c>
      <c r="J35" s="98">
        <f t="shared" si="1"/>
        <v>1135</v>
      </c>
      <c r="K35" s="98">
        <f t="shared" si="2"/>
        <v>545</v>
      </c>
      <c r="L35" s="98">
        <f t="shared" si="3"/>
        <v>1680</v>
      </c>
      <c r="M35" s="101">
        <f t="shared" si="4"/>
        <v>1650</v>
      </c>
      <c r="O35" s="70"/>
      <c r="P35" s="70"/>
      <c r="Q35" s="71"/>
      <c r="R35" s="71"/>
      <c r="S35" s="71"/>
      <c r="T35" s="70"/>
      <c r="U35" s="70"/>
    </row>
    <row r="36" spans="1:21" s="69" customFormat="1" ht="15" customHeight="1">
      <c r="B36" s="96">
        <v>15250</v>
      </c>
      <c r="C36" s="97" t="s">
        <v>121</v>
      </c>
      <c r="D36" s="98">
        <v>15749.99</v>
      </c>
      <c r="E36" s="99">
        <v>15500</v>
      </c>
      <c r="F36" s="100">
        <v>1141.8</v>
      </c>
      <c r="G36" s="98">
        <v>563.20000000000005</v>
      </c>
      <c r="H36" s="98">
        <f t="shared" si="0"/>
        <v>1705</v>
      </c>
      <c r="I36" s="98">
        <v>30</v>
      </c>
      <c r="J36" s="98">
        <f t="shared" si="1"/>
        <v>1171.8</v>
      </c>
      <c r="K36" s="98">
        <f t="shared" si="2"/>
        <v>563.20000000000005</v>
      </c>
      <c r="L36" s="98">
        <f t="shared" si="3"/>
        <v>1735</v>
      </c>
      <c r="M36" s="101">
        <f t="shared" si="4"/>
        <v>1705</v>
      </c>
      <c r="O36" s="70"/>
      <c r="P36" s="70"/>
      <c r="Q36" s="71"/>
      <c r="R36" s="71"/>
      <c r="S36" s="71"/>
      <c r="T36" s="70"/>
      <c r="U36" s="70"/>
    </row>
    <row r="37" spans="1:21" s="69" customFormat="1" ht="15" customHeight="1" thickBot="1">
      <c r="B37" s="80">
        <v>15750</v>
      </c>
      <c r="C37" s="81" t="s">
        <v>121</v>
      </c>
      <c r="D37" s="82" t="s">
        <v>122</v>
      </c>
      <c r="E37" s="83">
        <v>16000</v>
      </c>
      <c r="F37" s="84">
        <v>1178.7</v>
      </c>
      <c r="G37" s="82">
        <v>581.29999999999995</v>
      </c>
      <c r="H37" s="82">
        <f t="shared" si="0"/>
        <v>1760</v>
      </c>
      <c r="I37" s="82">
        <v>30</v>
      </c>
      <c r="J37" s="82">
        <f t="shared" si="1"/>
        <v>1208.7</v>
      </c>
      <c r="K37" s="82">
        <f t="shared" si="2"/>
        <v>581.29999999999995</v>
      </c>
      <c r="L37" s="82">
        <f t="shared" si="3"/>
        <v>1790</v>
      </c>
      <c r="M37" s="85">
        <f t="shared" si="4"/>
        <v>1760</v>
      </c>
      <c r="O37" s="70"/>
      <c r="P37" s="70"/>
      <c r="Q37" s="71"/>
      <c r="R37" s="71"/>
      <c r="S37" s="71"/>
      <c r="T37" s="70"/>
      <c r="U37" s="70"/>
    </row>
    <row r="38" spans="1:21" s="103" customFormat="1" ht="9" customHeight="1">
      <c r="A38" s="210" t="s">
        <v>123</v>
      </c>
      <c r="B38" s="210"/>
      <c r="C38" s="210"/>
      <c r="D38" s="210"/>
      <c r="E38" s="210"/>
      <c r="F38" s="210"/>
      <c r="G38" s="210"/>
      <c r="H38" s="210"/>
      <c r="I38" s="210"/>
      <c r="J38" s="210"/>
      <c r="K38" s="210"/>
      <c r="L38" s="210"/>
      <c r="M38" s="210"/>
      <c r="N38" s="210"/>
      <c r="O38" s="102"/>
      <c r="P38" s="102"/>
      <c r="T38" s="104"/>
      <c r="U38" s="104"/>
    </row>
    <row r="39" spans="1:21" ht="9" customHeight="1">
      <c r="A39" s="210"/>
      <c r="B39" s="210"/>
      <c r="C39" s="210"/>
      <c r="D39" s="210"/>
      <c r="E39" s="210"/>
      <c r="F39" s="210"/>
      <c r="G39" s="210"/>
      <c r="H39" s="210"/>
      <c r="I39" s="210"/>
      <c r="J39" s="210"/>
      <c r="K39" s="210"/>
      <c r="L39" s="210"/>
      <c r="M39" s="210"/>
      <c r="N39" s="210"/>
    </row>
    <row r="40" spans="1:21" ht="9" customHeight="1">
      <c r="A40" s="210"/>
      <c r="B40" s="210"/>
      <c r="C40" s="210"/>
      <c r="D40" s="210"/>
      <c r="E40" s="210"/>
      <c r="F40" s="210"/>
      <c r="G40" s="210"/>
      <c r="H40" s="210"/>
      <c r="I40" s="210"/>
      <c r="J40" s="210"/>
      <c r="K40" s="210"/>
      <c r="L40" s="210"/>
      <c r="M40" s="210"/>
      <c r="N40" s="210"/>
    </row>
    <row r="41" spans="1:21" ht="9" customHeight="1">
      <c r="A41" s="210"/>
      <c r="B41" s="210"/>
      <c r="C41" s="210"/>
      <c r="D41" s="210"/>
      <c r="E41" s="210"/>
      <c r="F41" s="210"/>
      <c r="G41" s="210"/>
      <c r="H41" s="210"/>
      <c r="I41" s="210"/>
      <c r="J41" s="210"/>
      <c r="K41" s="210"/>
      <c r="L41" s="210"/>
      <c r="M41" s="210"/>
      <c r="N41" s="210"/>
    </row>
    <row r="42" spans="1:21" ht="15" customHeight="1">
      <c r="B42" s="211" t="s">
        <v>124</v>
      </c>
      <c r="C42" s="211"/>
      <c r="D42" s="211"/>
      <c r="E42" s="211"/>
      <c r="F42" s="211"/>
      <c r="G42" s="211"/>
      <c r="H42" s="211"/>
      <c r="I42" s="211"/>
      <c r="J42" s="211"/>
      <c r="K42" s="211"/>
      <c r="L42" s="211"/>
      <c r="M42" s="211"/>
    </row>
    <row r="43" spans="1:21" ht="15" customHeight="1">
      <c r="B43" s="107"/>
      <c r="C43" s="107"/>
      <c r="D43" s="107"/>
      <c r="E43" s="108"/>
      <c r="F43" s="107"/>
      <c r="G43" s="107"/>
      <c r="H43" s="107"/>
      <c r="I43" s="107"/>
      <c r="J43" s="107"/>
      <c r="K43" s="107"/>
      <c r="L43" s="107"/>
      <c r="M43" s="107"/>
    </row>
    <row r="44" spans="1:21" ht="15" hidden="1" customHeight="1">
      <c r="E44" s="110"/>
    </row>
    <row r="45" spans="1:21" ht="15" hidden="1" customHeight="1">
      <c r="E45" s="110"/>
      <c r="O45" s="111"/>
      <c r="P45" s="111"/>
    </row>
  </sheetData>
  <sheetProtection algorithmName="SHA-512" hashValue="FoitJ6qH932S5btMl4+p5Z9tp2gq96Re2BzD3WPQ6ZHcpzvs91C4bgFH5buDcHX0y818ql6IkjhV6khBNlfV2A==" saltValue="39NOeGzmnRvsiMi9ANW6rw==" spinCount="100000" sheet="1" objects="1" scenarios="1"/>
  <mergeCells count="9">
    <mergeCell ref="A38:N41"/>
    <mergeCell ref="B42:M42"/>
    <mergeCell ref="B1:M2"/>
    <mergeCell ref="B4:D6"/>
    <mergeCell ref="E4:E6"/>
    <mergeCell ref="F4:L4"/>
    <mergeCell ref="F5:H5"/>
    <mergeCell ref="J5:L5"/>
    <mergeCell ref="M5:M6"/>
  </mergeCells>
  <hyperlinks>
    <hyperlink ref="A38" r:id="rId1" display="www.bendaggers.blogspot.com"/>
    <hyperlink ref="A38:N41" r:id="rId2" display="SSS Contribution Table is brought to you by SSSContributionTable.Com"/>
  </hyperlinks>
  <printOptions horizontalCentered="1" verticalCentered="1"/>
  <pageMargins left="0" right="0" top="0" bottom="0" header="0" footer="0"/>
  <pageSetup paperSize="121" orientation="landscape" horizontalDpi="180" verticalDpi="180"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Y16" sqref="A16:Y17"/>
    </sheetView>
  </sheetViews>
  <sheetFormatPr defaultRowHeight="15"/>
  <cols>
    <col min="2" max="2" width="20" bestFit="1" customWidth="1"/>
    <col min="4" max="4" width="20.5703125" bestFit="1" customWidth="1"/>
    <col min="5" max="5" width="15" bestFit="1" customWidth="1"/>
    <col min="6" max="6" width="14" bestFit="1" customWidth="1"/>
  </cols>
  <sheetData>
    <row r="1" spans="1:6">
      <c r="A1" t="s">
        <v>36</v>
      </c>
      <c r="B1" t="s">
        <v>37</v>
      </c>
      <c r="C1" t="s">
        <v>38</v>
      </c>
      <c r="D1" t="s">
        <v>39</v>
      </c>
      <c r="E1" t="s">
        <v>40</v>
      </c>
      <c r="F1" t="s">
        <v>41</v>
      </c>
    </row>
    <row r="2" spans="1:6">
      <c r="A2" t="s">
        <v>42</v>
      </c>
    </row>
    <row r="3" spans="1:6">
      <c r="A3" t="s">
        <v>43</v>
      </c>
    </row>
    <row r="5" spans="1:6">
      <c r="A5" t="s">
        <v>44</v>
      </c>
    </row>
    <row r="6" spans="1:6">
      <c r="A6" t="s">
        <v>45</v>
      </c>
    </row>
    <row r="7" spans="1:6">
      <c r="A7">
        <v>1</v>
      </c>
      <c r="B7" s="112" t="s">
        <v>46</v>
      </c>
      <c r="C7" s="113">
        <v>8000</v>
      </c>
      <c r="D7" s="112">
        <v>200</v>
      </c>
      <c r="E7" s="112">
        <v>100</v>
      </c>
      <c r="F7" s="112">
        <v>100</v>
      </c>
    </row>
    <row r="8" spans="1:6">
      <c r="A8">
        <v>2</v>
      </c>
      <c r="B8" t="s">
        <v>47</v>
      </c>
      <c r="C8" s="47">
        <v>9000</v>
      </c>
      <c r="D8">
        <v>225</v>
      </c>
      <c r="E8">
        <v>112.5</v>
      </c>
      <c r="F8">
        <v>112.5</v>
      </c>
    </row>
    <row r="9" spans="1:6">
      <c r="A9">
        <v>3</v>
      </c>
      <c r="B9" t="s">
        <v>48</v>
      </c>
      <c r="C9" s="47">
        <v>10000</v>
      </c>
      <c r="D9">
        <v>250</v>
      </c>
      <c r="E9">
        <v>125</v>
      </c>
      <c r="F9">
        <v>125</v>
      </c>
    </row>
    <row r="10" spans="1:6">
      <c r="A10">
        <v>4</v>
      </c>
      <c r="B10" t="s">
        <v>49</v>
      </c>
      <c r="C10" s="47">
        <v>11000</v>
      </c>
      <c r="D10">
        <v>275</v>
      </c>
      <c r="E10">
        <v>137.5</v>
      </c>
      <c r="F10">
        <v>137.5</v>
      </c>
    </row>
    <row r="11" spans="1:6">
      <c r="A11">
        <v>5</v>
      </c>
      <c r="B11" t="s">
        <v>50</v>
      </c>
      <c r="C11" s="47">
        <v>12000</v>
      </c>
      <c r="D11">
        <v>300</v>
      </c>
      <c r="E11">
        <v>150</v>
      </c>
      <c r="F11">
        <v>150</v>
      </c>
    </row>
    <row r="12" spans="1:6">
      <c r="A12">
        <v>6</v>
      </c>
      <c r="B12" t="s">
        <v>51</v>
      </c>
      <c r="C12" s="47">
        <v>13000</v>
      </c>
      <c r="D12">
        <v>325</v>
      </c>
      <c r="E12">
        <v>162.5</v>
      </c>
      <c r="F12">
        <v>162.5</v>
      </c>
    </row>
    <row r="13" spans="1:6">
      <c r="A13">
        <v>7</v>
      </c>
      <c r="B13" s="54" t="s">
        <v>52</v>
      </c>
      <c r="C13" s="55">
        <v>14000</v>
      </c>
      <c r="D13" s="54">
        <v>350</v>
      </c>
      <c r="E13" s="54">
        <v>175</v>
      </c>
      <c r="F13" s="54">
        <v>175</v>
      </c>
    </row>
    <row r="14" spans="1:6">
      <c r="A14">
        <v>8</v>
      </c>
      <c r="B14" t="s">
        <v>53</v>
      </c>
      <c r="C14" s="47">
        <v>15000</v>
      </c>
      <c r="D14">
        <v>375</v>
      </c>
      <c r="E14">
        <v>187.5</v>
      </c>
      <c r="F14">
        <v>187.5</v>
      </c>
    </row>
    <row r="15" spans="1:6">
      <c r="A15">
        <v>9</v>
      </c>
      <c r="B15" t="s">
        <v>54</v>
      </c>
      <c r="C15" s="47">
        <v>16000</v>
      </c>
      <c r="D15">
        <v>400</v>
      </c>
      <c r="E15">
        <v>200</v>
      </c>
      <c r="F15">
        <v>200</v>
      </c>
    </row>
    <row r="16" spans="1:6">
      <c r="A16">
        <v>10</v>
      </c>
      <c r="B16" t="s">
        <v>55</v>
      </c>
      <c r="C16" s="47">
        <v>17000</v>
      </c>
      <c r="D16">
        <v>425</v>
      </c>
      <c r="E16">
        <v>212.5</v>
      </c>
      <c r="F16">
        <v>212.5</v>
      </c>
    </row>
    <row r="17" spans="1:6">
      <c r="A17">
        <v>11</v>
      </c>
      <c r="B17" t="s">
        <v>56</v>
      </c>
      <c r="C17" s="47">
        <v>18000</v>
      </c>
      <c r="D17">
        <v>450</v>
      </c>
      <c r="E17">
        <v>225</v>
      </c>
      <c r="F17">
        <v>225</v>
      </c>
    </row>
    <row r="18" spans="1:6">
      <c r="A18">
        <v>12</v>
      </c>
      <c r="B18" t="s">
        <v>57</v>
      </c>
      <c r="C18" s="47">
        <v>19000</v>
      </c>
      <c r="D18">
        <v>475</v>
      </c>
      <c r="E18">
        <v>237.5</v>
      </c>
      <c r="F18">
        <v>237.5</v>
      </c>
    </row>
    <row r="19" spans="1:6">
      <c r="A19">
        <v>13</v>
      </c>
      <c r="B19" t="s">
        <v>58</v>
      </c>
      <c r="C19" s="47">
        <v>20000</v>
      </c>
      <c r="D19">
        <v>500</v>
      </c>
      <c r="E19">
        <v>250</v>
      </c>
      <c r="F19">
        <v>250</v>
      </c>
    </row>
    <row r="20" spans="1:6">
      <c r="A20">
        <v>14</v>
      </c>
      <c r="B20" t="s">
        <v>59</v>
      </c>
      <c r="C20" s="47">
        <v>21000</v>
      </c>
      <c r="D20">
        <v>525</v>
      </c>
      <c r="E20">
        <v>262.5</v>
      </c>
      <c r="F20">
        <v>262.5</v>
      </c>
    </row>
    <row r="21" spans="1:6">
      <c r="A21">
        <v>15</v>
      </c>
      <c r="B21" t="s">
        <v>60</v>
      </c>
      <c r="C21" s="47">
        <v>22000</v>
      </c>
      <c r="D21">
        <v>550</v>
      </c>
      <c r="E21">
        <v>275</v>
      </c>
      <c r="F21">
        <v>275</v>
      </c>
    </row>
    <row r="22" spans="1:6">
      <c r="A22">
        <v>16</v>
      </c>
      <c r="B22" t="s">
        <v>61</v>
      </c>
      <c r="C22" s="47">
        <v>23000</v>
      </c>
      <c r="D22">
        <v>575</v>
      </c>
      <c r="E22">
        <v>287.5</v>
      </c>
      <c r="F22">
        <v>287.5</v>
      </c>
    </row>
    <row r="23" spans="1:6">
      <c r="A23">
        <v>17</v>
      </c>
      <c r="B23" t="s">
        <v>62</v>
      </c>
      <c r="C23" s="47">
        <v>24000</v>
      </c>
      <c r="D23">
        <v>600</v>
      </c>
      <c r="E23">
        <v>300</v>
      </c>
      <c r="F23">
        <v>300</v>
      </c>
    </row>
    <row r="24" spans="1:6">
      <c r="A24">
        <v>18</v>
      </c>
      <c r="B24" t="s">
        <v>63</v>
      </c>
      <c r="C24" s="47">
        <v>25000</v>
      </c>
      <c r="D24">
        <v>625</v>
      </c>
      <c r="E24">
        <v>312.5</v>
      </c>
      <c r="F24">
        <v>312.5</v>
      </c>
    </row>
    <row r="25" spans="1:6">
      <c r="A25">
        <v>19</v>
      </c>
      <c r="B25" t="s">
        <v>64</v>
      </c>
      <c r="C25" s="47">
        <v>26000</v>
      </c>
      <c r="D25">
        <v>650</v>
      </c>
      <c r="E25">
        <v>325</v>
      </c>
      <c r="F25">
        <v>325</v>
      </c>
    </row>
    <row r="26" spans="1:6">
      <c r="A26">
        <v>20</v>
      </c>
      <c r="B26" t="s">
        <v>65</v>
      </c>
      <c r="C26" s="47">
        <v>27000</v>
      </c>
      <c r="D26">
        <v>675</v>
      </c>
      <c r="E26">
        <v>337.5</v>
      </c>
      <c r="F26">
        <v>337.5</v>
      </c>
    </row>
    <row r="27" spans="1:6">
      <c r="A27">
        <v>21</v>
      </c>
      <c r="B27" t="s">
        <v>66</v>
      </c>
      <c r="C27" s="47">
        <v>28000</v>
      </c>
      <c r="D27">
        <v>700</v>
      </c>
      <c r="E27">
        <v>350</v>
      </c>
      <c r="F27">
        <v>350</v>
      </c>
    </row>
    <row r="28" spans="1:6">
      <c r="A28">
        <v>22</v>
      </c>
      <c r="B28" t="s">
        <v>67</v>
      </c>
      <c r="C28" s="47">
        <v>29000</v>
      </c>
      <c r="D28">
        <v>725</v>
      </c>
      <c r="E28">
        <v>362.5</v>
      </c>
      <c r="F28">
        <v>362.5</v>
      </c>
    </row>
    <row r="29" spans="1:6">
      <c r="A29">
        <v>23</v>
      </c>
      <c r="B29" t="s">
        <v>68</v>
      </c>
      <c r="C29" s="47">
        <v>30000</v>
      </c>
      <c r="D29">
        <v>750</v>
      </c>
      <c r="E29">
        <v>375</v>
      </c>
      <c r="F29">
        <v>375</v>
      </c>
    </row>
    <row r="30" spans="1:6">
      <c r="A30">
        <v>24</v>
      </c>
      <c r="B30" t="s">
        <v>69</v>
      </c>
      <c r="C30" s="47">
        <v>31000</v>
      </c>
      <c r="D30">
        <v>775</v>
      </c>
      <c r="E30">
        <v>387.5</v>
      </c>
      <c r="F30">
        <v>387.5</v>
      </c>
    </row>
    <row r="31" spans="1:6">
      <c r="A31">
        <v>25</v>
      </c>
      <c r="B31" t="s">
        <v>70</v>
      </c>
      <c r="C31" s="47">
        <v>32000</v>
      </c>
      <c r="D31">
        <v>800</v>
      </c>
      <c r="E31">
        <v>400</v>
      </c>
      <c r="F31">
        <v>400</v>
      </c>
    </row>
    <row r="32" spans="1:6">
      <c r="A32">
        <v>26</v>
      </c>
      <c r="B32" t="s">
        <v>71</v>
      </c>
      <c r="C32" s="47">
        <v>33000</v>
      </c>
      <c r="D32">
        <v>825</v>
      </c>
      <c r="E32">
        <v>412.5</v>
      </c>
      <c r="F32">
        <v>412.5</v>
      </c>
    </row>
    <row r="33" spans="1:6">
      <c r="A33">
        <v>27</v>
      </c>
      <c r="B33" t="s">
        <v>72</v>
      </c>
      <c r="C33" s="47">
        <v>34000</v>
      </c>
      <c r="D33">
        <v>850</v>
      </c>
      <c r="E33">
        <v>425</v>
      </c>
      <c r="F33">
        <v>425</v>
      </c>
    </row>
    <row r="34" spans="1:6">
      <c r="A34">
        <v>28</v>
      </c>
      <c r="B34" t="s">
        <v>73</v>
      </c>
      <c r="C34" s="47">
        <v>35000</v>
      </c>
      <c r="D34">
        <v>875</v>
      </c>
      <c r="E34">
        <v>437.5</v>
      </c>
      <c r="F34">
        <v>437.5</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Y16" sqref="A16:Y17"/>
    </sheetView>
  </sheetViews>
  <sheetFormatPr defaultRowHeight="15"/>
  <cols>
    <col min="1" max="1" width="20.85546875" bestFit="1" customWidth="1"/>
    <col min="2" max="2" width="14.28515625" bestFit="1" customWidth="1"/>
    <col min="3" max="3" width="14" bestFit="1" customWidth="1"/>
  </cols>
  <sheetData>
    <row r="1" spans="1:3" ht="120.75" customHeight="1">
      <c r="A1" s="220" t="s">
        <v>77</v>
      </c>
      <c r="B1" s="220"/>
      <c r="C1" s="220"/>
    </row>
    <row r="2" spans="1:3">
      <c r="A2" s="49"/>
      <c r="B2" s="50" t="s">
        <v>74</v>
      </c>
      <c r="C2" s="50" t="s">
        <v>41</v>
      </c>
    </row>
    <row r="3" spans="1:3">
      <c r="A3" s="48" t="s">
        <v>75</v>
      </c>
      <c r="B3" s="51">
        <v>0.01</v>
      </c>
      <c r="C3" s="51">
        <v>0.02</v>
      </c>
    </row>
    <row r="4" spans="1:3">
      <c r="A4" s="48" t="s">
        <v>76</v>
      </c>
      <c r="B4" s="51">
        <v>0.02</v>
      </c>
      <c r="C4" s="51">
        <v>0.02</v>
      </c>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A4" workbookViewId="0">
      <selection activeCell="A16" sqref="A16:K19"/>
    </sheetView>
  </sheetViews>
  <sheetFormatPr defaultRowHeight="15"/>
  <cols>
    <col min="1" max="1" width="2.7109375" customWidth="1"/>
    <col min="2" max="2" width="10" customWidth="1"/>
    <col min="3" max="3" width="4" customWidth="1"/>
    <col min="4" max="5" width="8.42578125" customWidth="1"/>
    <col min="6" max="11" width="9.42578125" bestFit="1" customWidth="1"/>
  </cols>
  <sheetData>
    <row r="1" spans="1:11">
      <c r="B1" s="60" t="s">
        <v>81</v>
      </c>
    </row>
    <row r="3" spans="1:11">
      <c r="A3" s="116"/>
      <c r="B3" s="114" t="s">
        <v>82</v>
      </c>
      <c r="C3" s="61"/>
      <c r="D3" s="61"/>
      <c r="E3" s="61"/>
      <c r="F3" s="61"/>
      <c r="G3" s="61"/>
      <c r="H3" s="61"/>
      <c r="I3" s="61"/>
      <c r="J3" s="61"/>
      <c r="K3" s="61"/>
    </row>
    <row r="4" spans="1:11">
      <c r="A4" s="117"/>
      <c r="B4" s="115" t="s">
        <v>83</v>
      </c>
      <c r="C4" s="48"/>
      <c r="D4" s="48">
        <v>1</v>
      </c>
      <c r="E4" s="48">
        <v>2</v>
      </c>
      <c r="F4" s="48">
        <v>3</v>
      </c>
      <c r="G4" s="48">
        <v>4</v>
      </c>
      <c r="H4" s="48">
        <v>5</v>
      </c>
      <c r="I4" s="48">
        <v>6</v>
      </c>
      <c r="J4" s="48">
        <v>7</v>
      </c>
      <c r="K4" s="48">
        <v>8</v>
      </c>
    </row>
    <row r="5" spans="1:11">
      <c r="A5" s="117"/>
      <c r="B5" s="115" t="s">
        <v>84</v>
      </c>
      <c r="C5" s="48"/>
      <c r="D5" s="48">
        <v>0</v>
      </c>
      <c r="E5" s="48">
        <v>0</v>
      </c>
      <c r="F5" s="48">
        <v>41.67</v>
      </c>
      <c r="G5" s="48">
        <v>208.33</v>
      </c>
      <c r="H5" s="48">
        <v>708.33</v>
      </c>
      <c r="I5" s="62">
        <v>1875</v>
      </c>
      <c r="J5" s="62">
        <v>4166.67</v>
      </c>
      <c r="K5" s="62">
        <v>10416.67</v>
      </c>
    </row>
    <row r="6" spans="1:11">
      <c r="A6" s="117"/>
      <c r="B6" s="115" t="s">
        <v>85</v>
      </c>
      <c r="C6" s="48"/>
      <c r="D6" s="48" t="s">
        <v>86</v>
      </c>
      <c r="E6" s="48" t="s">
        <v>87</v>
      </c>
      <c r="F6" s="48" t="s">
        <v>88</v>
      </c>
      <c r="G6" s="48" t="s">
        <v>89</v>
      </c>
      <c r="H6" s="48" t="s">
        <v>90</v>
      </c>
      <c r="I6" s="48" t="s">
        <v>91</v>
      </c>
      <c r="J6" s="48" t="s">
        <v>92</v>
      </c>
      <c r="K6" s="48" t="s">
        <v>93</v>
      </c>
    </row>
    <row r="7" spans="1:11">
      <c r="A7" s="116"/>
      <c r="B7" s="114" t="s">
        <v>94</v>
      </c>
      <c r="C7" s="61"/>
      <c r="D7" s="61"/>
      <c r="E7" s="61"/>
      <c r="F7" s="61"/>
      <c r="G7" s="61"/>
      <c r="H7" s="61"/>
      <c r="I7" s="61"/>
      <c r="J7" s="61"/>
      <c r="K7" s="61"/>
    </row>
    <row r="8" spans="1:11">
      <c r="A8" s="118" t="s">
        <v>126</v>
      </c>
      <c r="B8" s="115" t="s">
        <v>130</v>
      </c>
      <c r="C8" s="48">
        <v>0</v>
      </c>
      <c r="D8" s="48">
        <v>1</v>
      </c>
      <c r="E8" s="48">
        <v>0</v>
      </c>
      <c r="F8" s="48">
        <v>833</v>
      </c>
      <c r="G8" s="63">
        <v>2500</v>
      </c>
      <c r="H8" s="63">
        <v>5833</v>
      </c>
      <c r="I8" s="63">
        <v>11667</v>
      </c>
      <c r="J8" s="63">
        <v>20833</v>
      </c>
      <c r="K8" s="63">
        <v>41667</v>
      </c>
    </row>
    <row r="9" spans="1:11">
      <c r="A9" s="118" t="s">
        <v>127</v>
      </c>
      <c r="B9" s="115" t="s">
        <v>131</v>
      </c>
      <c r="C9" s="48">
        <v>50</v>
      </c>
      <c r="D9" s="48">
        <v>1</v>
      </c>
      <c r="E9" s="63">
        <v>4167</v>
      </c>
      <c r="F9" s="63">
        <v>5000</v>
      </c>
      <c r="G9" s="63">
        <v>6667</v>
      </c>
      <c r="H9" s="63">
        <v>10000</v>
      </c>
      <c r="I9" s="63">
        <v>15833</v>
      </c>
      <c r="J9" s="63">
        <v>25000</v>
      </c>
      <c r="K9" s="63">
        <v>45833</v>
      </c>
    </row>
    <row r="10" spans="1:11">
      <c r="A10" s="116"/>
      <c r="B10" s="114" t="s">
        <v>95</v>
      </c>
      <c r="C10" s="61"/>
      <c r="D10" s="61"/>
      <c r="E10" s="61"/>
      <c r="F10" s="61"/>
      <c r="G10" s="61"/>
      <c r="H10" s="61"/>
      <c r="I10" s="61"/>
      <c r="J10" s="61"/>
      <c r="K10" s="61"/>
    </row>
    <row r="11" spans="1:11">
      <c r="A11" s="118" t="s">
        <v>126</v>
      </c>
      <c r="B11" s="115" t="s">
        <v>132</v>
      </c>
      <c r="C11" s="48">
        <v>75</v>
      </c>
      <c r="D11" s="48">
        <v>1</v>
      </c>
      <c r="E11" s="63">
        <v>6250</v>
      </c>
      <c r="F11" s="63">
        <v>7083</v>
      </c>
      <c r="G11" s="63">
        <v>8750</v>
      </c>
      <c r="H11" s="63">
        <v>12083</v>
      </c>
      <c r="I11" s="63">
        <v>17917</v>
      </c>
      <c r="J11" s="63">
        <v>27083</v>
      </c>
      <c r="K11" s="63">
        <v>47917</v>
      </c>
    </row>
    <row r="12" spans="1:11">
      <c r="A12" s="118" t="s">
        <v>127</v>
      </c>
      <c r="B12" s="115" t="s">
        <v>133</v>
      </c>
      <c r="C12" s="48">
        <v>100</v>
      </c>
      <c r="D12" s="48">
        <v>1</v>
      </c>
      <c r="E12" s="63">
        <v>8333</v>
      </c>
      <c r="F12" s="63">
        <v>9167</v>
      </c>
      <c r="G12" s="63">
        <v>10833</v>
      </c>
      <c r="H12" s="63">
        <v>14167</v>
      </c>
      <c r="I12" s="63">
        <v>20000</v>
      </c>
      <c r="J12" s="63">
        <v>29167</v>
      </c>
      <c r="K12" s="63">
        <v>50000</v>
      </c>
    </row>
    <row r="13" spans="1:11">
      <c r="A13" s="118" t="s">
        <v>128</v>
      </c>
      <c r="B13" s="115" t="s">
        <v>134</v>
      </c>
      <c r="C13" s="48">
        <v>125</v>
      </c>
      <c r="D13" s="48">
        <v>1</v>
      </c>
      <c r="E13" s="63">
        <v>10417</v>
      </c>
      <c r="F13" s="63">
        <v>11250</v>
      </c>
      <c r="G13" s="63">
        <v>12917</v>
      </c>
      <c r="H13" s="63">
        <v>16250</v>
      </c>
      <c r="I13" s="63">
        <v>22083</v>
      </c>
      <c r="J13" s="63">
        <v>31250</v>
      </c>
      <c r="K13" s="63">
        <v>52083</v>
      </c>
    </row>
    <row r="14" spans="1:11">
      <c r="A14" s="118" t="s">
        <v>129</v>
      </c>
      <c r="B14" s="115" t="s">
        <v>135</v>
      </c>
      <c r="C14" s="48">
        <v>150</v>
      </c>
      <c r="D14" s="48">
        <v>1</v>
      </c>
      <c r="E14" s="63">
        <v>12500</v>
      </c>
      <c r="F14" s="63">
        <v>13333</v>
      </c>
      <c r="G14" s="63">
        <v>15000</v>
      </c>
      <c r="H14" s="63">
        <v>18333</v>
      </c>
      <c r="I14" s="63">
        <v>24167</v>
      </c>
      <c r="J14" s="63">
        <v>33333</v>
      </c>
      <c r="K14" s="63">
        <v>54167</v>
      </c>
    </row>
    <row r="16" spans="1:11">
      <c r="A16" s="227" t="s">
        <v>131</v>
      </c>
      <c r="B16" s="115" t="s">
        <v>83</v>
      </c>
      <c r="C16" s="48"/>
      <c r="D16" s="48">
        <v>1</v>
      </c>
      <c r="E16" s="48">
        <v>2</v>
      </c>
      <c r="F16" s="48">
        <v>3</v>
      </c>
      <c r="G16" s="48">
        <v>4</v>
      </c>
      <c r="H16" s="48">
        <v>5</v>
      </c>
      <c r="I16" s="48">
        <v>6</v>
      </c>
      <c r="J16" s="48">
        <v>7</v>
      </c>
      <c r="K16" s="48">
        <v>8</v>
      </c>
    </row>
    <row r="17" spans="1:11">
      <c r="A17" s="227"/>
      <c r="B17" s="115" t="s">
        <v>131</v>
      </c>
      <c r="C17" s="48">
        <v>50</v>
      </c>
      <c r="D17" s="48">
        <v>1</v>
      </c>
      <c r="E17" s="63">
        <f>E9</f>
        <v>4167</v>
      </c>
      <c r="F17" s="63">
        <f t="shared" ref="F17:K17" si="0">F9</f>
        <v>5000</v>
      </c>
      <c r="G17" s="63">
        <f t="shared" si="0"/>
        <v>6667</v>
      </c>
      <c r="H17" s="63">
        <f t="shared" si="0"/>
        <v>10000</v>
      </c>
      <c r="I17" s="63">
        <f t="shared" si="0"/>
        <v>15833</v>
      </c>
      <c r="J17" s="63">
        <f t="shared" si="0"/>
        <v>25000</v>
      </c>
      <c r="K17" s="63">
        <f t="shared" si="0"/>
        <v>45833</v>
      </c>
    </row>
    <row r="18" spans="1:11">
      <c r="A18" s="227"/>
      <c r="B18" s="115" t="s">
        <v>85</v>
      </c>
      <c r="C18" s="48"/>
      <c r="D18" s="222">
        <v>0</v>
      </c>
      <c r="E18" s="222">
        <v>0.05</v>
      </c>
      <c r="F18" s="222">
        <v>0.1</v>
      </c>
      <c r="G18" s="222">
        <v>0.15</v>
      </c>
      <c r="H18" s="222">
        <v>0.2</v>
      </c>
      <c r="I18" s="222">
        <v>0.25</v>
      </c>
      <c r="J18" s="222">
        <v>0.3</v>
      </c>
      <c r="K18" s="222">
        <v>0.32</v>
      </c>
    </row>
    <row r="19" spans="1:11">
      <c r="A19" s="228"/>
      <c r="B19" s="115" t="s">
        <v>84</v>
      </c>
      <c r="C19" s="48"/>
      <c r="D19" s="48">
        <v>0</v>
      </c>
      <c r="E19" s="48">
        <v>0</v>
      </c>
      <c r="F19" s="48">
        <v>41.67</v>
      </c>
      <c r="G19" s="48">
        <v>208.33</v>
      </c>
      <c r="H19" s="48">
        <v>708.33</v>
      </c>
      <c r="I19" s="62">
        <v>1875</v>
      </c>
      <c r="J19" s="62">
        <v>4166.67</v>
      </c>
      <c r="K19" s="62">
        <v>10416.67</v>
      </c>
    </row>
    <row r="20" spans="1:11">
      <c r="A20" s="225"/>
      <c r="B20" s="223"/>
      <c r="C20" s="223"/>
      <c r="D20" s="223"/>
      <c r="E20" s="223"/>
      <c r="F20" s="223"/>
      <c r="G20" s="223"/>
      <c r="H20" s="223"/>
      <c r="I20" s="226"/>
      <c r="J20" s="226"/>
      <c r="K20" s="226"/>
    </row>
    <row r="21" spans="1:11">
      <c r="A21" s="227" t="s">
        <v>225</v>
      </c>
      <c r="B21" s="115" t="s">
        <v>83</v>
      </c>
      <c r="C21" s="48"/>
      <c r="D21" s="48">
        <v>1</v>
      </c>
      <c r="E21" s="48">
        <v>2</v>
      </c>
      <c r="F21" s="48">
        <v>3</v>
      </c>
      <c r="G21" s="48">
        <v>4</v>
      </c>
      <c r="H21" s="48">
        <v>5</v>
      </c>
      <c r="I21" s="48">
        <v>6</v>
      </c>
      <c r="J21" s="48">
        <v>7</v>
      </c>
      <c r="K21" s="48">
        <v>8</v>
      </c>
    </row>
    <row r="22" spans="1:11">
      <c r="A22" s="227"/>
      <c r="B22" s="115" t="s">
        <v>131</v>
      </c>
      <c r="C22" s="48">
        <v>50</v>
      </c>
      <c r="D22" s="48">
        <v>1</v>
      </c>
      <c r="E22" s="63">
        <f>E12</f>
        <v>8333</v>
      </c>
      <c r="F22" s="63">
        <f t="shared" ref="F22:K22" si="1">F12</f>
        <v>9167</v>
      </c>
      <c r="G22" s="63">
        <f t="shared" si="1"/>
        <v>10833</v>
      </c>
      <c r="H22" s="63">
        <f t="shared" si="1"/>
        <v>14167</v>
      </c>
      <c r="I22" s="63">
        <f t="shared" si="1"/>
        <v>20000</v>
      </c>
      <c r="J22" s="63">
        <f t="shared" si="1"/>
        <v>29167</v>
      </c>
      <c r="K22" s="63">
        <f t="shared" si="1"/>
        <v>50000</v>
      </c>
    </row>
    <row r="23" spans="1:11">
      <c r="A23" s="227"/>
      <c r="B23" s="115" t="s">
        <v>85</v>
      </c>
      <c r="C23" s="48"/>
      <c r="D23" s="222">
        <v>0</v>
      </c>
      <c r="E23" s="222">
        <v>0.05</v>
      </c>
      <c r="F23" s="222">
        <v>0.1</v>
      </c>
      <c r="G23" s="222">
        <v>0.15</v>
      </c>
      <c r="H23" s="222">
        <v>0.2</v>
      </c>
      <c r="I23" s="222">
        <v>0.25</v>
      </c>
      <c r="J23" s="222">
        <v>0.3</v>
      </c>
      <c r="K23" s="222">
        <v>0.32</v>
      </c>
    </row>
    <row r="24" spans="1:11">
      <c r="A24" s="228"/>
      <c r="B24" s="115" t="s">
        <v>84</v>
      </c>
      <c r="C24" s="48"/>
      <c r="D24" s="48">
        <v>0</v>
      </c>
      <c r="E24" s="48">
        <v>0</v>
      </c>
      <c r="F24" s="48">
        <v>41.67</v>
      </c>
      <c r="G24" s="48">
        <v>208.33</v>
      </c>
      <c r="H24" s="48">
        <v>708.33</v>
      </c>
      <c r="I24" s="62">
        <v>1875</v>
      </c>
      <c r="J24" s="62">
        <v>4166.67</v>
      </c>
      <c r="K24" s="62">
        <v>10416.67</v>
      </c>
    </row>
    <row r="25" spans="1:11">
      <c r="A25" s="225"/>
      <c r="B25" s="223"/>
      <c r="C25" s="223"/>
      <c r="D25" s="223"/>
      <c r="E25" s="223"/>
      <c r="F25" s="223"/>
      <c r="G25" s="223"/>
      <c r="H25" s="223"/>
      <c r="I25" s="226"/>
      <c r="J25" s="226"/>
      <c r="K25" s="226"/>
    </row>
    <row r="26" spans="1:11">
      <c r="B26" t="s">
        <v>96</v>
      </c>
    </row>
    <row r="27" spans="1:11">
      <c r="B27" t="s">
        <v>97</v>
      </c>
    </row>
    <row r="28" spans="1:11">
      <c r="B28" t="s">
        <v>98</v>
      </c>
    </row>
    <row r="29" spans="1:11">
      <c r="B29" t="s">
        <v>99</v>
      </c>
    </row>
    <row r="30" spans="1:11">
      <c r="B30" t="s">
        <v>100</v>
      </c>
    </row>
    <row r="31" spans="1:11">
      <c r="B31" t="s">
        <v>101</v>
      </c>
    </row>
    <row r="32" spans="1:11">
      <c r="B32" t="s">
        <v>102</v>
      </c>
    </row>
    <row r="33" spans="2:2">
      <c r="B33" t="s">
        <v>108</v>
      </c>
    </row>
    <row r="34" spans="2:2">
      <c r="B34" t="s">
        <v>103</v>
      </c>
    </row>
    <row r="35" spans="2:2">
      <c r="B35" t="s">
        <v>104</v>
      </c>
    </row>
    <row r="36" spans="2:2">
      <c r="B36" t="s">
        <v>105</v>
      </c>
    </row>
    <row r="37" spans="2:2">
      <c r="B37" t="s">
        <v>106</v>
      </c>
    </row>
    <row r="38" spans="2:2">
      <c r="B38" t="s">
        <v>107</v>
      </c>
    </row>
  </sheetData>
  <mergeCells count="2">
    <mergeCell ref="A16:A19"/>
    <mergeCell ref="A21:A24"/>
  </mergeCells>
  <hyperlinks>
    <hyperlink ref="B1" r:id="rId1"/>
  </hyperlinks>
  <pageMargins left="0.7" right="0.7" top="0.75" bottom="0.75" header="0.3" footer="0.3"/>
  <pageSetup paperSize="9" orientation="portrait" horizontalDpi="4294967293" verticalDpi="4294967293" r:id="rId2"/>
  <drawing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Y16" sqref="A16:Y17"/>
    </sheetView>
  </sheetViews>
  <sheetFormatPr defaultRowHeight="15"/>
  <cols>
    <col min="1" max="1" width="5.7109375" customWidth="1"/>
    <col min="2" max="2" width="37.5703125" bestFit="1" customWidth="1"/>
  </cols>
  <sheetData>
    <row r="1" spans="1:5">
      <c r="B1" t="s">
        <v>139</v>
      </c>
      <c r="D1" t="s">
        <v>161</v>
      </c>
      <c r="E1" t="s">
        <v>162</v>
      </c>
    </row>
    <row r="2" spans="1:5">
      <c r="A2">
        <v>1</v>
      </c>
      <c r="B2" t="s">
        <v>140</v>
      </c>
      <c r="C2" t="s">
        <v>142</v>
      </c>
      <c r="D2">
        <v>55</v>
      </c>
      <c r="E2">
        <v>55</v>
      </c>
    </row>
    <row r="3" spans="1:5">
      <c r="A3" s="167">
        <v>2</v>
      </c>
      <c r="B3" s="167" t="s">
        <v>141</v>
      </c>
      <c r="C3" s="167" t="s">
        <v>142</v>
      </c>
      <c r="D3" s="167">
        <v>55</v>
      </c>
      <c r="E3" s="167">
        <v>55</v>
      </c>
    </row>
    <row r="4" spans="1:5">
      <c r="A4">
        <v>3</v>
      </c>
      <c r="B4" t="s">
        <v>143</v>
      </c>
      <c r="C4" t="s">
        <v>144</v>
      </c>
      <c r="D4">
        <v>330</v>
      </c>
      <c r="E4">
        <v>250</v>
      </c>
    </row>
    <row r="5" spans="1:5">
      <c r="A5">
        <v>4</v>
      </c>
      <c r="B5" t="s">
        <v>145</v>
      </c>
      <c r="C5" t="s">
        <v>144</v>
      </c>
      <c r="D5">
        <v>380</v>
      </c>
      <c r="E5">
        <v>300</v>
      </c>
    </row>
    <row r="6" spans="1:5">
      <c r="A6">
        <v>5</v>
      </c>
      <c r="B6" t="s">
        <v>146</v>
      </c>
      <c r="C6" t="s">
        <v>144</v>
      </c>
      <c r="D6">
        <v>380</v>
      </c>
      <c r="E6">
        <v>300</v>
      </c>
    </row>
    <row r="7" spans="1:5">
      <c r="A7">
        <v>6</v>
      </c>
      <c r="B7" t="s">
        <v>147</v>
      </c>
      <c r="C7" t="s">
        <v>144</v>
      </c>
      <c r="D7">
        <v>380</v>
      </c>
      <c r="E7">
        <v>300</v>
      </c>
    </row>
    <row r="8" spans="1:5">
      <c r="A8">
        <v>7</v>
      </c>
      <c r="B8" t="s">
        <v>157</v>
      </c>
      <c r="C8" t="s">
        <v>144</v>
      </c>
      <c r="D8">
        <v>380</v>
      </c>
      <c r="E8">
        <v>300</v>
      </c>
    </row>
    <row r="9" spans="1:5">
      <c r="A9">
        <v>8</v>
      </c>
      <c r="B9" t="s">
        <v>148</v>
      </c>
      <c r="C9" t="s">
        <v>144</v>
      </c>
      <c r="D9">
        <v>380</v>
      </c>
      <c r="E9">
        <v>300</v>
      </c>
    </row>
    <row r="10" spans="1:5">
      <c r="A10">
        <v>9</v>
      </c>
      <c r="B10" t="s">
        <v>149</v>
      </c>
      <c r="C10" t="s">
        <v>144</v>
      </c>
      <c r="D10">
        <v>350</v>
      </c>
      <c r="E10" s="167">
        <v>350</v>
      </c>
    </row>
    <row r="11" spans="1:5">
      <c r="A11">
        <v>10</v>
      </c>
      <c r="B11" t="s">
        <v>150</v>
      </c>
      <c r="C11" t="s">
        <v>152</v>
      </c>
      <c r="D11">
        <v>650</v>
      </c>
      <c r="E11">
        <v>550</v>
      </c>
    </row>
    <row r="12" spans="1:5">
      <c r="A12">
        <v>11</v>
      </c>
      <c r="B12" t="s">
        <v>151</v>
      </c>
      <c r="C12" t="s">
        <v>152</v>
      </c>
      <c r="D12">
        <v>750</v>
      </c>
      <c r="E12">
        <v>650</v>
      </c>
    </row>
    <row r="13" spans="1:5">
      <c r="A13">
        <v>12</v>
      </c>
      <c r="B13" t="s">
        <v>153</v>
      </c>
      <c r="C13" t="s">
        <v>152</v>
      </c>
      <c r="D13">
        <v>850</v>
      </c>
      <c r="E13">
        <v>750</v>
      </c>
    </row>
    <row r="14" spans="1:5">
      <c r="A14">
        <v>13</v>
      </c>
      <c r="B14" t="s">
        <v>158</v>
      </c>
      <c r="C14" t="s">
        <v>152</v>
      </c>
      <c r="D14">
        <v>950</v>
      </c>
      <c r="E14">
        <v>850</v>
      </c>
    </row>
    <row r="15" spans="1:5">
      <c r="A15">
        <v>14</v>
      </c>
      <c r="B15" t="s">
        <v>163</v>
      </c>
      <c r="C15" t="s">
        <v>160</v>
      </c>
      <c r="D15">
        <v>380</v>
      </c>
      <c r="E15">
        <v>300</v>
      </c>
    </row>
    <row r="16" spans="1:5">
      <c r="A16" t="s">
        <v>121</v>
      </c>
      <c r="B16" t="s">
        <v>154</v>
      </c>
      <c r="C16" t="s">
        <v>121</v>
      </c>
      <c r="D16">
        <v>50</v>
      </c>
    </row>
    <row r="17" spans="1:4">
      <c r="A17" t="s">
        <v>121</v>
      </c>
      <c r="B17" t="s">
        <v>155</v>
      </c>
      <c r="C17" t="s">
        <v>121</v>
      </c>
      <c r="D17">
        <v>50</v>
      </c>
    </row>
    <row r="18" spans="1:4">
      <c r="A18" t="s">
        <v>121</v>
      </c>
      <c r="B18" t="s">
        <v>156</v>
      </c>
      <c r="C18" t="s">
        <v>121</v>
      </c>
      <c r="D18">
        <v>80</v>
      </c>
    </row>
  </sheetData>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AL21"/>
  <sheetViews>
    <sheetView tabSelected="1" zoomScale="90" zoomScaleNormal="90" workbookViewId="0">
      <selection activeCell="AL6" sqref="AL6"/>
    </sheetView>
  </sheetViews>
  <sheetFormatPr defaultRowHeight="15"/>
  <cols>
    <col min="1" max="1" width="22.140625" bestFit="1" customWidth="1"/>
    <col min="2" max="18" width="10.140625" customWidth="1"/>
    <col min="19" max="19" width="16.140625" customWidth="1"/>
    <col min="20" max="20" width="12.85546875" customWidth="1"/>
    <col min="21" max="21" width="12.85546875" bestFit="1" customWidth="1"/>
    <col min="22" max="22" width="9.85546875" customWidth="1"/>
    <col min="25" max="25" width="13.7109375" customWidth="1"/>
    <col min="26" max="26" width="8.85546875" bestFit="1" customWidth="1"/>
    <col min="27" max="29" width="9.85546875" customWidth="1"/>
    <col min="30" max="37" width="7.85546875" customWidth="1"/>
    <col min="38" max="38" width="10" customWidth="1"/>
  </cols>
  <sheetData>
    <row r="2" spans="1:38" ht="15" customHeight="1">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98" t="str">
        <f>"Total Services
 "&amp;SUM(S6:S15)</f>
        <v>Total Services
 632245</v>
      </c>
      <c r="T2" s="198" t="str">
        <f>"Total Sales
 "&amp;SUM(T6:T15)</f>
        <v>Total Sales
 740745</v>
      </c>
      <c r="U2" s="201" t="s">
        <v>33</v>
      </c>
      <c r="V2" s="198" t="s">
        <v>136</v>
      </c>
      <c r="W2" s="204" t="s">
        <v>183</v>
      </c>
      <c r="X2" s="205"/>
      <c r="Y2" s="204" t="s">
        <v>17</v>
      </c>
      <c r="Z2" s="205"/>
      <c r="AA2" s="204" t="s">
        <v>16</v>
      </c>
      <c r="AB2" s="205"/>
      <c r="AC2" s="198" t="s">
        <v>13</v>
      </c>
      <c r="AD2" s="198" t="s">
        <v>12</v>
      </c>
      <c r="AE2" s="198" t="s">
        <v>79</v>
      </c>
      <c r="AF2" s="198" t="s">
        <v>11</v>
      </c>
      <c r="AG2" s="198" t="s">
        <v>10</v>
      </c>
      <c r="AH2" s="198" t="s">
        <v>9</v>
      </c>
      <c r="AI2" s="198" t="s">
        <v>8</v>
      </c>
      <c r="AJ2" s="198" t="s">
        <v>7</v>
      </c>
      <c r="AK2" s="198" t="s">
        <v>0</v>
      </c>
      <c r="AL2" s="198" t="s">
        <v>226</v>
      </c>
    </row>
    <row r="3" spans="1:38"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99"/>
      <c r="T3" s="199"/>
      <c r="U3" s="202"/>
      <c r="V3" s="199"/>
      <c r="W3" s="206"/>
      <c r="X3" s="207"/>
      <c r="Y3" s="206"/>
      <c r="Z3" s="207"/>
      <c r="AA3" s="192"/>
      <c r="AB3" s="193"/>
      <c r="AC3" s="199"/>
      <c r="AD3" s="199"/>
      <c r="AE3" s="199"/>
      <c r="AF3" s="199"/>
      <c r="AG3" s="199"/>
      <c r="AH3" s="199"/>
      <c r="AI3" s="199"/>
      <c r="AJ3" s="199"/>
      <c r="AK3" s="199"/>
      <c r="AL3" s="199"/>
    </row>
    <row r="4" spans="1:38">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99"/>
      <c r="T4" s="199"/>
      <c r="U4" s="202"/>
      <c r="V4" s="199"/>
      <c r="W4" s="194">
        <v>1.25</v>
      </c>
      <c r="X4" s="195"/>
      <c r="Y4" s="194"/>
      <c r="Z4" s="195"/>
      <c r="AA4" s="194"/>
      <c r="AB4" s="195"/>
      <c r="AC4" s="199"/>
      <c r="AD4" s="199"/>
      <c r="AE4" s="199"/>
      <c r="AF4" s="199"/>
      <c r="AG4" s="199"/>
      <c r="AH4" s="199"/>
      <c r="AI4" s="199"/>
      <c r="AJ4" s="199"/>
      <c r="AK4" s="199"/>
      <c r="AL4" s="199"/>
    </row>
    <row r="5" spans="1:38"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200"/>
      <c r="T5" s="200"/>
      <c r="U5" s="203"/>
      <c r="V5" s="200"/>
      <c r="W5" s="208">
        <f>200/8*W4</f>
        <v>31.25</v>
      </c>
      <c r="X5" s="209"/>
      <c r="Y5" s="196">
        <f>-200/8/60</f>
        <v>-0.41666666666666669</v>
      </c>
      <c r="Z5" s="197"/>
      <c r="AA5" s="196">
        <f>-200</f>
        <v>-200</v>
      </c>
      <c r="AB5" s="197"/>
      <c r="AC5" s="200"/>
      <c r="AD5" s="200"/>
      <c r="AE5" s="200"/>
      <c r="AF5" s="200"/>
      <c r="AG5" s="200"/>
      <c r="AH5" s="200"/>
      <c r="AI5" s="200"/>
      <c r="AJ5" s="200"/>
      <c r="AK5" s="200"/>
      <c r="AL5" s="200"/>
    </row>
    <row r="6" spans="1:38" ht="15.75" thickTop="1">
      <c r="A6" s="172" t="s">
        <v>166</v>
      </c>
      <c r="B6" s="172">
        <f>SUM('1'!B6,'2'!B6,'3'!B6,'4'!B6,'5'!B6,'6'!B6,'7'!B6,'8'!B6,'9'!B6,'10'!B6,'11'!B6,'12'!B6,'13'!B6,'14'!B6,'15'!B6,'16'!B6,'17'!B6,'18'!B6,'19'!B6,'20'!B6,'21'!B6,'22'!B6,'23'!B6,'24'!B6,'25'!B6,'26'!B6,'27'!B6,'28'!B6,'29'!B6,'30'!B6,'31'!B6)</f>
        <v>62</v>
      </c>
      <c r="C6" s="172">
        <f>SUM('1'!C6,'2'!C6,'3'!C6,'4'!C6,'5'!C6,'6'!C6,'7'!C6,'8'!C6,'9'!C6,'10'!C6,'11'!C6,'12'!C6,'13'!C6,'14'!C6,'15'!C6,'16'!C6,'17'!C6,'18'!C6,'19'!C6,'20'!C6,'21'!C6,'22'!C6,'23'!C6,'24'!C6,'25'!C6,'26'!C6,'27'!C6,'28'!C6,'29'!C6,'30'!C6,'31'!C6)</f>
        <v>0</v>
      </c>
      <c r="D6" s="172">
        <f>SUM('1'!D6,'2'!D6,'3'!D6,'4'!D6,'5'!D6,'6'!D6,'7'!D6,'8'!D6,'9'!D6,'10'!D6,'11'!D6,'12'!D6,'13'!D6,'14'!D6,'15'!D6,'16'!D6,'17'!D6,'18'!D6,'19'!D6,'20'!D6,'21'!D6,'22'!D6,'23'!D6,'24'!D6,'25'!D6,'26'!D6,'27'!D6,'28'!D6,'29'!D6,'30'!D6,'31'!D6)</f>
        <v>31</v>
      </c>
      <c r="E6" s="172">
        <f>SUM('1'!E6,'2'!E6,'3'!E6,'4'!E6,'5'!E6,'6'!E6,'7'!E6,'8'!E6,'9'!E6,'10'!E6,'11'!E6,'12'!E6,'13'!E6,'14'!E6,'15'!E6,'16'!E6,'17'!E6,'18'!E6,'19'!E6,'20'!E6,'21'!E6,'22'!E6,'23'!E6,'24'!E6,'25'!E6,'26'!E6,'27'!E6,'28'!E6,'29'!E6,'30'!E6,'31'!E6)</f>
        <v>31</v>
      </c>
      <c r="F6" s="172">
        <f>SUM('1'!F6,'2'!F6,'3'!F6,'4'!F6,'5'!F6,'6'!F6,'7'!F6,'8'!F6,'9'!F6,'10'!F6,'11'!F6,'12'!F6,'13'!F6,'14'!F6,'15'!F6,'16'!F6,'17'!F6,'18'!F6,'19'!F6,'20'!F6,'21'!F6,'22'!F6,'23'!F6,'24'!F6,'25'!F6,'26'!F6,'27'!F6,'28'!F6,'29'!F6,'30'!F6,'31'!F6)</f>
        <v>0</v>
      </c>
      <c r="G6" s="172">
        <f>SUM('1'!G6,'2'!G6,'3'!G6,'4'!G6,'5'!G6,'6'!G6,'7'!G6,'8'!G6,'9'!G6,'10'!G6,'11'!G6,'12'!G6,'13'!G6,'14'!G6,'15'!G6,'16'!G6,'17'!G6,'18'!G6,'19'!G6,'20'!G6,'21'!G6,'22'!G6,'23'!G6,'24'!G6,'25'!G6,'26'!G6,'27'!G6,'28'!G6,'29'!G6,'30'!G6,'31'!G6)</f>
        <v>0</v>
      </c>
      <c r="H6" s="172">
        <f>SUM('1'!H6,'2'!H6,'3'!H6,'4'!H6,'5'!H6,'6'!H6,'7'!H6,'8'!H6,'9'!H6,'10'!H6,'11'!H6,'12'!H6,'13'!H6,'14'!H6,'15'!H6,'16'!H6,'17'!H6,'18'!H6,'19'!H6,'20'!H6,'21'!H6,'22'!H6,'23'!H6,'24'!H6,'25'!H6,'26'!H6,'27'!H6,'28'!H6,'29'!H6,'30'!H6,'31'!H6)</f>
        <v>0</v>
      </c>
      <c r="I6" s="172">
        <f>SUM('1'!I6,'2'!I6,'3'!I6,'4'!I6,'5'!I6,'6'!I6,'7'!I6,'8'!I6,'9'!I6,'10'!I6,'11'!I6,'12'!I6,'13'!I6,'14'!I6,'15'!I6,'16'!I6,'17'!I6,'18'!I6,'19'!I6,'20'!I6,'21'!I6,'22'!I6,'23'!I6,'24'!I6,'25'!I6,'26'!I6,'27'!I6,'28'!I6,'29'!I6,'30'!I6,'31'!I6)</f>
        <v>0</v>
      </c>
      <c r="J6" s="172">
        <f>SUM('1'!J6,'2'!J6,'3'!J6,'4'!J6,'5'!J6,'6'!J6,'7'!J6,'8'!J6,'9'!J6,'10'!J6,'11'!J6,'12'!J6,'13'!J6,'14'!J6,'15'!J6,'16'!J6,'17'!J6,'18'!J6,'19'!J6,'20'!J6,'21'!J6,'22'!J6,'23'!J6,'24'!J6,'25'!J6,'26'!J6,'27'!J6,'28'!J6,'29'!J6,'30'!J6,'31'!J6)</f>
        <v>0</v>
      </c>
      <c r="K6" s="172">
        <f>SUM('1'!K6,'2'!K6,'3'!K6,'4'!K6,'5'!K6,'6'!K6,'7'!K6,'8'!K6,'9'!K6,'10'!K6,'11'!K6,'12'!K6,'13'!K6,'14'!K6,'15'!K6,'16'!K6,'17'!K6,'18'!K6,'19'!K6,'20'!K6,'21'!K6,'22'!K6,'23'!K6,'24'!K6,'25'!K6,'26'!K6,'27'!K6,'28'!K6,'29'!K6,'30'!K6,'31'!K6)</f>
        <v>0</v>
      </c>
      <c r="L6" s="172">
        <f>SUM('1'!L6,'2'!L6,'3'!L6,'4'!L6,'5'!L6,'6'!L6,'7'!L6,'8'!L6,'9'!L6,'10'!L6,'11'!L6,'12'!L6,'13'!L6,'14'!L6,'15'!L6,'16'!L6,'17'!L6,'18'!L6,'19'!L6,'20'!L6,'21'!L6,'22'!L6,'23'!L6,'24'!L6,'25'!L6,'26'!L6,'27'!L6,'28'!L6,'29'!L6,'30'!L6,'31'!L6)</f>
        <v>62</v>
      </c>
      <c r="M6" s="172">
        <f>SUM('1'!M6,'2'!M6,'3'!M6,'4'!M6,'5'!M6,'6'!M6,'7'!M6,'8'!M6,'9'!M6,'10'!M6,'11'!M6,'12'!M6,'13'!M6,'14'!M6,'15'!M6,'16'!M6,'17'!M6,'18'!M6,'19'!M6,'20'!M6,'21'!M6,'22'!M6,'23'!M6,'24'!M6,'25'!M6,'26'!M6,'27'!M6,'28'!M6,'29'!M6,'30'!M6,'31'!M6)</f>
        <v>0</v>
      </c>
      <c r="N6" s="172">
        <f>SUM('1'!N6,'2'!N6,'3'!N6,'4'!N6,'5'!N6,'6'!N6,'7'!N6,'8'!N6,'9'!N6,'10'!N6,'11'!N6,'12'!N6,'13'!N6,'14'!N6,'15'!N6,'16'!N6,'17'!N6,'18'!N6,'19'!N6,'20'!N6,'21'!N6,'22'!N6,'23'!N6,'24'!N6,'25'!N6,'26'!N6,'27'!N6,'28'!N6,'29'!N6,'30'!N6,'31'!N6)</f>
        <v>0</v>
      </c>
      <c r="O6" s="172">
        <f>SUM('1'!O6,'2'!O6,'3'!O6,'4'!O6,'5'!O6,'6'!O6,'7'!O6,'8'!O6,'9'!O6,'10'!O6,'11'!O6,'12'!O6,'13'!O6,'14'!O6,'15'!O6,'16'!O6,'17'!O6,'18'!O6,'19'!O6,'20'!O6,'21'!O6,'22'!O6,'23'!O6,'24'!O6,'25'!O6,'26'!O6,'27'!O6,'28'!O6,'29'!O6,'30'!O6,'31'!O6)</f>
        <v>31</v>
      </c>
      <c r="P6" s="172">
        <f>SUM('1'!P6,'2'!P6,'3'!P6,'4'!P6,'5'!P6,'6'!P6,'7'!P6,'8'!P6,'9'!P6,'10'!P6,'11'!P6,'12'!P6,'13'!P6,'14'!P6,'15'!P6,'16'!P6,'17'!P6,'18'!P6,'19'!P6,'20'!P6,'21'!P6,'22'!P6,'23'!P6,'24'!P6,'25'!P6,'26'!P6,'27'!P6,'28'!P6,'29'!P6,'30'!P6,'31'!P6)</f>
        <v>0</v>
      </c>
      <c r="Q6" s="172">
        <f>SUM('1'!Q6,'2'!Q6,'3'!Q6,'4'!Q6,'5'!Q6,'6'!Q6,'7'!Q6,'8'!Q6,'9'!Q6,'10'!Q6,'11'!Q6,'12'!Q6,'13'!Q6,'14'!Q6,'15'!Q6,'16'!Q6,'17'!Q6,'18'!Q6,'19'!Q6,'20'!Q6,'21'!Q6,'22'!Q6,'23'!Q6,'24'!Q6,'25'!Q6,'26'!Q6,'27'!Q6,'28'!Q6,'29'!Q6,'30'!Q6,'31'!Q6)</f>
        <v>0</v>
      </c>
      <c r="R6" s="172">
        <f>SUM('1'!R6,'2'!R6,'3'!R6,'4'!R6,'5'!R6,'6'!R6,'7'!R6,'8'!R6,'9'!R6,'10'!R6,'11'!R6,'12'!R6,'13'!R6,'14'!R6,'15'!R6,'16'!R6,'17'!R6,'18'!R6,'19'!R6,'20'!R6,'21'!R6,'22'!R6,'23'!R6,'24'!R6,'25'!R6,'26'!R6,'27'!R6,'28'!R6,'29'!R6,'30'!R6,'31'!R6)</f>
        <v>31</v>
      </c>
      <c r="S6" s="177">
        <f>SUMPRODUCT(B$5:N$5,B6:N6)</f>
        <v>60760</v>
      </c>
      <c r="T6" s="177">
        <f>SUMPRODUCT(B$5:R$5,B6:R6)</f>
        <v>71610</v>
      </c>
      <c r="U6" s="177">
        <f>S6*3%</f>
        <v>1822.8</v>
      </c>
      <c r="V6" s="182">
        <f>SUM('1'!V6,'2'!V6,'3'!V6,'4'!V6,'5'!V6,'6'!V6,'7'!V6,'8'!V6,'9'!V6,'10'!V6,'11'!V6,'12'!V6,'13'!V6,'14'!V6,'15'!V6,'16'!V6,'17'!V6,'18'!V6,'19'!V6,'20'!V6,'21'!V6,'22'!V6,'23'!V6,'24'!V6,'25'!V6,'26'!V6,'27'!V6,'28'!V6,'29'!V6,'30'!V6,'31'!V6)</f>
        <v>6200</v>
      </c>
      <c r="W6" s="182">
        <f>SUM('1'!W6,'2'!W6,'3'!W6,'4'!W6,'5'!W6,'6'!W6,'7'!W6,'8'!W6,'9'!W6,'10'!W6,'11'!W6,'12'!W6,'13'!W6,'14'!W6,'15'!W6,'16'!W6,'17'!W6,'18'!W6,'19'!W6,'20'!W6,'21'!W6,'22'!W6,'23'!W6,'24'!W6,'25'!W6,'26'!W6,'27'!W6,'28'!W6,'29'!W6,'30'!W6,'31'!W6)</f>
        <v>60</v>
      </c>
      <c r="X6" s="187">
        <f>W6*W$5</f>
        <v>1875</v>
      </c>
      <c r="Y6" s="182">
        <f>SUM('1'!X6,'2'!X6,'3'!X6,'4'!X6,'5'!X6,'6'!X6,'7'!X6,'8'!X6,'9'!X6,'10'!X6,'11'!X6,'12'!X6,'13'!X6,'14'!X6,'15'!X6,'16'!X6,'17'!X6,'18'!X6,'19'!X6,'20'!X6,'21'!X6,'22'!X6,'23'!X6,'24'!X6,'25'!X6,'26'!X6,'27'!X6,'28'!X6,'29'!X6,'30'!X6,'31'!X6)</f>
        <v>300</v>
      </c>
      <c r="Z6" s="177">
        <f>Y6*Y5</f>
        <v>-125</v>
      </c>
      <c r="AA6" s="182">
        <f>SUM('1'!Y6,'2'!Y6,'3'!Y6,'4'!Y6,'5'!Y6,'6'!Y6,'7'!Y6,'8'!Y6,'9'!Y6,'10'!Y6,'11'!Y6,'12'!Y6,'13'!Y6,'14'!Y6,'15'!Y6,'16'!Y6,'17'!Y6,'18'!Y6,'19'!Y6,'20'!Y6,'21'!Y6,'22'!Y6,'23'!Y6,'24'!Y6,'25'!Y6,'26'!Y6,'27'!Y6,'28'!Y6,'29'!Y6,'30'!Y6,'31'!Y6)</f>
        <v>1</v>
      </c>
      <c r="AB6" s="177">
        <f>AA6*AA$5</f>
        <v>-200</v>
      </c>
      <c r="AC6" s="187">
        <f>SUM(V6,X6,Z6,AB6)</f>
        <v>7750</v>
      </c>
      <c r="AD6" s="182">
        <f>IF(AC6&gt;W.Tax!$K$9,W.Tax!$K$9,(IF(AC6&gt;W.Tax!$J$9,W.Tax!$J$9,IF(AC6&gt;W.Tax!$I$9,W.Tax!$I$9,IF(AC6&gt;W.Tax!$H$9,W.Tax!$H$9,IF(AC6&gt;W.Tax!$G$9,W.Tax!$G$9,IF(AC6&gt;W.Tax!$F$9,W.Tax!$F$9,IF(AC6&gt;W.Tax!$E$9,W.Tax!$E$9,W.Tax!$D$9))))))))</f>
        <v>6667</v>
      </c>
      <c r="AE6" s="187">
        <f>AC6</f>
        <v>7750</v>
      </c>
      <c r="AF6" s="187">
        <f>AE6-AD6</f>
        <v>1083</v>
      </c>
      <c r="AG6" s="182">
        <f>HLOOKUP(AD6,W.Tax!$D$17:$K$18,2,0)</f>
        <v>0.15</v>
      </c>
      <c r="AH6" s="182">
        <f>AF6*AG6</f>
        <v>162.44999999999999</v>
      </c>
      <c r="AI6" s="182">
        <f>HLOOKUP(AD6,W.Tax!$D$17:$K$19,3,0)</f>
        <v>208.33</v>
      </c>
      <c r="AJ6" s="182">
        <f>AH6+AI6</f>
        <v>370.78</v>
      </c>
      <c r="AK6" s="187">
        <f>AE6-AJ6</f>
        <v>7379.22</v>
      </c>
      <c r="AL6" s="177">
        <f>AK6+U6</f>
        <v>9202.02</v>
      </c>
    </row>
    <row r="7" spans="1:38">
      <c r="A7" s="48" t="s">
        <v>167</v>
      </c>
      <c r="B7" s="172">
        <f>SUM('1'!B7,'2'!B7,'3'!B7,'4'!B7,'5'!B7,'6'!B7,'7'!B7,'8'!B7,'9'!B7,'10'!B7,'11'!B7,'12'!B7,'13'!B7,'14'!B7,'15'!B7,'16'!B7,'17'!B7,'18'!B7,'19'!B7,'20'!B7,'21'!B7,'22'!B7,'23'!B7,'24'!B7,'25'!B7,'26'!B7,'27'!B7,'28'!B7,'29'!B7,'30'!B7,'31'!B7)</f>
        <v>0</v>
      </c>
      <c r="C7" s="172">
        <f>SUM('1'!C7,'2'!C7,'3'!C7,'4'!C7,'5'!C7,'6'!C7,'7'!C7,'8'!C7,'9'!C7,'10'!C7,'11'!C7,'12'!C7,'13'!C7,'14'!C7,'15'!C7,'16'!C7,'17'!C7,'18'!C7,'19'!C7,'20'!C7,'21'!C7,'22'!C7,'23'!C7,'24'!C7,'25'!C7,'26'!C7,'27'!C7,'28'!C7,'29'!C7,'30'!C7,'31'!C7)</f>
        <v>31</v>
      </c>
      <c r="D7" s="172">
        <f>SUM('1'!D7,'2'!D7,'3'!D7,'4'!D7,'5'!D7,'6'!D7,'7'!D7,'8'!D7,'9'!D7,'10'!D7,'11'!D7,'12'!D7,'13'!D7,'14'!D7,'15'!D7,'16'!D7,'17'!D7,'18'!D7,'19'!D7,'20'!D7,'21'!D7,'22'!D7,'23'!D7,'24'!D7,'25'!D7,'26'!D7,'27'!D7,'28'!D7,'29'!D7,'30'!D7,'31'!D7)</f>
        <v>0</v>
      </c>
      <c r="E7" s="172">
        <f>SUM('1'!E7,'2'!E7,'3'!E7,'4'!E7,'5'!E7,'6'!E7,'7'!E7,'8'!E7,'9'!E7,'10'!E7,'11'!E7,'12'!E7,'13'!E7,'14'!E7,'15'!E7,'16'!E7,'17'!E7,'18'!E7,'19'!E7,'20'!E7,'21'!E7,'22'!E7,'23'!E7,'24'!E7,'25'!E7,'26'!E7,'27'!E7,'28'!E7,'29'!E7,'30'!E7,'31'!E7)</f>
        <v>0</v>
      </c>
      <c r="F7" s="172">
        <f>SUM('1'!F7,'2'!F7,'3'!F7,'4'!F7,'5'!F7,'6'!F7,'7'!F7,'8'!F7,'9'!F7,'10'!F7,'11'!F7,'12'!F7,'13'!F7,'14'!F7,'15'!F7,'16'!F7,'17'!F7,'18'!F7,'19'!F7,'20'!F7,'21'!F7,'22'!F7,'23'!F7,'24'!F7,'25'!F7,'26'!F7,'27'!F7,'28'!F7,'29'!F7,'30'!F7,'31'!F7)</f>
        <v>0</v>
      </c>
      <c r="G7" s="172">
        <f>SUM('1'!G7,'2'!G7,'3'!G7,'4'!G7,'5'!G7,'6'!G7,'7'!G7,'8'!G7,'9'!G7,'10'!G7,'11'!G7,'12'!G7,'13'!G7,'14'!G7,'15'!G7,'16'!G7,'17'!G7,'18'!G7,'19'!G7,'20'!G7,'21'!G7,'22'!G7,'23'!G7,'24'!G7,'25'!G7,'26'!G7,'27'!G7,'28'!G7,'29'!G7,'30'!G7,'31'!G7)</f>
        <v>0</v>
      </c>
      <c r="H7" s="172">
        <f>SUM('1'!H7,'2'!H7,'3'!H7,'4'!H7,'5'!H7,'6'!H7,'7'!H7,'8'!H7,'9'!H7,'10'!H7,'11'!H7,'12'!H7,'13'!H7,'14'!H7,'15'!H7,'16'!H7,'17'!H7,'18'!H7,'19'!H7,'20'!H7,'21'!H7,'22'!H7,'23'!H7,'24'!H7,'25'!H7,'26'!H7,'27'!H7,'28'!H7,'29'!H7,'30'!H7,'31'!H7)</f>
        <v>31</v>
      </c>
      <c r="I7" s="172">
        <f>SUM('1'!I7,'2'!I7,'3'!I7,'4'!I7,'5'!I7,'6'!I7,'7'!I7,'8'!I7,'9'!I7,'10'!I7,'11'!I7,'12'!I7,'13'!I7,'14'!I7,'15'!I7,'16'!I7,'17'!I7,'18'!I7,'19'!I7,'20'!I7,'21'!I7,'22'!I7,'23'!I7,'24'!I7,'25'!I7,'26'!I7,'27'!I7,'28'!I7,'29'!I7,'30'!I7,'31'!I7)</f>
        <v>31</v>
      </c>
      <c r="J7" s="172">
        <f>SUM('1'!J7,'2'!J7,'3'!J7,'4'!J7,'5'!J7,'6'!J7,'7'!J7,'8'!J7,'9'!J7,'10'!J7,'11'!J7,'12'!J7,'13'!J7,'14'!J7,'15'!J7,'16'!J7,'17'!J7,'18'!J7,'19'!J7,'20'!J7,'21'!J7,'22'!J7,'23'!J7,'24'!J7,'25'!J7,'26'!J7,'27'!J7,'28'!J7,'29'!J7,'30'!J7,'31'!J7)</f>
        <v>62</v>
      </c>
      <c r="K7" s="172">
        <f>SUM('1'!K7,'2'!K7,'3'!K7,'4'!K7,'5'!K7,'6'!K7,'7'!K7,'8'!K7,'9'!K7,'10'!K7,'11'!K7,'12'!K7,'13'!K7,'14'!K7,'15'!K7,'16'!K7,'17'!K7,'18'!K7,'19'!K7,'20'!K7,'21'!K7,'22'!K7,'23'!K7,'24'!K7,'25'!K7,'26'!K7,'27'!K7,'28'!K7,'29'!K7,'30'!K7,'31'!K7)</f>
        <v>0</v>
      </c>
      <c r="L7" s="172">
        <f>SUM('1'!L7,'2'!L7,'3'!L7,'4'!L7,'5'!L7,'6'!L7,'7'!L7,'8'!L7,'9'!L7,'10'!L7,'11'!L7,'12'!L7,'13'!L7,'14'!L7,'15'!L7,'16'!L7,'17'!L7,'18'!L7,'19'!L7,'20'!L7,'21'!L7,'22'!L7,'23'!L7,'24'!L7,'25'!L7,'26'!L7,'27'!L7,'28'!L7,'29'!L7,'30'!L7,'31'!L7)</f>
        <v>0</v>
      </c>
      <c r="M7" s="172">
        <f>SUM('1'!M7,'2'!M7,'3'!M7,'4'!M7,'5'!M7,'6'!M7,'7'!M7,'8'!M7,'9'!M7,'10'!M7,'11'!M7,'12'!M7,'13'!M7,'14'!M7,'15'!M7,'16'!M7,'17'!M7,'18'!M7,'19'!M7,'20'!M7,'21'!M7,'22'!M7,'23'!M7,'24'!M7,'25'!M7,'26'!M7,'27'!M7,'28'!M7,'29'!M7,'30'!M7,'31'!M7)</f>
        <v>0</v>
      </c>
      <c r="N7" s="172">
        <f>SUM('1'!N7,'2'!N7,'3'!N7,'4'!N7,'5'!N7,'6'!N7,'7'!N7,'8'!N7,'9'!N7,'10'!N7,'11'!N7,'12'!N7,'13'!N7,'14'!N7,'15'!N7,'16'!N7,'17'!N7,'18'!N7,'19'!N7,'20'!N7,'21'!N7,'22'!N7,'23'!N7,'24'!N7,'25'!N7,'26'!N7,'27'!N7,'28'!N7,'29'!N7,'30'!N7,'31'!N7)</f>
        <v>0</v>
      </c>
      <c r="O7" s="172">
        <f>SUM('1'!O7,'2'!O7,'3'!O7,'4'!O7,'5'!O7,'6'!O7,'7'!O7,'8'!O7,'9'!O7,'10'!O7,'11'!O7,'12'!O7,'13'!O7,'14'!O7,'15'!O7,'16'!O7,'17'!O7,'18'!O7,'19'!O7,'20'!O7,'21'!O7,'22'!O7,'23'!O7,'24'!O7,'25'!O7,'26'!O7,'27'!O7,'28'!O7,'29'!O7,'30'!O7,'31'!O7)</f>
        <v>31</v>
      </c>
      <c r="P7" s="172">
        <f>SUM('1'!P7,'2'!P7,'3'!P7,'4'!P7,'5'!P7,'6'!P7,'7'!P7,'8'!P7,'9'!P7,'10'!P7,'11'!P7,'12'!P7,'13'!P7,'14'!P7,'15'!P7,'16'!P7,'17'!P7,'18'!P7,'19'!P7,'20'!P7,'21'!P7,'22'!P7,'23'!P7,'24'!P7,'25'!P7,'26'!P7,'27'!P7,'28'!P7,'29'!P7,'30'!P7,'31'!P7)</f>
        <v>0</v>
      </c>
      <c r="Q7" s="172">
        <f>SUM('1'!Q7,'2'!Q7,'3'!Q7,'4'!Q7,'5'!Q7,'6'!Q7,'7'!Q7,'8'!Q7,'9'!Q7,'10'!Q7,'11'!Q7,'12'!Q7,'13'!Q7,'14'!Q7,'15'!Q7,'16'!Q7,'17'!Q7,'18'!Q7,'19'!Q7,'20'!Q7,'21'!Q7,'22'!Q7,'23'!Q7,'24'!Q7,'25'!Q7,'26'!Q7,'27'!Q7,'28'!Q7,'29'!Q7,'30'!Q7,'31'!Q7)</f>
        <v>0</v>
      </c>
      <c r="R7" s="172">
        <f>SUM('1'!R7,'2'!R7,'3'!R7,'4'!R7,'5'!R7,'6'!R7,'7'!R7,'8'!R7,'9'!R7,'10'!R7,'11'!R7,'12'!R7,'13'!R7,'14'!R7,'15'!R7,'16'!R7,'17'!R7,'18'!R7,'19'!R7,'20'!R7,'21'!R7,'22'!R7,'23'!R7,'24'!R7,'25'!R7,'26'!R7,'27'!R7,'28'!R7,'29'!R7,'30'!R7,'31'!R7)</f>
        <v>31</v>
      </c>
      <c r="S7" s="177">
        <f t="shared" ref="S7:S15" si="0">SUMPRODUCT(B$5:N$5,B7:N7)</f>
        <v>42005</v>
      </c>
      <c r="T7" s="177">
        <f t="shared" ref="T7:T15" si="1">SUMPRODUCT(B$5:R$5,B7:R7)</f>
        <v>52855</v>
      </c>
      <c r="U7" s="177">
        <f>S7*3%</f>
        <v>1260.1499999999999</v>
      </c>
      <c r="V7" s="168">
        <f>SUM('1'!V7,'2'!V7,'3'!V7,'4'!V7,'5'!V7,'6'!V7,'7'!V7,'8'!V7,'9'!V7,'10'!V7,'11'!V7,'12'!V7,'13'!V7,'14'!V7,'15'!V7,'16'!V7,'17'!V7,'18'!V7,'19'!V7,'20'!V7,'21'!V7,'22'!V7,'23'!V7,'24'!V7,'25'!V7,'26'!V7,'27'!V7,'28'!V7,'29'!V7,'30'!V7,'31'!V7)</f>
        <v>6200</v>
      </c>
      <c r="W7" s="182">
        <f>SUM('1'!W7,'2'!W7,'3'!W7,'4'!W7,'5'!W7,'6'!W7,'7'!W7,'8'!W7,'9'!W7,'10'!W7,'11'!W7,'12'!W7,'13'!W7,'14'!W7,'15'!W7,'16'!W7,'17'!W7,'18'!W7,'19'!W7,'20'!W7,'21'!W7,'22'!W7,'23'!W7,'24'!W7,'25'!W7,'26'!W7,'27'!W7,'28'!W7,'29'!W7,'30'!W7,'31'!W7)</f>
        <v>60</v>
      </c>
      <c r="X7" s="187">
        <f t="shared" ref="X7:X15" si="2">W7*W$5</f>
        <v>1875</v>
      </c>
      <c r="Y7" s="182">
        <f>SUM('1'!X7,'2'!X7,'3'!X7,'4'!X7,'5'!X7,'6'!X7,'7'!X7,'8'!X7,'9'!X7,'10'!X7,'11'!X7,'12'!X7,'13'!X7,'14'!X7,'15'!X7,'16'!X7,'17'!X7,'18'!X7,'19'!X7,'20'!X7,'21'!X7,'22'!X7,'23'!X7,'24'!X7,'25'!X7,'26'!X7,'27'!X7,'28'!X7,'29'!X7,'30'!X7,'31'!X7)</f>
        <v>300</v>
      </c>
      <c r="Z7" s="182"/>
      <c r="AA7" s="182">
        <f>SUM('1'!Y7,'2'!Y7,'3'!Y7,'4'!Y7,'5'!Y7,'6'!Y7,'7'!Y7,'8'!Y7,'9'!Y7,'10'!Y7,'11'!Y7,'12'!Y7,'13'!Y7,'14'!Y7,'15'!Y7,'16'!Y7,'17'!Y7,'18'!Y7,'19'!Y7,'20'!Y7,'21'!Y7,'22'!Y7,'23'!Y7,'24'!Y7,'25'!Y7,'26'!Y7,'27'!Y7,'28'!Y7,'29'!Y7,'30'!Y7,'31'!Y7)</f>
        <v>1</v>
      </c>
      <c r="AB7" s="177">
        <f t="shared" ref="AB7:AB15" si="3">AA7*AA$5</f>
        <v>-200</v>
      </c>
      <c r="AC7" s="229">
        <f t="shared" ref="AC7:AC15" si="4">SUM(V7,X7,Z7,AB7)</f>
        <v>7875</v>
      </c>
      <c r="AD7" s="230">
        <f>IF(AC7&gt;W.Tax!$K$12,W.Tax!$K$12,(IF(AC7&gt;W.Tax!$J$12,W.Tax!$J$12,IF(AC7&gt;W.Tax!$I$12,W.Tax!$I$12,IF(AC7&gt;W.Tax!$H$12,W.Tax!$H$12,IF(AC7&gt;W.Tax!$G$12,W.Tax!$G$12,IF(AC7&gt;W.Tax!$F$12,W.Tax!$F$12,IF(AC7&gt;W.Tax!$E$12,W.Tax!$E$12,W.Tax!$D$12))))))))</f>
        <v>1</v>
      </c>
      <c r="AE7" s="229">
        <f t="shared" ref="AE7:AE15" si="5">AC7</f>
        <v>7875</v>
      </c>
      <c r="AF7" s="229">
        <f t="shared" ref="AF7:AF15" si="6">AE7-AD7</f>
        <v>7874</v>
      </c>
      <c r="AG7" s="230">
        <f>HLOOKUP(AD7,W.Tax!$D$22:$K$24,2,0)</f>
        <v>0</v>
      </c>
      <c r="AH7" s="230">
        <f t="shared" ref="AH7:AH15" si="7">AF7*AG7</f>
        <v>0</v>
      </c>
      <c r="AI7" s="230">
        <f>HLOOKUP(AD7,W.Tax!$D$22:$K$24,3,0)</f>
        <v>0</v>
      </c>
      <c r="AJ7" s="230">
        <f t="shared" ref="AJ7:AJ15" si="8">AH7+AI7</f>
        <v>0</v>
      </c>
      <c r="AK7" s="230">
        <f t="shared" ref="AK7:AK15" si="9">AE7-AJ7</f>
        <v>7875</v>
      </c>
      <c r="AL7" s="230">
        <f t="shared" ref="AL7:AL15" si="10">AK7+U7</f>
        <v>9135.15</v>
      </c>
    </row>
    <row r="8" spans="1:38">
      <c r="A8" s="48" t="s">
        <v>168</v>
      </c>
      <c r="B8" s="172">
        <f>SUM('1'!B8,'2'!B8,'3'!B8,'4'!B8,'5'!B8,'6'!B8,'7'!B8,'8'!B8,'9'!B8,'10'!B8,'11'!B8,'12'!B8,'13'!B8,'14'!B8,'15'!B8,'16'!B8,'17'!B8,'18'!B8,'19'!B8,'20'!B8,'21'!B8,'22'!B8,'23'!B8,'24'!B8,'25'!B8,'26'!B8,'27'!B8,'28'!B8,'29'!B8,'30'!B8,'31'!B8)</f>
        <v>0</v>
      </c>
      <c r="C8" s="172">
        <f>SUM('1'!C8,'2'!C8,'3'!C8,'4'!C8,'5'!C8,'6'!C8,'7'!C8,'8'!C8,'9'!C8,'10'!C8,'11'!C8,'12'!C8,'13'!C8,'14'!C8,'15'!C8,'16'!C8,'17'!C8,'18'!C8,'19'!C8,'20'!C8,'21'!C8,'22'!C8,'23'!C8,'24'!C8,'25'!C8,'26'!C8,'27'!C8,'28'!C8,'29'!C8,'30'!C8,'31'!C8)</f>
        <v>31</v>
      </c>
      <c r="D8" s="172">
        <f>SUM('1'!D8,'2'!D8,'3'!D8,'4'!D8,'5'!D8,'6'!D8,'7'!D8,'8'!D8,'9'!D8,'10'!D8,'11'!D8,'12'!D8,'13'!D8,'14'!D8,'15'!D8,'16'!D8,'17'!D8,'18'!D8,'19'!D8,'20'!D8,'21'!D8,'22'!D8,'23'!D8,'24'!D8,'25'!D8,'26'!D8,'27'!D8,'28'!D8,'29'!D8,'30'!D8,'31'!D8)</f>
        <v>0</v>
      </c>
      <c r="E8" s="172">
        <f>SUM('1'!E8,'2'!E8,'3'!E8,'4'!E8,'5'!E8,'6'!E8,'7'!E8,'8'!E8,'9'!E8,'10'!E8,'11'!E8,'12'!E8,'13'!E8,'14'!E8,'15'!E8,'16'!E8,'17'!E8,'18'!E8,'19'!E8,'20'!E8,'21'!E8,'22'!E8,'23'!E8,'24'!E8,'25'!E8,'26'!E8,'27'!E8,'28'!E8,'29'!E8,'30'!E8,'31'!E8)</f>
        <v>0</v>
      </c>
      <c r="F8" s="172">
        <f>SUM('1'!F8,'2'!F8,'3'!F8,'4'!F8,'5'!F8,'6'!F8,'7'!F8,'8'!F8,'9'!F8,'10'!F8,'11'!F8,'12'!F8,'13'!F8,'14'!F8,'15'!F8,'16'!F8,'17'!F8,'18'!F8,'19'!F8,'20'!F8,'21'!F8,'22'!F8,'23'!F8,'24'!F8,'25'!F8,'26'!F8,'27'!F8,'28'!F8,'29'!F8,'30'!F8,'31'!F8)</f>
        <v>31</v>
      </c>
      <c r="G8" s="172">
        <f>SUM('1'!G8,'2'!G8,'3'!G8,'4'!G8,'5'!G8,'6'!G8,'7'!G8,'8'!G8,'9'!G8,'10'!G8,'11'!G8,'12'!G8,'13'!G8,'14'!G8,'15'!G8,'16'!G8,'17'!G8,'18'!G8,'19'!G8,'20'!G8,'21'!G8,'22'!G8,'23'!G8,'24'!G8,'25'!G8,'26'!G8,'27'!G8,'28'!G8,'29'!G8,'30'!G8,'31'!G8)</f>
        <v>31</v>
      </c>
      <c r="H8" s="172">
        <f>SUM('1'!H8,'2'!H8,'3'!H8,'4'!H8,'5'!H8,'6'!H8,'7'!H8,'8'!H8,'9'!H8,'10'!H8,'11'!H8,'12'!H8,'13'!H8,'14'!H8,'15'!H8,'16'!H8,'17'!H8,'18'!H8,'19'!H8,'20'!H8,'21'!H8,'22'!H8,'23'!H8,'24'!H8,'25'!H8,'26'!H8,'27'!H8,'28'!H8,'29'!H8,'30'!H8,'31'!H8)</f>
        <v>0</v>
      </c>
      <c r="I8" s="172">
        <f>SUM('1'!I8,'2'!I8,'3'!I8,'4'!I8,'5'!I8,'6'!I8,'7'!I8,'8'!I8,'9'!I8,'10'!I8,'11'!I8,'12'!I8,'13'!I8,'14'!I8,'15'!I8,'16'!I8,'17'!I8,'18'!I8,'19'!I8,'20'!I8,'21'!I8,'22'!I8,'23'!I8,'24'!I8,'25'!I8,'26'!I8,'27'!I8,'28'!I8,'29'!I8,'30'!I8,'31'!I8)</f>
        <v>0</v>
      </c>
      <c r="J8" s="172">
        <f>SUM('1'!J8,'2'!J8,'3'!J8,'4'!J8,'5'!J8,'6'!J8,'7'!J8,'8'!J8,'9'!J8,'10'!J8,'11'!J8,'12'!J8,'13'!J8,'14'!J8,'15'!J8,'16'!J8,'17'!J8,'18'!J8,'19'!J8,'20'!J8,'21'!J8,'22'!J8,'23'!J8,'24'!J8,'25'!J8,'26'!J8,'27'!J8,'28'!J8,'29'!J8,'30'!J8,'31'!J8)</f>
        <v>0</v>
      </c>
      <c r="K8" s="172">
        <f>SUM('1'!K8,'2'!K8,'3'!K8,'4'!K8,'5'!K8,'6'!K8,'7'!K8,'8'!K8,'9'!K8,'10'!K8,'11'!K8,'12'!K8,'13'!K8,'14'!K8,'15'!K8,'16'!K8,'17'!K8,'18'!K8,'19'!K8,'20'!K8,'21'!K8,'22'!K8,'23'!K8,'24'!K8,'25'!K8,'26'!K8,'27'!K8,'28'!K8,'29'!K8,'30'!K8,'31'!K8)</f>
        <v>0</v>
      </c>
      <c r="L8" s="172">
        <f>SUM('1'!L8,'2'!L8,'3'!L8,'4'!L8,'5'!L8,'6'!L8,'7'!L8,'8'!L8,'9'!L8,'10'!L8,'11'!L8,'12'!L8,'13'!L8,'14'!L8,'15'!L8,'16'!L8,'17'!L8,'18'!L8,'19'!L8,'20'!L8,'21'!L8,'22'!L8,'23'!L8,'24'!L8,'25'!L8,'26'!L8,'27'!L8,'28'!L8,'29'!L8,'30'!L8,'31'!L8)</f>
        <v>0</v>
      </c>
      <c r="M8" s="172">
        <f>SUM('1'!M8,'2'!M8,'3'!M8,'4'!M8,'5'!M8,'6'!M8,'7'!M8,'8'!M8,'9'!M8,'10'!M8,'11'!M8,'12'!M8,'13'!M8,'14'!M8,'15'!M8,'16'!M8,'17'!M8,'18'!M8,'19'!M8,'20'!M8,'21'!M8,'22'!M8,'23'!M8,'24'!M8,'25'!M8,'26'!M8,'27'!M8,'28'!M8,'29'!M8,'30'!M8,'31'!M8)</f>
        <v>0</v>
      </c>
      <c r="N8" s="172">
        <f>SUM('1'!N8,'2'!N8,'3'!N8,'4'!N8,'5'!N8,'6'!N8,'7'!N8,'8'!N8,'9'!N8,'10'!N8,'11'!N8,'12'!N8,'13'!N8,'14'!N8,'15'!N8,'16'!N8,'17'!N8,'18'!N8,'19'!N8,'20'!N8,'21'!N8,'22'!N8,'23'!N8,'24'!N8,'25'!N8,'26'!N8,'27'!N8,'28'!N8,'29'!N8,'30'!N8,'31'!N8)</f>
        <v>62</v>
      </c>
      <c r="O8" s="172">
        <f>SUM('1'!O8,'2'!O8,'3'!O8,'4'!O8,'5'!O8,'6'!O8,'7'!O8,'8'!O8,'9'!O8,'10'!O8,'11'!O8,'12'!O8,'13'!O8,'14'!O8,'15'!O8,'16'!O8,'17'!O8,'18'!O8,'19'!O8,'20'!O8,'21'!O8,'22'!O8,'23'!O8,'24'!O8,'25'!O8,'26'!O8,'27'!O8,'28'!O8,'29'!O8,'30'!O8,'31'!O8)</f>
        <v>31</v>
      </c>
      <c r="P8" s="172">
        <f>SUM('1'!P8,'2'!P8,'3'!P8,'4'!P8,'5'!P8,'6'!P8,'7'!P8,'8'!P8,'9'!P8,'10'!P8,'11'!P8,'12'!P8,'13'!P8,'14'!P8,'15'!P8,'16'!P8,'17'!P8,'18'!P8,'19'!P8,'20'!P8,'21'!P8,'22'!P8,'23'!P8,'24'!P8,'25'!P8,'26'!P8,'27'!P8,'28'!P8,'29'!P8,'30'!P8,'31'!P8)</f>
        <v>0</v>
      </c>
      <c r="Q8" s="172">
        <f>SUM('1'!Q8,'2'!Q8,'3'!Q8,'4'!Q8,'5'!Q8,'6'!Q8,'7'!Q8,'8'!Q8,'9'!Q8,'10'!Q8,'11'!Q8,'12'!Q8,'13'!Q8,'14'!Q8,'15'!Q8,'16'!Q8,'17'!Q8,'18'!Q8,'19'!Q8,'20'!Q8,'21'!Q8,'22'!Q8,'23'!Q8,'24'!Q8,'25'!Q8,'26'!Q8,'27'!Q8,'28'!Q8,'29'!Q8,'30'!Q8,'31'!Q8)</f>
        <v>0</v>
      </c>
      <c r="R8" s="172">
        <f>SUM('1'!R8,'2'!R8,'3'!R8,'4'!R8,'5'!R8,'6'!R8,'7'!R8,'8'!R8,'9'!R8,'10'!R8,'11'!R8,'12'!R8,'13'!R8,'14'!R8,'15'!R8,'16'!R8,'17'!R8,'18'!R8,'19'!R8,'20'!R8,'21'!R8,'22'!R8,'23'!R8,'24'!R8,'25'!R8,'26'!R8,'27'!R8,'28'!R8,'29'!R8,'30'!R8,'31'!R8)</f>
        <v>31</v>
      </c>
      <c r="S8" s="177">
        <f t="shared" si="0"/>
        <v>73005</v>
      </c>
      <c r="T8" s="177">
        <f t="shared" si="1"/>
        <v>83855</v>
      </c>
      <c r="U8" s="177">
        <f>S8*3%</f>
        <v>2190.15</v>
      </c>
      <c r="V8" s="168">
        <f>SUM('1'!V8,'2'!V8,'3'!V8,'4'!V8,'5'!V8,'6'!V8,'7'!V8,'8'!V8,'9'!V8,'10'!V8,'11'!V8,'12'!V8,'13'!V8,'14'!V8,'15'!V8,'16'!V8,'17'!V8,'18'!V8,'19'!V8,'20'!V8,'21'!V8,'22'!V8,'23'!V8,'24'!V8,'25'!V8,'26'!V8,'27'!V8,'28'!V8,'29'!V8,'30'!V8,'31'!V8)</f>
        <v>6200</v>
      </c>
      <c r="W8" s="182">
        <f>SUM('1'!W8,'2'!W8,'3'!W8,'4'!W8,'5'!W8,'6'!W8,'7'!W8,'8'!W8,'9'!W8,'10'!W8,'11'!W8,'12'!W8,'13'!W8,'14'!W8,'15'!W8,'16'!W8,'17'!W8,'18'!W8,'19'!W8,'20'!W8,'21'!W8,'22'!W8,'23'!W8,'24'!W8,'25'!W8,'26'!W8,'27'!W8,'28'!W8,'29'!W8,'30'!W8,'31'!W8)</f>
        <v>62</v>
      </c>
      <c r="X8" s="187">
        <f t="shared" si="2"/>
        <v>1937.5</v>
      </c>
      <c r="Y8" s="182">
        <f>SUM('1'!X8,'2'!X8,'3'!X8,'4'!X8,'5'!X8,'6'!X8,'7'!X8,'8'!X8,'9'!X8,'10'!X8,'11'!X8,'12'!X8,'13'!X8,'14'!X8,'15'!X8,'16'!X8,'17'!X8,'18'!X8,'19'!X8,'20'!X8,'21'!X8,'22'!X8,'23'!X8,'24'!X8,'25'!X8,'26'!X8,'27'!X8,'28'!X8,'29'!X8,'30'!X8,'31'!X8)</f>
        <v>310</v>
      </c>
      <c r="Z8" s="182"/>
      <c r="AA8" s="182">
        <f>SUM('1'!Y8,'2'!Y8,'3'!Y8,'4'!Y8,'5'!Y8,'6'!Y8,'7'!Y8,'8'!Y8,'9'!Y8,'10'!Y8,'11'!Y8,'12'!Y8,'13'!Y8,'14'!Y8,'15'!Y8,'16'!Y8,'17'!Y8,'18'!Y8,'19'!Y8,'20'!Y8,'21'!Y8,'22'!Y8,'23'!Y8,'24'!Y8,'25'!Y8,'26'!Y8,'27'!Y8,'28'!Y8,'29'!Y8,'30'!Y8,'31'!Y8)</f>
        <v>0</v>
      </c>
      <c r="AB8" s="177">
        <f t="shared" si="3"/>
        <v>0</v>
      </c>
      <c r="AC8" s="187">
        <f t="shared" si="4"/>
        <v>8137.5</v>
      </c>
      <c r="AD8" s="182">
        <f>IF(AC8&gt;W.Tax!$K$9,W.Tax!$K$9,(IF(AC8&gt;W.Tax!$J$9,W.Tax!$J$9,IF(AC8&gt;W.Tax!$I$9,W.Tax!$I$9,IF(AC8&gt;W.Tax!$H$9,W.Tax!$H$9,IF(AC8&gt;W.Tax!$G$9,W.Tax!$G$9,IF(AC8&gt;W.Tax!$F$9,W.Tax!$F$9,IF(AC8&gt;W.Tax!$E$9,W.Tax!$E$9,W.Tax!$D$9))))))))</f>
        <v>6667</v>
      </c>
      <c r="AE8" s="187">
        <f t="shared" si="5"/>
        <v>8137.5</v>
      </c>
      <c r="AF8" s="187">
        <f t="shared" si="6"/>
        <v>1470.5</v>
      </c>
      <c r="AG8" s="182">
        <f>HLOOKUP(AD8,W.Tax!$D$17:$K$18,2,0)</f>
        <v>0.15</v>
      </c>
      <c r="AH8" s="182">
        <f t="shared" si="7"/>
        <v>220.57499999999999</v>
      </c>
      <c r="AI8" s="182">
        <f>HLOOKUP(AD8,W.Tax!$D$17:$K$19,3,0)</f>
        <v>208.33</v>
      </c>
      <c r="AJ8" s="182">
        <f t="shared" si="8"/>
        <v>428.90499999999997</v>
      </c>
      <c r="AK8" s="182">
        <f t="shared" si="9"/>
        <v>7708.5950000000003</v>
      </c>
      <c r="AL8" s="182">
        <f t="shared" si="10"/>
        <v>9898.7450000000008</v>
      </c>
    </row>
    <row r="9" spans="1:38">
      <c r="A9" s="48" t="s">
        <v>169</v>
      </c>
      <c r="B9" s="172">
        <f>SUM('1'!B9,'2'!B9,'3'!B9,'4'!B9,'5'!B9,'6'!B9,'7'!B9,'8'!B9,'9'!B9,'10'!B9,'11'!B9,'12'!B9,'13'!B9,'14'!B9,'15'!B9,'16'!B9,'17'!B9,'18'!B9,'19'!B9,'20'!B9,'21'!B9,'22'!B9,'23'!B9,'24'!B9,'25'!B9,'26'!B9,'27'!B9,'28'!B9,'29'!B9,'30'!B9,'31'!B9)</f>
        <v>0</v>
      </c>
      <c r="C9" s="172">
        <f>SUM('1'!C9,'2'!C9,'3'!C9,'4'!C9,'5'!C9,'6'!C9,'7'!C9,'8'!C9,'9'!C9,'10'!C9,'11'!C9,'12'!C9,'13'!C9,'14'!C9,'15'!C9,'16'!C9,'17'!C9,'18'!C9,'19'!C9,'20'!C9,'21'!C9,'22'!C9,'23'!C9,'24'!C9,'25'!C9,'26'!C9,'27'!C9,'28'!C9,'29'!C9,'30'!C9,'31'!C9)</f>
        <v>0</v>
      </c>
      <c r="D9" s="172">
        <f>SUM('1'!D9,'2'!D9,'3'!D9,'4'!D9,'5'!D9,'6'!D9,'7'!D9,'8'!D9,'9'!D9,'10'!D9,'11'!D9,'12'!D9,'13'!D9,'14'!D9,'15'!D9,'16'!D9,'17'!D9,'18'!D9,'19'!D9,'20'!D9,'21'!D9,'22'!D9,'23'!D9,'24'!D9,'25'!D9,'26'!D9,'27'!D9,'28'!D9,'29'!D9,'30'!D9,'31'!D9)</f>
        <v>0</v>
      </c>
      <c r="E9" s="172">
        <f>SUM('1'!E9,'2'!E9,'3'!E9,'4'!E9,'5'!E9,'6'!E9,'7'!E9,'8'!E9,'9'!E9,'10'!E9,'11'!E9,'12'!E9,'13'!E9,'14'!E9,'15'!E9,'16'!E9,'17'!E9,'18'!E9,'19'!E9,'20'!E9,'21'!E9,'22'!E9,'23'!E9,'24'!E9,'25'!E9,'26'!E9,'27'!E9,'28'!E9,'29'!E9,'30'!E9,'31'!E9)</f>
        <v>0</v>
      </c>
      <c r="F9" s="172">
        <f>SUM('1'!F9,'2'!F9,'3'!F9,'4'!F9,'5'!F9,'6'!F9,'7'!F9,'8'!F9,'9'!F9,'10'!F9,'11'!F9,'12'!F9,'13'!F9,'14'!F9,'15'!F9,'16'!F9,'17'!F9,'18'!F9,'19'!F9,'20'!F9,'21'!F9,'22'!F9,'23'!F9,'24'!F9,'25'!F9,'26'!F9,'27'!F9,'28'!F9,'29'!F9,'30'!F9,'31'!F9)</f>
        <v>0</v>
      </c>
      <c r="G9" s="172">
        <f>SUM('1'!G9,'2'!G9,'3'!G9,'4'!G9,'5'!G9,'6'!G9,'7'!G9,'8'!G9,'9'!G9,'10'!G9,'11'!G9,'12'!G9,'13'!G9,'14'!G9,'15'!G9,'16'!G9,'17'!G9,'18'!G9,'19'!G9,'20'!G9,'21'!G9,'22'!G9,'23'!G9,'24'!G9,'25'!G9,'26'!G9,'27'!G9,'28'!G9,'29'!G9,'30'!G9,'31'!G9)</f>
        <v>31</v>
      </c>
      <c r="H9" s="172">
        <f>SUM('1'!H9,'2'!H9,'3'!H9,'4'!H9,'5'!H9,'6'!H9,'7'!H9,'8'!H9,'9'!H9,'10'!H9,'11'!H9,'12'!H9,'13'!H9,'14'!H9,'15'!H9,'16'!H9,'17'!H9,'18'!H9,'19'!H9,'20'!H9,'21'!H9,'22'!H9,'23'!H9,'24'!H9,'25'!H9,'26'!H9,'27'!H9,'28'!H9,'29'!H9,'30'!H9,'31'!H9)</f>
        <v>31</v>
      </c>
      <c r="I9" s="172">
        <f>SUM('1'!I9,'2'!I9,'3'!I9,'4'!I9,'5'!I9,'6'!I9,'7'!I9,'8'!I9,'9'!I9,'10'!I9,'11'!I9,'12'!I9,'13'!I9,'14'!I9,'15'!I9,'16'!I9,'17'!I9,'18'!I9,'19'!I9,'20'!I9,'21'!I9,'22'!I9,'23'!I9,'24'!I9,'25'!I9,'26'!I9,'27'!I9,'28'!I9,'29'!I9,'30'!I9,'31'!I9)</f>
        <v>0</v>
      </c>
      <c r="J9" s="172">
        <f>SUM('1'!J9,'2'!J9,'3'!J9,'4'!J9,'5'!J9,'6'!J9,'7'!J9,'8'!J9,'9'!J9,'10'!J9,'11'!J9,'12'!J9,'13'!J9,'14'!J9,'15'!J9,'16'!J9,'17'!J9,'18'!J9,'19'!J9,'20'!J9,'21'!J9,'22'!J9,'23'!J9,'24'!J9,'25'!J9,'26'!J9,'27'!J9,'28'!J9,'29'!J9,'30'!J9,'31'!J9)</f>
        <v>0</v>
      </c>
      <c r="K9" s="172">
        <f>SUM('1'!K9,'2'!K9,'3'!K9,'4'!K9,'5'!K9,'6'!K9,'7'!K9,'8'!K9,'9'!K9,'10'!K9,'11'!K9,'12'!K9,'13'!K9,'14'!K9,'15'!K9,'16'!K9,'17'!K9,'18'!K9,'19'!K9,'20'!K9,'21'!K9,'22'!K9,'23'!K9,'24'!K9,'25'!K9,'26'!K9,'27'!K9,'28'!K9,'29'!K9,'30'!K9,'31'!K9)</f>
        <v>0</v>
      </c>
      <c r="L9" s="172">
        <f>SUM('1'!L9,'2'!L9,'3'!L9,'4'!L9,'5'!L9,'6'!L9,'7'!L9,'8'!L9,'9'!L9,'10'!L9,'11'!L9,'12'!L9,'13'!L9,'14'!L9,'15'!L9,'16'!L9,'17'!L9,'18'!L9,'19'!L9,'20'!L9,'21'!L9,'22'!L9,'23'!L9,'24'!L9,'25'!L9,'26'!L9,'27'!L9,'28'!L9,'29'!L9,'30'!L9,'31'!L9)</f>
        <v>0</v>
      </c>
      <c r="M9" s="172">
        <f>SUM('1'!M9,'2'!M9,'3'!M9,'4'!M9,'5'!M9,'6'!M9,'7'!M9,'8'!M9,'9'!M9,'10'!M9,'11'!M9,'12'!M9,'13'!M9,'14'!M9,'15'!M9,'16'!M9,'17'!M9,'18'!M9,'19'!M9,'20'!M9,'21'!M9,'22'!M9,'23'!M9,'24'!M9,'25'!M9,'26'!M9,'27'!M9,'28'!M9,'29'!M9,'30'!M9,'31'!M9)</f>
        <v>62</v>
      </c>
      <c r="N9" s="172">
        <f>SUM('1'!N9,'2'!N9,'3'!N9,'4'!N9,'5'!N9,'6'!N9,'7'!N9,'8'!N9,'9'!N9,'10'!N9,'11'!N9,'12'!N9,'13'!N9,'14'!N9,'15'!N9,'16'!N9,'17'!N9,'18'!N9,'19'!N9,'20'!N9,'21'!N9,'22'!N9,'23'!N9,'24'!N9,'25'!N9,'26'!N9,'27'!N9,'28'!N9,'29'!N9,'30'!N9,'31'!N9)</f>
        <v>0</v>
      </c>
      <c r="O9" s="172">
        <f>SUM('1'!O9,'2'!O9,'3'!O9,'4'!O9,'5'!O9,'6'!O9,'7'!O9,'8'!O9,'9'!O9,'10'!O9,'11'!O9,'12'!O9,'13'!O9,'14'!O9,'15'!O9,'16'!O9,'17'!O9,'18'!O9,'19'!O9,'20'!O9,'21'!O9,'22'!O9,'23'!O9,'24'!O9,'25'!O9,'26'!O9,'27'!O9,'28'!O9,'29'!O9,'30'!O9,'31'!O9)</f>
        <v>31</v>
      </c>
      <c r="P9" s="172">
        <f>SUM('1'!P9,'2'!P9,'3'!P9,'4'!P9,'5'!P9,'6'!P9,'7'!P9,'8'!P9,'9'!P9,'10'!P9,'11'!P9,'12'!P9,'13'!P9,'14'!P9,'15'!P9,'16'!P9,'17'!P9,'18'!P9,'19'!P9,'20'!P9,'21'!P9,'22'!P9,'23'!P9,'24'!P9,'25'!P9,'26'!P9,'27'!P9,'28'!P9,'29'!P9,'30'!P9,'31'!P9)</f>
        <v>0</v>
      </c>
      <c r="Q9" s="172">
        <f>SUM('1'!Q9,'2'!Q9,'3'!Q9,'4'!Q9,'5'!Q9,'6'!Q9,'7'!Q9,'8'!Q9,'9'!Q9,'10'!Q9,'11'!Q9,'12'!Q9,'13'!Q9,'14'!Q9,'15'!Q9,'16'!Q9,'17'!Q9,'18'!Q9,'19'!Q9,'20'!Q9,'21'!Q9,'22'!Q9,'23'!Q9,'24'!Q9,'25'!Q9,'26'!Q9,'27'!Q9,'28'!Q9,'29'!Q9,'30'!Q9,'31'!Q9)</f>
        <v>0</v>
      </c>
      <c r="R9" s="172">
        <f>SUM('1'!R9,'2'!R9,'3'!R9,'4'!R9,'5'!R9,'6'!R9,'7'!R9,'8'!R9,'9'!R9,'10'!R9,'11'!R9,'12'!R9,'13'!R9,'14'!R9,'15'!R9,'16'!R9,'17'!R9,'18'!R9,'19'!R9,'20'!R9,'21'!R9,'22'!R9,'23'!R9,'24'!R9,'25'!R9,'26'!R9,'27'!R9,'28'!R9,'29'!R9,'30'!R9,'31'!R9)</f>
        <v>31</v>
      </c>
      <c r="S9" s="177">
        <f t="shared" si="0"/>
        <v>65100</v>
      </c>
      <c r="T9" s="177">
        <f t="shared" si="1"/>
        <v>75950</v>
      </c>
      <c r="U9" s="177">
        <f>S9*3%</f>
        <v>1953</v>
      </c>
      <c r="V9" s="168">
        <f>SUM('1'!V9,'2'!V9,'3'!V9,'4'!V9,'5'!V9,'6'!V9,'7'!V9,'8'!V9,'9'!V9,'10'!V9,'11'!V9,'12'!V9,'13'!V9,'14'!V9,'15'!V9,'16'!V9,'17'!V9,'18'!V9,'19'!V9,'20'!V9,'21'!V9,'22'!V9,'23'!V9,'24'!V9,'25'!V9,'26'!V9,'27'!V9,'28'!V9,'29'!V9,'30'!V9,'31'!V9)</f>
        <v>6200</v>
      </c>
      <c r="W9" s="182">
        <f>SUM('1'!W9,'2'!W9,'3'!W9,'4'!W9,'5'!W9,'6'!W9,'7'!W9,'8'!W9,'9'!W9,'10'!W9,'11'!W9,'12'!W9,'13'!W9,'14'!W9,'15'!W9,'16'!W9,'17'!W9,'18'!W9,'19'!W9,'20'!W9,'21'!W9,'22'!W9,'23'!W9,'24'!W9,'25'!W9,'26'!W9,'27'!W9,'28'!W9,'29'!W9,'30'!W9,'31'!W9)</f>
        <v>62</v>
      </c>
      <c r="X9" s="187">
        <f t="shared" si="2"/>
        <v>1937.5</v>
      </c>
      <c r="Y9" s="182">
        <f>SUM('1'!X9,'2'!X9,'3'!X9,'4'!X9,'5'!X9,'6'!X9,'7'!X9,'8'!X9,'9'!X9,'10'!X9,'11'!X9,'12'!X9,'13'!X9,'14'!X9,'15'!X9,'16'!X9,'17'!X9,'18'!X9,'19'!X9,'20'!X9,'21'!X9,'22'!X9,'23'!X9,'24'!X9,'25'!X9,'26'!X9,'27'!X9,'28'!X9,'29'!X9,'30'!X9,'31'!X9)</f>
        <v>310</v>
      </c>
      <c r="Z9" s="182"/>
      <c r="AA9" s="182">
        <f>SUM('1'!Y9,'2'!Y9,'3'!Y9,'4'!Y9,'5'!Y9,'6'!Y9,'7'!Y9,'8'!Y9,'9'!Y9,'10'!Y9,'11'!Y9,'12'!Y9,'13'!Y9,'14'!Y9,'15'!Y9,'16'!Y9,'17'!Y9,'18'!Y9,'19'!Y9,'20'!Y9,'21'!Y9,'22'!Y9,'23'!Y9,'24'!Y9,'25'!Y9,'26'!Y9,'27'!Y9,'28'!Y9,'29'!Y9,'30'!Y9,'31'!Y9)</f>
        <v>0</v>
      </c>
      <c r="AB9" s="177">
        <f t="shared" si="3"/>
        <v>0</v>
      </c>
      <c r="AC9" s="187">
        <f t="shared" si="4"/>
        <v>8137.5</v>
      </c>
      <c r="AD9" s="182">
        <f>IF(AC9&gt;W.Tax!$K$9,W.Tax!$K$9,(IF(AC9&gt;W.Tax!$J$9,W.Tax!$J$9,IF(AC9&gt;W.Tax!$I$9,W.Tax!$I$9,IF(AC9&gt;W.Tax!$H$9,W.Tax!$H$9,IF(AC9&gt;W.Tax!$G$9,W.Tax!$G$9,IF(AC9&gt;W.Tax!$F$9,W.Tax!$F$9,IF(AC9&gt;W.Tax!$E$9,W.Tax!$E$9,W.Tax!$D$9))))))))</f>
        <v>6667</v>
      </c>
      <c r="AE9" s="187">
        <f t="shared" si="5"/>
        <v>8137.5</v>
      </c>
      <c r="AF9" s="187">
        <f t="shared" si="6"/>
        <v>1470.5</v>
      </c>
      <c r="AG9" s="182">
        <f>HLOOKUP(AD9,W.Tax!$D$17:$K$18,2,0)</f>
        <v>0.15</v>
      </c>
      <c r="AH9" s="182">
        <f t="shared" si="7"/>
        <v>220.57499999999999</v>
      </c>
      <c r="AI9" s="182">
        <f>HLOOKUP(AD9,W.Tax!$D$17:$K$19,3,0)</f>
        <v>208.33</v>
      </c>
      <c r="AJ9" s="182">
        <f t="shared" si="8"/>
        <v>428.90499999999997</v>
      </c>
      <c r="AK9" s="182">
        <f t="shared" si="9"/>
        <v>7708.5950000000003</v>
      </c>
      <c r="AL9" s="182">
        <f t="shared" si="10"/>
        <v>9661.5950000000012</v>
      </c>
    </row>
    <row r="10" spans="1:38">
      <c r="A10" s="48" t="s">
        <v>170</v>
      </c>
      <c r="B10" s="172">
        <f>SUM('1'!B10,'2'!B10,'3'!B10,'4'!B10,'5'!B10,'6'!B10,'7'!B10,'8'!B10,'9'!B10,'10'!B10,'11'!B10,'12'!B10,'13'!B10,'14'!B10,'15'!B10,'16'!B10,'17'!B10,'18'!B10,'19'!B10,'20'!B10,'21'!B10,'22'!B10,'23'!B10,'24'!B10,'25'!B10,'26'!B10,'27'!B10,'28'!B10,'29'!B10,'30'!B10,'31'!B10)</f>
        <v>31</v>
      </c>
      <c r="C10" s="172">
        <f>SUM('1'!C10,'2'!C10,'3'!C10,'4'!C10,'5'!C10,'6'!C10,'7'!C10,'8'!C10,'9'!C10,'10'!C10,'11'!C10,'12'!C10,'13'!C10,'14'!C10,'15'!C10,'16'!C10,'17'!C10,'18'!C10,'19'!C10,'20'!C10,'21'!C10,'22'!C10,'23'!C10,'24'!C10,'25'!C10,'26'!C10,'27'!C10,'28'!C10,'29'!C10,'30'!C10,'31'!C10)</f>
        <v>0</v>
      </c>
      <c r="D10" s="172">
        <f>SUM('1'!D10,'2'!D10,'3'!D10,'4'!D10,'5'!D10,'6'!D10,'7'!D10,'8'!D10,'9'!D10,'10'!D10,'11'!D10,'12'!D10,'13'!D10,'14'!D10,'15'!D10,'16'!D10,'17'!D10,'18'!D10,'19'!D10,'20'!D10,'21'!D10,'22'!D10,'23'!D10,'24'!D10,'25'!D10,'26'!D10,'27'!D10,'28'!D10,'29'!D10,'30'!D10,'31'!D10)</f>
        <v>0</v>
      </c>
      <c r="E10" s="172">
        <f>SUM('1'!E10,'2'!E10,'3'!E10,'4'!E10,'5'!E10,'6'!E10,'7'!E10,'8'!E10,'9'!E10,'10'!E10,'11'!E10,'12'!E10,'13'!E10,'14'!E10,'15'!E10,'16'!E10,'17'!E10,'18'!E10,'19'!E10,'20'!E10,'21'!E10,'22'!E10,'23'!E10,'24'!E10,'25'!E10,'26'!E10,'27'!E10,'28'!E10,'29'!E10,'30'!E10,'31'!E10)</f>
        <v>0</v>
      </c>
      <c r="F10" s="172">
        <f>SUM('1'!F10,'2'!F10,'3'!F10,'4'!F10,'5'!F10,'6'!F10,'7'!F10,'8'!F10,'9'!F10,'10'!F10,'11'!F10,'12'!F10,'13'!F10,'14'!F10,'15'!F10,'16'!F10,'17'!F10,'18'!F10,'19'!F10,'20'!F10,'21'!F10,'22'!F10,'23'!F10,'24'!F10,'25'!F10,'26'!F10,'27'!F10,'28'!F10,'29'!F10,'30'!F10,'31'!F10)</f>
        <v>0</v>
      </c>
      <c r="G10" s="172">
        <f>SUM('1'!G10,'2'!G10,'3'!G10,'4'!G10,'5'!G10,'6'!G10,'7'!G10,'8'!G10,'9'!G10,'10'!G10,'11'!G10,'12'!G10,'13'!G10,'14'!G10,'15'!G10,'16'!G10,'17'!G10,'18'!G10,'19'!G10,'20'!G10,'21'!G10,'22'!G10,'23'!G10,'24'!G10,'25'!G10,'26'!G10,'27'!G10,'28'!G10,'29'!G10,'30'!G10,'31'!G10)</f>
        <v>0</v>
      </c>
      <c r="H10" s="172">
        <f>SUM('1'!H10,'2'!H10,'3'!H10,'4'!H10,'5'!H10,'6'!H10,'7'!H10,'8'!H10,'9'!H10,'10'!H10,'11'!H10,'12'!H10,'13'!H10,'14'!H10,'15'!H10,'16'!H10,'17'!H10,'18'!H10,'19'!H10,'20'!H10,'21'!H10,'22'!H10,'23'!H10,'24'!H10,'25'!H10,'26'!H10,'27'!H10,'28'!H10,'29'!H10,'30'!H10,'31'!H10)</f>
        <v>0</v>
      </c>
      <c r="I10" s="172">
        <f>SUM('1'!I10,'2'!I10,'3'!I10,'4'!I10,'5'!I10,'6'!I10,'7'!I10,'8'!I10,'9'!I10,'10'!I10,'11'!I10,'12'!I10,'13'!I10,'14'!I10,'15'!I10,'16'!I10,'17'!I10,'18'!I10,'19'!I10,'20'!I10,'21'!I10,'22'!I10,'23'!I10,'24'!I10,'25'!I10,'26'!I10,'27'!I10,'28'!I10,'29'!I10,'30'!I10,'31'!I10)</f>
        <v>31</v>
      </c>
      <c r="J10" s="172">
        <f>SUM('1'!J10,'2'!J10,'3'!J10,'4'!J10,'5'!J10,'6'!J10,'7'!J10,'8'!J10,'9'!J10,'10'!J10,'11'!J10,'12'!J10,'13'!J10,'14'!J10,'15'!J10,'16'!J10,'17'!J10,'18'!J10,'19'!J10,'20'!J10,'21'!J10,'22'!J10,'23'!J10,'24'!J10,'25'!J10,'26'!J10,'27'!J10,'28'!J10,'29'!J10,'30'!J10,'31'!J10)</f>
        <v>31</v>
      </c>
      <c r="K10" s="172">
        <f>SUM('1'!K10,'2'!K10,'3'!K10,'4'!K10,'5'!K10,'6'!K10,'7'!K10,'8'!K10,'9'!K10,'10'!K10,'11'!K10,'12'!K10,'13'!K10,'14'!K10,'15'!K10,'16'!K10,'17'!K10,'18'!K10,'19'!K10,'20'!K10,'21'!K10,'22'!K10,'23'!K10,'24'!K10,'25'!K10,'26'!K10,'27'!K10,'28'!K10,'29'!K10,'30'!K10,'31'!K10)</f>
        <v>0</v>
      </c>
      <c r="L10" s="172">
        <f>SUM('1'!L10,'2'!L10,'3'!L10,'4'!L10,'5'!L10,'6'!L10,'7'!L10,'8'!L10,'9'!L10,'10'!L10,'11'!L10,'12'!L10,'13'!L10,'14'!L10,'15'!L10,'16'!L10,'17'!L10,'18'!L10,'19'!L10,'20'!L10,'21'!L10,'22'!L10,'23'!L10,'24'!L10,'25'!L10,'26'!L10,'27'!L10,'28'!L10,'29'!L10,'30'!L10,'31'!L10)</f>
        <v>62</v>
      </c>
      <c r="M10" s="172">
        <f>SUM('1'!M10,'2'!M10,'3'!M10,'4'!M10,'5'!M10,'6'!M10,'7'!M10,'8'!M10,'9'!M10,'10'!M10,'11'!M10,'12'!M10,'13'!M10,'14'!M10,'15'!M10,'16'!M10,'17'!M10,'18'!M10,'19'!M10,'20'!M10,'21'!M10,'22'!M10,'23'!M10,'24'!M10,'25'!M10,'26'!M10,'27'!M10,'28'!M10,'29'!M10,'30'!M10,'31'!M10)</f>
        <v>0</v>
      </c>
      <c r="N10" s="172">
        <f>SUM('1'!N10,'2'!N10,'3'!N10,'4'!N10,'5'!N10,'6'!N10,'7'!N10,'8'!N10,'9'!N10,'10'!N10,'11'!N10,'12'!N10,'13'!N10,'14'!N10,'15'!N10,'16'!N10,'17'!N10,'18'!N10,'19'!N10,'20'!N10,'21'!N10,'22'!N10,'23'!N10,'24'!N10,'25'!N10,'26'!N10,'27'!N10,'28'!N10,'29'!N10,'30'!N10,'31'!N10)</f>
        <v>0</v>
      </c>
      <c r="O10" s="172">
        <f>SUM('1'!O10,'2'!O10,'3'!O10,'4'!O10,'5'!O10,'6'!O10,'7'!O10,'8'!O10,'9'!O10,'10'!O10,'11'!O10,'12'!O10,'13'!O10,'14'!O10,'15'!O10,'16'!O10,'17'!O10,'18'!O10,'19'!O10,'20'!O10,'21'!O10,'22'!O10,'23'!O10,'24'!O10,'25'!O10,'26'!O10,'27'!O10,'28'!O10,'29'!O10,'30'!O10,'31'!O10)</f>
        <v>31</v>
      </c>
      <c r="P10" s="172">
        <f>SUM('1'!P10,'2'!P10,'3'!P10,'4'!P10,'5'!P10,'6'!P10,'7'!P10,'8'!P10,'9'!P10,'10'!P10,'11'!P10,'12'!P10,'13'!P10,'14'!P10,'15'!P10,'16'!P10,'17'!P10,'18'!P10,'19'!P10,'20'!P10,'21'!P10,'22'!P10,'23'!P10,'24'!P10,'25'!P10,'26'!P10,'27'!P10,'28'!P10,'29'!P10,'30'!P10,'31'!P10)</f>
        <v>0</v>
      </c>
      <c r="Q10" s="172">
        <f>SUM('1'!Q10,'2'!Q10,'3'!Q10,'4'!Q10,'5'!Q10,'6'!Q10,'7'!Q10,'8'!Q10,'9'!Q10,'10'!Q10,'11'!Q10,'12'!Q10,'13'!Q10,'14'!Q10,'15'!Q10,'16'!Q10,'17'!Q10,'18'!Q10,'19'!Q10,'20'!Q10,'21'!Q10,'22'!Q10,'23'!Q10,'24'!Q10,'25'!Q10,'26'!Q10,'27'!Q10,'28'!Q10,'29'!Q10,'30'!Q10,'31'!Q10)</f>
        <v>0</v>
      </c>
      <c r="R10" s="172">
        <f>SUM('1'!R10,'2'!R10,'3'!R10,'4'!R10,'5'!R10,'6'!R10,'7'!R10,'8'!R10,'9'!R10,'10'!R10,'11'!R10,'12'!R10,'13'!R10,'14'!R10,'15'!R10,'16'!R10,'17'!R10,'18'!R10,'19'!R10,'20'!R10,'21'!R10,'22'!R10,'23'!R10,'24'!R10,'25'!R10,'26'!R10,'27'!R10,'28'!R10,'29'!R10,'30'!R10,'31'!R10)</f>
        <v>31</v>
      </c>
      <c r="S10" s="177">
        <f t="shared" si="0"/>
        <v>62155</v>
      </c>
      <c r="T10" s="177">
        <f t="shared" si="1"/>
        <v>73005</v>
      </c>
      <c r="U10" s="177">
        <f t="shared" ref="U10:U15" si="11">S10*3%</f>
        <v>1864.6499999999999</v>
      </c>
      <c r="V10" s="168">
        <f>SUM('1'!V10,'2'!V10,'3'!V10,'4'!V10,'5'!V10,'6'!V10,'7'!V10,'8'!V10,'9'!V10,'10'!V10,'11'!V10,'12'!V10,'13'!V10,'14'!V10,'15'!V10,'16'!V10,'17'!V10,'18'!V10,'19'!V10,'20'!V10,'21'!V10,'22'!V10,'23'!V10,'24'!V10,'25'!V10,'26'!V10,'27'!V10,'28'!V10,'29'!V10,'30'!V10,'31'!V10)</f>
        <v>6200</v>
      </c>
      <c r="W10" s="182">
        <f>SUM('1'!W10,'2'!W10,'3'!W10,'4'!W10,'5'!W10,'6'!W10,'7'!W10,'8'!W10,'9'!W10,'10'!W10,'11'!W10,'12'!W10,'13'!W10,'14'!W10,'15'!W10,'16'!W10,'17'!W10,'18'!W10,'19'!W10,'20'!W10,'21'!W10,'22'!W10,'23'!W10,'24'!W10,'25'!W10,'26'!W10,'27'!W10,'28'!W10,'29'!W10,'30'!W10,'31'!W10)</f>
        <v>60</v>
      </c>
      <c r="X10" s="187">
        <f t="shared" si="2"/>
        <v>1875</v>
      </c>
      <c r="Y10" s="182">
        <f>SUM('1'!X10,'2'!X10,'3'!X10,'4'!X10,'5'!X10,'6'!X10,'7'!X10,'8'!X10,'9'!X10,'10'!X10,'11'!X10,'12'!X10,'13'!X10,'14'!X10,'15'!X10,'16'!X10,'17'!X10,'18'!X10,'19'!X10,'20'!X10,'21'!X10,'22'!X10,'23'!X10,'24'!X10,'25'!X10,'26'!X10,'27'!X10,'28'!X10,'29'!X10,'30'!X10,'31'!X10)</f>
        <v>300</v>
      </c>
      <c r="Z10" s="182"/>
      <c r="AA10" s="182">
        <f>SUM('1'!Y10,'2'!Y10,'3'!Y10,'4'!Y10,'5'!Y10,'6'!Y10,'7'!Y10,'8'!Y10,'9'!Y10,'10'!Y10,'11'!Y10,'12'!Y10,'13'!Y10,'14'!Y10,'15'!Y10,'16'!Y10,'17'!Y10,'18'!Y10,'19'!Y10,'20'!Y10,'21'!Y10,'22'!Y10,'23'!Y10,'24'!Y10,'25'!Y10,'26'!Y10,'27'!Y10,'28'!Y10,'29'!Y10,'30'!Y10,'31'!Y10)</f>
        <v>1</v>
      </c>
      <c r="AB10" s="177">
        <f t="shared" si="3"/>
        <v>-200</v>
      </c>
      <c r="AC10" s="187">
        <f t="shared" si="4"/>
        <v>7875</v>
      </c>
      <c r="AD10" s="182">
        <f>IF(AC10&gt;W.Tax!$K$9,W.Tax!$K$9,(IF(AC10&gt;W.Tax!$J$9,W.Tax!$J$9,IF(AC10&gt;W.Tax!$I$9,W.Tax!$I$9,IF(AC10&gt;W.Tax!$H$9,W.Tax!$H$9,IF(AC10&gt;W.Tax!$G$9,W.Tax!$G$9,IF(AC10&gt;W.Tax!$F$9,W.Tax!$F$9,IF(AC10&gt;W.Tax!$E$9,W.Tax!$E$9,W.Tax!$D$9))))))))</f>
        <v>6667</v>
      </c>
      <c r="AE10" s="187">
        <f t="shared" si="5"/>
        <v>7875</v>
      </c>
      <c r="AF10" s="187">
        <f t="shared" si="6"/>
        <v>1208</v>
      </c>
      <c r="AG10" s="182">
        <f>HLOOKUP(AD10,W.Tax!$D$17:$K$18,2,0)</f>
        <v>0.15</v>
      </c>
      <c r="AH10" s="182">
        <f t="shared" si="7"/>
        <v>181.2</v>
      </c>
      <c r="AI10" s="182">
        <f>HLOOKUP(AD10,W.Tax!$D$17:$K$19,3,0)</f>
        <v>208.33</v>
      </c>
      <c r="AJ10" s="182">
        <f t="shared" si="8"/>
        <v>389.53</v>
      </c>
      <c r="AK10" s="182">
        <f t="shared" si="9"/>
        <v>7485.47</v>
      </c>
      <c r="AL10" s="182">
        <f t="shared" si="10"/>
        <v>9350.1200000000008</v>
      </c>
    </row>
    <row r="11" spans="1:38">
      <c r="A11" s="48" t="s">
        <v>171</v>
      </c>
      <c r="B11" s="172">
        <f>SUM('1'!B11,'2'!B11,'3'!B11,'4'!B11,'5'!B11,'6'!B11,'7'!B11,'8'!B11,'9'!B11,'10'!B11,'11'!B11,'12'!B11,'13'!B11,'14'!B11,'15'!B11,'16'!B11,'17'!B11,'18'!B11,'19'!B11,'20'!B11,'21'!B11,'22'!B11,'23'!B11,'24'!B11,'25'!B11,'26'!B11,'27'!B11,'28'!B11,'29'!B11,'30'!B11,'31'!B11)</f>
        <v>0</v>
      </c>
      <c r="C11" s="172">
        <f>SUM('1'!C11,'2'!C11,'3'!C11,'4'!C11,'5'!C11,'6'!C11,'7'!C11,'8'!C11,'9'!C11,'10'!C11,'11'!C11,'12'!C11,'13'!C11,'14'!C11,'15'!C11,'16'!C11,'17'!C11,'18'!C11,'19'!C11,'20'!C11,'21'!C11,'22'!C11,'23'!C11,'24'!C11,'25'!C11,'26'!C11,'27'!C11,'28'!C11,'29'!C11,'30'!C11,'31'!C11)</f>
        <v>0</v>
      </c>
      <c r="D11" s="172">
        <f>SUM('1'!D11,'2'!D11,'3'!D11,'4'!D11,'5'!D11,'6'!D11,'7'!D11,'8'!D11,'9'!D11,'10'!D11,'11'!D11,'12'!D11,'13'!D11,'14'!D11,'15'!D11,'16'!D11,'17'!D11,'18'!D11,'19'!D11,'20'!D11,'21'!D11,'22'!D11,'23'!D11,'24'!D11,'25'!D11,'26'!D11,'27'!D11,'28'!D11,'29'!D11,'30'!D11,'31'!D11)</f>
        <v>0</v>
      </c>
      <c r="E11" s="172">
        <f>SUM('1'!E11,'2'!E11,'3'!E11,'4'!E11,'5'!E11,'6'!E11,'7'!E11,'8'!E11,'9'!E11,'10'!E11,'11'!E11,'12'!E11,'13'!E11,'14'!E11,'15'!E11,'16'!E11,'17'!E11,'18'!E11,'19'!E11,'20'!E11,'21'!E11,'22'!E11,'23'!E11,'24'!E11,'25'!E11,'26'!E11,'27'!E11,'28'!E11,'29'!E11,'30'!E11,'31'!E11)</f>
        <v>31</v>
      </c>
      <c r="F11" s="172">
        <f>SUM('1'!F11,'2'!F11,'3'!F11,'4'!F11,'5'!F11,'6'!F11,'7'!F11,'8'!F11,'9'!F11,'10'!F11,'11'!F11,'12'!F11,'13'!F11,'14'!F11,'15'!F11,'16'!F11,'17'!F11,'18'!F11,'19'!F11,'20'!F11,'21'!F11,'22'!F11,'23'!F11,'24'!F11,'25'!F11,'26'!F11,'27'!F11,'28'!F11,'29'!F11,'30'!F11,'31'!F11)</f>
        <v>0</v>
      </c>
      <c r="G11" s="172">
        <f>SUM('1'!G11,'2'!G11,'3'!G11,'4'!G11,'5'!G11,'6'!G11,'7'!G11,'8'!G11,'9'!G11,'10'!G11,'11'!G11,'12'!G11,'13'!G11,'14'!G11,'15'!G11,'16'!G11,'17'!G11,'18'!G11,'19'!G11,'20'!G11,'21'!G11,'22'!G11,'23'!G11,'24'!G11,'25'!G11,'26'!G11,'27'!G11,'28'!G11,'29'!G11,'30'!G11,'31'!G11)</f>
        <v>31</v>
      </c>
      <c r="H11" s="172">
        <f>SUM('1'!H11,'2'!H11,'3'!H11,'4'!H11,'5'!H11,'6'!H11,'7'!H11,'8'!H11,'9'!H11,'10'!H11,'11'!H11,'12'!H11,'13'!H11,'14'!H11,'15'!H11,'16'!H11,'17'!H11,'18'!H11,'19'!H11,'20'!H11,'21'!H11,'22'!H11,'23'!H11,'24'!H11,'25'!H11,'26'!H11,'27'!H11,'28'!H11,'29'!H11,'30'!H11,'31'!H11)</f>
        <v>0</v>
      </c>
      <c r="I11" s="172">
        <f>SUM('1'!I11,'2'!I11,'3'!I11,'4'!I11,'5'!I11,'6'!I11,'7'!I11,'8'!I11,'9'!I11,'10'!I11,'11'!I11,'12'!I11,'13'!I11,'14'!I11,'15'!I11,'16'!I11,'17'!I11,'18'!I11,'19'!I11,'20'!I11,'21'!I11,'22'!I11,'23'!I11,'24'!I11,'25'!I11,'26'!I11,'27'!I11,'28'!I11,'29'!I11,'30'!I11,'31'!I11)</f>
        <v>0</v>
      </c>
      <c r="J11" s="172">
        <f>SUM('1'!J11,'2'!J11,'3'!J11,'4'!J11,'5'!J11,'6'!J11,'7'!J11,'8'!J11,'9'!J11,'10'!J11,'11'!J11,'12'!J11,'13'!J11,'14'!J11,'15'!J11,'16'!J11,'17'!J11,'18'!J11,'19'!J11,'20'!J11,'21'!J11,'22'!J11,'23'!J11,'24'!J11,'25'!J11,'26'!J11,'27'!J11,'28'!J11,'29'!J11,'30'!J11,'31'!J11)</f>
        <v>0</v>
      </c>
      <c r="K11" s="172">
        <f>SUM('1'!K11,'2'!K11,'3'!K11,'4'!K11,'5'!K11,'6'!K11,'7'!K11,'8'!K11,'9'!K11,'10'!K11,'11'!K11,'12'!K11,'13'!K11,'14'!K11,'15'!K11,'16'!K11,'17'!K11,'18'!K11,'19'!K11,'20'!K11,'21'!K11,'22'!K11,'23'!K11,'24'!K11,'25'!K11,'26'!K11,'27'!K11,'28'!K11,'29'!K11,'30'!K11,'31'!K11)</f>
        <v>0</v>
      </c>
      <c r="L11" s="172">
        <f>SUM('1'!L11,'2'!L11,'3'!L11,'4'!L11,'5'!L11,'6'!L11,'7'!L11,'8'!L11,'9'!L11,'10'!L11,'11'!L11,'12'!L11,'13'!L11,'14'!L11,'15'!L11,'16'!L11,'17'!L11,'18'!L11,'19'!L11,'20'!L11,'21'!L11,'22'!L11,'23'!L11,'24'!L11,'25'!L11,'26'!L11,'27'!L11,'28'!L11,'29'!L11,'30'!L11,'31'!L11)</f>
        <v>0</v>
      </c>
      <c r="M11" s="172">
        <f>SUM('1'!M11,'2'!M11,'3'!M11,'4'!M11,'5'!M11,'6'!M11,'7'!M11,'8'!M11,'9'!M11,'10'!M11,'11'!M11,'12'!M11,'13'!M11,'14'!M11,'15'!M11,'16'!M11,'17'!M11,'18'!M11,'19'!M11,'20'!M11,'21'!M11,'22'!M11,'23'!M11,'24'!M11,'25'!M11,'26'!M11,'27'!M11,'28'!M11,'29'!M11,'30'!M11,'31'!M11)</f>
        <v>0</v>
      </c>
      <c r="N11" s="172">
        <f>SUM('1'!N11,'2'!N11,'3'!N11,'4'!N11,'5'!N11,'6'!N11,'7'!N11,'8'!N11,'9'!N11,'10'!N11,'11'!N11,'12'!N11,'13'!N11,'14'!N11,'15'!N11,'16'!N11,'17'!N11,'18'!N11,'19'!N11,'20'!N11,'21'!N11,'22'!N11,'23'!N11,'24'!N11,'25'!N11,'26'!N11,'27'!N11,'28'!N11,'29'!N11,'30'!N11,'31'!N11)</f>
        <v>62</v>
      </c>
      <c r="O11" s="172">
        <f>SUM('1'!O11,'2'!O11,'3'!O11,'4'!O11,'5'!O11,'6'!O11,'7'!O11,'8'!O11,'9'!O11,'10'!O11,'11'!O11,'12'!O11,'13'!O11,'14'!O11,'15'!O11,'16'!O11,'17'!O11,'18'!O11,'19'!O11,'20'!O11,'21'!O11,'22'!O11,'23'!O11,'24'!O11,'25'!O11,'26'!O11,'27'!O11,'28'!O11,'29'!O11,'30'!O11,'31'!O11)</f>
        <v>31</v>
      </c>
      <c r="P11" s="172">
        <f>SUM('1'!P11,'2'!P11,'3'!P11,'4'!P11,'5'!P11,'6'!P11,'7'!P11,'8'!P11,'9'!P11,'10'!P11,'11'!P11,'12'!P11,'13'!P11,'14'!P11,'15'!P11,'16'!P11,'17'!P11,'18'!P11,'19'!P11,'20'!P11,'21'!P11,'22'!P11,'23'!P11,'24'!P11,'25'!P11,'26'!P11,'27'!P11,'28'!P11,'29'!P11,'30'!P11,'31'!P11)</f>
        <v>0</v>
      </c>
      <c r="Q11" s="172">
        <f>SUM('1'!Q11,'2'!Q11,'3'!Q11,'4'!Q11,'5'!Q11,'6'!Q11,'7'!Q11,'8'!Q11,'9'!Q11,'10'!Q11,'11'!Q11,'12'!Q11,'13'!Q11,'14'!Q11,'15'!Q11,'16'!Q11,'17'!Q11,'18'!Q11,'19'!Q11,'20'!Q11,'21'!Q11,'22'!Q11,'23'!Q11,'24'!Q11,'25'!Q11,'26'!Q11,'27'!Q11,'28'!Q11,'29'!Q11,'30'!Q11,'31'!Q11)</f>
        <v>0</v>
      </c>
      <c r="R11" s="172">
        <f>SUM('1'!R11,'2'!R11,'3'!R11,'4'!R11,'5'!R11,'6'!R11,'7'!R11,'8'!R11,'9'!R11,'10'!R11,'11'!R11,'12'!R11,'13'!R11,'14'!R11,'15'!R11,'16'!R11,'17'!R11,'18'!R11,'19'!R11,'20'!R11,'21'!R11,'22'!R11,'23'!R11,'24'!R11,'25'!R11,'26'!R11,'27'!R11,'28'!R11,'29'!R11,'30'!R11,'31'!R11)</f>
        <v>31</v>
      </c>
      <c r="S11" s="177">
        <f t="shared" si="0"/>
        <v>71300</v>
      </c>
      <c r="T11" s="177">
        <f t="shared" si="1"/>
        <v>82150</v>
      </c>
      <c r="U11" s="177">
        <f t="shared" si="11"/>
        <v>2139</v>
      </c>
      <c r="V11" s="168">
        <f>SUM('1'!V11,'2'!V11,'3'!V11,'4'!V11,'5'!V11,'6'!V11,'7'!V11,'8'!V11,'9'!V11,'10'!V11,'11'!V11,'12'!V11,'13'!V11,'14'!V11,'15'!V11,'16'!V11,'17'!V11,'18'!V11,'19'!V11,'20'!V11,'21'!V11,'22'!V11,'23'!V11,'24'!V11,'25'!V11,'26'!V11,'27'!V11,'28'!V11,'29'!V11,'30'!V11,'31'!V11)</f>
        <v>6200</v>
      </c>
      <c r="W11" s="182">
        <f>SUM('1'!W11,'2'!W11,'3'!W11,'4'!W11,'5'!W11,'6'!W11,'7'!W11,'8'!W11,'9'!W11,'10'!W11,'11'!W11,'12'!W11,'13'!W11,'14'!W11,'15'!W11,'16'!W11,'17'!W11,'18'!W11,'19'!W11,'20'!W11,'21'!W11,'22'!W11,'23'!W11,'24'!W11,'25'!W11,'26'!W11,'27'!W11,'28'!W11,'29'!W11,'30'!W11,'31'!W11)</f>
        <v>60</v>
      </c>
      <c r="X11" s="187">
        <f t="shared" si="2"/>
        <v>1875</v>
      </c>
      <c r="Y11" s="182">
        <f>SUM('1'!X11,'2'!X11,'3'!X11,'4'!X11,'5'!X11,'6'!X11,'7'!X11,'8'!X11,'9'!X11,'10'!X11,'11'!X11,'12'!X11,'13'!X11,'14'!X11,'15'!X11,'16'!X11,'17'!X11,'18'!X11,'19'!X11,'20'!X11,'21'!X11,'22'!X11,'23'!X11,'24'!X11,'25'!X11,'26'!X11,'27'!X11,'28'!X11,'29'!X11,'30'!X11,'31'!X11)</f>
        <v>300</v>
      </c>
      <c r="Z11" s="182"/>
      <c r="AA11" s="182">
        <f>SUM('1'!Y11,'2'!Y11,'3'!Y11,'4'!Y11,'5'!Y11,'6'!Y11,'7'!Y11,'8'!Y11,'9'!Y11,'10'!Y11,'11'!Y11,'12'!Y11,'13'!Y11,'14'!Y11,'15'!Y11,'16'!Y11,'17'!Y11,'18'!Y11,'19'!Y11,'20'!Y11,'21'!Y11,'22'!Y11,'23'!Y11,'24'!Y11,'25'!Y11,'26'!Y11,'27'!Y11,'28'!Y11,'29'!Y11,'30'!Y11,'31'!Y11)</f>
        <v>1</v>
      </c>
      <c r="AB11" s="177">
        <f t="shared" si="3"/>
        <v>-200</v>
      </c>
      <c r="AC11" s="187">
        <f t="shared" si="4"/>
        <v>7875</v>
      </c>
      <c r="AD11" s="182">
        <f>IF(AC11&gt;W.Tax!$K$9,W.Tax!$K$9,(IF(AC11&gt;W.Tax!$J$9,W.Tax!$J$9,IF(AC11&gt;W.Tax!$I$9,W.Tax!$I$9,IF(AC11&gt;W.Tax!$H$9,W.Tax!$H$9,IF(AC11&gt;W.Tax!$G$9,W.Tax!$G$9,IF(AC11&gt;W.Tax!$F$9,W.Tax!$F$9,IF(AC11&gt;W.Tax!$E$9,W.Tax!$E$9,W.Tax!$D$9))))))))</f>
        <v>6667</v>
      </c>
      <c r="AE11" s="187">
        <f t="shared" si="5"/>
        <v>7875</v>
      </c>
      <c r="AF11" s="187">
        <f t="shared" si="6"/>
        <v>1208</v>
      </c>
      <c r="AG11" s="182">
        <f>HLOOKUP(AD11,W.Tax!$D$17:$K$18,2,0)</f>
        <v>0.15</v>
      </c>
      <c r="AH11" s="182">
        <f t="shared" si="7"/>
        <v>181.2</v>
      </c>
      <c r="AI11" s="182">
        <f>HLOOKUP(AD11,W.Tax!$D$17:$K$19,3,0)</f>
        <v>208.33</v>
      </c>
      <c r="AJ11" s="182">
        <f t="shared" si="8"/>
        <v>389.53</v>
      </c>
      <c r="AK11" s="182">
        <f t="shared" si="9"/>
        <v>7485.47</v>
      </c>
      <c r="AL11" s="182">
        <f t="shared" si="10"/>
        <v>9624.4700000000012</v>
      </c>
    </row>
    <row r="12" spans="1:38">
      <c r="A12" s="48" t="s">
        <v>172</v>
      </c>
      <c r="B12" s="172">
        <f>SUM('1'!B12,'2'!B12,'3'!B12,'4'!B12,'5'!B12,'6'!B12,'7'!B12,'8'!B12,'9'!B12,'10'!B12,'11'!B12,'12'!B12,'13'!B12,'14'!B12,'15'!B12,'16'!B12,'17'!B12,'18'!B12,'19'!B12,'20'!B12,'21'!B12,'22'!B12,'23'!B12,'24'!B12,'25'!B12,'26'!B12,'27'!B12,'28'!B12,'29'!B12,'30'!B12,'31'!B12)</f>
        <v>0</v>
      </c>
      <c r="C12" s="172">
        <f>SUM('1'!C12,'2'!C12,'3'!C12,'4'!C12,'5'!C12,'6'!C12,'7'!C12,'8'!C12,'9'!C12,'10'!C12,'11'!C12,'12'!C12,'13'!C12,'14'!C12,'15'!C12,'16'!C12,'17'!C12,'18'!C12,'19'!C12,'20'!C12,'21'!C12,'22'!C12,'23'!C12,'24'!C12,'25'!C12,'26'!C12,'27'!C12,'28'!C12,'29'!C12,'30'!C12,'31'!C12)</f>
        <v>31</v>
      </c>
      <c r="D12" s="172">
        <f>SUM('1'!D12,'2'!D12,'3'!D12,'4'!D12,'5'!D12,'6'!D12,'7'!D12,'8'!D12,'9'!D12,'10'!D12,'11'!D12,'12'!D12,'13'!D12,'14'!D12,'15'!D12,'16'!D12,'17'!D12,'18'!D12,'19'!D12,'20'!D12,'21'!D12,'22'!D12,'23'!D12,'24'!D12,'25'!D12,'26'!D12,'27'!D12,'28'!D12,'29'!D12,'30'!D12,'31'!D12)</f>
        <v>0</v>
      </c>
      <c r="E12" s="172">
        <f>SUM('1'!E12,'2'!E12,'3'!E12,'4'!E12,'5'!E12,'6'!E12,'7'!E12,'8'!E12,'9'!E12,'10'!E12,'11'!E12,'12'!E12,'13'!E12,'14'!E12,'15'!E12,'16'!E12,'17'!E12,'18'!E12,'19'!E12,'20'!E12,'21'!E12,'22'!E12,'23'!E12,'24'!E12,'25'!E12,'26'!E12,'27'!E12,'28'!E12,'29'!E12,'30'!E12,'31'!E12)</f>
        <v>31</v>
      </c>
      <c r="F12" s="172">
        <f>SUM('1'!F12,'2'!F12,'3'!F12,'4'!F12,'5'!F12,'6'!F12,'7'!F12,'8'!F12,'9'!F12,'10'!F12,'11'!F12,'12'!F12,'13'!F12,'14'!F12,'15'!F12,'16'!F12,'17'!F12,'18'!F12,'19'!F12,'20'!F12,'21'!F12,'22'!F12,'23'!F12,'24'!F12,'25'!F12,'26'!F12,'27'!F12,'28'!F12,'29'!F12,'30'!F12,'31'!F12)</f>
        <v>31</v>
      </c>
      <c r="G12" s="172">
        <f>SUM('1'!G12,'2'!G12,'3'!G12,'4'!G12,'5'!G12,'6'!G12,'7'!G12,'8'!G12,'9'!G12,'10'!G12,'11'!G12,'12'!G12,'13'!G12,'14'!G12,'15'!G12,'16'!G12,'17'!G12,'18'!G12,'19'!G12,'20'!G12,'21'!G12,'22'!G12,'23'!G12,'24'!G12,'25'!G12,'26'!G12,'27'!G12,'28'!G12,'29'!G12,'30'!G12,'31'!G12)</f>
        <v>0</v>
      </c>
      <c r="H12" s="172">
        <f>SUM('1'!H12,'2'!H12,'3'!H12,'4'!H12,'5'!H12,'6'!H12,'7'!H12,'8'!H12,'9'!H12,'10'!H12,'11'!H12,'12'!H12,'13'!H12,'14'!H12,'15'!H12,'16'!H12,'17'!H12,'18'!H12,'19'!H12,'20'!H12,'21'!H12,'22'!H12,'23'!H12,'24'!H12,'25'!H12,'26'!H12,'27'!H12,'28'!H12,'29'!H12,'30'!H12,'31'!H12)</f>
        <v>0</v>
      </c>
      <c r="I12" s="172">
        <f>SUM('1'!I12,'2'!I12,'3'!I12,'4'!I12,'5'!I12,'6'!I12,'7'!I12,'8'!I12,'9'!I12,'10'!I12,'11'!I12,'12'!I12,'13'!I12,'14'!I12,'15'!I12,'16'!I12,'17'!I12,'18'!I12,'19'!I12,'20'!I12,'21'!I12,'22'!I12,'23'!I12,'24'!I12,'25'!I12,'26'!I12,'27'!I12,'28'!I12,'29'!I12,'30'!I12,'31'!I12)</f>
        <v>0</v>
      </c>
      <c r="J12" s="172">
        <f>SUM('1'!J12,'2'!J12,'3'!J12,'4'!J12,'5'!J12,'6'!J12,'7'!J12,'8'!J12,'9'!J12,'10'!J12,'11'!J12,'12'!J12,'13'!J12,'14'!J12,'15'!J12,'16'!J12,'17'!J12,'18'!J12,'19'!J12,'20'!J12,'21'!J12,'22'!J12,'23'!J12,'24'!J12,'25'!J12,'26'!J12,'27'!J12,'28'!J12,'29'!J12,'30'!J12,'31'!J12)</f>
        <v>0</v>
      </c>
      <c r="K12" s="172">
        <f>SUM('1'!K12,'2'!K12,'3'!K12,'4'!K12,'5'!K12,'6'!K12,'7'!K12,'8'!K12,'9'!K12,'10'!K12,'11'!K12,'12'!K12,'13'!K12,'14'!K12,'15'!K12,'16'!K12,'17'!K12,'18'!K12,'19'!K12,'20'!K12,'21'!K12,'22'!K12,'23'!K12,'24'!K12,'25'!K12,'26'!K12,'27'!K12,'28'!K12,'29'!K12,'30'!K12,'31'!K12)</f>
        <v>62</v>
      </c>
      <c r="L12" s="172">
        <f>SUM('1'!L12,'2'!L12,'3'!L12,'4'!L12,'5'!L12,'6'!L12,'7'!L12,'8'!L12,'9'!L12,'10'!L12,'11'!L12,'12'!L12,'13'!L12,'14'!L12,'15'!L12,'16'!L12,'17'!L12,'18'!L12,'19'!L12,'20'!L12,'21'!L12,'22'!L12,'23'!L12,'24'!L12,'25'!L12,'26'!L12,'27'!L12,'28'!L12,'29'!L12,'30'!L12,'31'!L12)</f>
        <v>0</v>
      </c>
      <c r="M12" s="172">
        <f>SUM('1'!M12,'2'!M12,'3'!M12,'4'!M12,'5'!M12,'6'!M12,'7'!M12,'8'!M12,'9'!M12,'10'!M12,'11'!M12,'12'!M12,'13'!M12,'14'!M12,'15'!M12,'16'!M12,'17'!M12,'18'!M12,'19'!M12,'20'!M12,'21'!M12,'22'!M12,'23'!M12,'24'!M12,'25'!M12,'26'!M12,'27'!M12,'28'!M12,'29'!M12,'30'!M12,'31'!M12)</f>
        <v>0</v>
      </c>
      <c r="N12" s="172">
        <f>SUM('1'!N12,'2'!N12,'3'!N12,'4'!N12,'5'!N12,'6'!N12,'7'!N12,'8'!N12,'9'!N12,'10'!N12,'11'!N12,'12'!N12,'13'!N12,'14'!N12,'15'!N12,'16'!N12,'17'!N12,'18'!N12,'19'!N12,'20'!N12,'21'!N12,'22'!N12,'23'!N12,'24'!N12,'25'!N12,'26'!N12,'27'!N12,'28'!N12,'29'!N12,'30'!N12,'31'!N12)</f>
        <v>0</v>
      </c>
      <c r="O12" s="172">
        <f>SUM('1'!O12,'2'!O12,'3'!O12,'4'!O12,'5'!O12,'6'!O12,'7'!O12,'8'!O12,'9'!O12,'10'!O12,'11'!O12,'12'!O12,'13'!O12,'14'!O12,'15'!O12,'16'!O12,'17'!O12,'18'!O12,'19'!O12,'20'!O12,'21'!O12,'22'!O12,'23'!O12,'24'!O12,'25'!O12,'26'!O12,'27'!O12,'28'!O12,'29'!O12,'30'!O12,'31'!O12)</f>
        <v>31</v>
      </c>
      <c r="P12" s="172">
        <f>SUM('1'!P12,'2'!P12,'3'!P12,'4'!P12,'5'!P12,'6'!P12,'7'!P12,'8'!P12,'9'!P12,'10'!P12,'11'!P12,'12'!P12,'13'!P12,'14'!P12,'15'!P12,'16'!P12,'17'!P12,'18'!P12,'19'!P12,'20'!P12,'21'!P12,'22'!P12,'23'!P12,'24'!P12,'25'!P12,'26'!P12,'27'!P12,'28'!P12,'29'!P12,'30'!P12,'31'!P12)</f>
        <v>0</v>
      </c>
      <c r="Q12" s="172">
        <f>SUM('1'!Q12,'2'!Q12,'3'!Q12,'4'!Q12,'5'!Q12,'6'!Q12,'7'!Q12,'8'!Q12,'9'!Q12,'10'!Q12,'11'!Q12,'12'!Q12,'13'!Q12,'14'!Q12,'15'!Q12,'16'!Q12,'17'!Q12,'18'!Q12,'19'!Q12,'20'!Q12,'21'!Q12,'22'!Q12,'23'!Q12,'24'!Q12,'25'!Q12,'26'!Q12,'27'!Q12,'28'!Q12,'29'!Q12,'30'!Q12,'31'!Q12)</f>
        <v>0</v>
      </c>
      <c r="R12" s="172">
        <f>SUM('1'!R12,'2'!R12,'3'!R12,'4'!R12,'5'!R12,'6'!R12,'7'!R12,'8'!R12,'9'!R12,'10'!R12,'11'!R12,'12'!R12,'13'!R12,'14'!R12,'15'!R12,'16'!R12,'17'!R12,'18'!R12,'19'!R12,'20'!R12,'21'!R12,'22'!R12,'23'!R12,'24'!R12,'25'!R12,'26'!R12,'27'!R12,'28'!R12,'29'!R12,'30'!R12,'31'!R12)</f>
        <v>31</v>
      </c>
      <c r="S12" s="177">
        <f t="shared" si="0"/>
        <v>54405</v>
      </c>
      <c r="T12" s="177">
        <f t="shared" si="1"/>
        <v>65255</v>
      </c>
      <c r="U12" s="177">
        <f t="shared" si="11"/>
        <v>1632.1499999999999</v>
      </c>
      <c r="V12" s="168">
        <f>SUM('1'!V12,'2'!V12,'3'!V12,'4'!V12,'5'!V12,'6'!V12,'7'!V12,'8'!V12,'9'!V12,'10'!V12,'11'!V12,'12'!V12,'13'!V12,'14'!V12,'15'!V12,'16'!V12,'17'!V12,'18'!V12,'19'!V12,'20'!V12,'21'!V12,'22'!V12,'23'!V12,'24'!V12,'25'!V12,'26'!V12,'27'!V12,'28'!V12,'29'!V12,'30'!V12,'31'!V12)</f>
        <v>6200</v>
      </c>
      <c r="W12" s="182">
        <f>SUM('1'!W12,'2'!W12,'3'!W12,'4'!W12,'5'!W12,'6'!W12,'7'!W12,'8'!W12,'9'!W12,'10'!W12,'11'!W12,'12'!W12,'13'!W12,'14'!W12,'15'!W12,'16'!W12,'17'!W12,'18'!W12,'19'!W12,'20'!W12,'21'!W12,'22'!W12,'23'!W12,'24'!W12,'25'!W12,'26'!W12,'27'!W12,'28'!W12,'29'!W12,'30'!W12,'31'!W12)</f>
        <v>62</v>
      </c>
      <c r="X12" s="187">
        <f t="shared" si="2"/>
        <v>1937.5</v>
      </c>
      <c r="Y12" s="182">
        <f>SUM('1'!X12,'2'!X12,'3'!X12,'4'!X12,'5'!X12,'6'!X12,'7'!X12,'8'!X12,'9'!X12,'10'!X12,'11'!X12,'12'!X12,'13'!X12,'14'!X12,'15'!X12,'16'!X12,'17'!X12,'18'!X12,'19'!X12,'20'!X12,'21'!X12,'22'!X12,'23'!X12,'24'!X12,'25'!X12,'26'!X12,'27'!X12,'28'!X12,'29'!X12,'30'!X12,'31'!X12)</f>
        <v>310</v>
      </c>
      <c r="Z12" s="182"/>
      <c r="AA12" s="182">
        <f>SUM('1'!Y12,'2'!Y12,'3'!Y12,'4'!Y12,'5'!Y12,'6'!Y12,'7'!Y12,'8'!Y12,'9'!Y12,'10'!Y12,'11'!Y12,'12'!Y12,'13'!Y12,'14'!Y12,'15'!Y12,'16'!Y12,'17'!Y12,'18'!Y12,'19'!Y12,'20'!Y12,'21'!Y12,'22'!Y12,'23'!Y12,'24'!Y12,'25'!Y12,'26'!Y12,'27'!Y12,'28'!Y12,'29'!Y12,'30'!Y12,'31'!Y12)</f>
        <v>0</v>
      </c>
      <c r="AB12" s="177">
        <f t="shared" si="3"/>
        <v>0</v>
      </c>
      <c r="AC12" s="187">
        <f t="shared" si="4"/>
        <v>8137.5</v>
      </c>
      <c r="AD12" s="182">
        <f>IF(AC12&gt;W.Tax!$K$9,W.Tax!$K$9,(IF(AC12&gt;W.Tax!$J$9,W.Tax!$J$9,IF(AC12&gt;W.Tax!$I$9,W.Tax!$I$9,IF(AC12&gt;W.Tax!$H$9,W.Tax!$H$9,IF(AC12&gt;W.Tax!$G$9,W.Tax!$G$9,IF(AC12&gt;W.Tax!$F$9,W.Tax!$F$9,IF(AC12&gt;W.Tax!$E$9,W.Tax!$E$9,W.Tax!$D$9))))))))</f>
        <v>6667</v>
      </c>
      <c r="AE12" s="187">
        <f t="shared" si="5"/>
        <v>8137.5</v>
      </c>
      <c r="AF12" s="187">
        <f t="shared" si="6"/>
        <v>1470.5</v>
      </c>
      <c r="AG12" s="182">
        <f>HLOOKUP(AD12,W.Tax!$D$17:$K$18,2,0)</f>
        <v>0.15</v>
      </c>
      <c r="AH12" s="182">
        <f t="shared" si="7"/>
        <v>220.57499999999999</v>
      </c>
      <c r="AI12" s="182">
        <f>HLOOKUP(AD12,W.Tax!$D$17:$K$19,3,0)</f>
        <v>208.33</v>
      </c>
      <c r="AJ12" s="182">
        <f t="shared" si="8"/>
        <v>428.90499999999997</v>
      </c>
      <c r="AK12" s="182">
        <f t="shared" si="9"/>
        <v>7708.5950000000003</v>
      </c>
      <c r="AL12" s="182">
        <f t="shared" si="10"/>
        <v>9340.7450000000008</v>
      </c>
    </row>
    <row r="13" spans="1:38">
      <c r="A13" s="48" t="s">
        <v>173</v>
      </c>
      <c r="B13" s="172">
        <f>SUM('1'!B13,'2'!B13,'3'!B13,'4'!B13,'5'!B13,'6'!B13,'7'!B13,'8'!B13,'9'!B13,'10'!B13,'11'!B13,'12'!B13,'13'!B13,'14'!B13,'15'!B13,'16'!B13,'17'!B13,'18'!B13,'19'!B13,'20'!B13,'21'!B13,'22'!B13,'23'!B13,'24'!B13,'25'!B13,'26'!B13,'27'!B13,'28'!B13,'29'!B13,'30'!B13,'31'!B13)</f>
        <v>31</v>
      </c>
      <c r="C13" s="172">
        <f>SUM('1'!C13,'2'!C13,'3'!C13,'4'!C13,'5'!C13,'6'!C13,'7'!C13,'8'!C13,'9'!C13,'10'!C13,'11'!C13,'12'!C13,'13'!C13,'14'!C13,'15'!C13,'16'!C13,'17'!C13,'18'!C13,'19'!C13,'20'!C13,'21'!C13,'22'!C13,'23'!C13,'24'!C13,'25'!C13,'26'!C13,'27'!C13,'28'!C13,'29'!C13,'30'!C13,'31'!C13)</f>
        <v>0</v>
      </c>
      <c r="D13" s="172">
        <f>SUM('1'!D13,'2'!D13,'3'!D13,'4'!D13,'5'!D13,'6'!D13,'7'!D13,'8'!D13,'9'!D13,'10'!D13,'11'!D13,'12'!D13,'13'!D13,'14'!D13,'15'!D13,'16'!D13,'17'!D13,'18'!D13,'19'!D13,'20'!D13,'21'!D13,'22'!D13,'23'!D13,'24'!D13,'25'!D13,'26'!D13,'27'!D13,'28'!D13,'29'!D13,'30'!D13,'31'!D13)</f>
        <v>0</v>
      </c>
      <c r="E13" s="172">
        <f>SUM('1'!E13,'2'!E13,'3'!E13,'4'!E13,'5'!E13,'6'!E13,'7'!E13,'8'!E13,'9'!E13,'10'!E13,'11'!E13,'12'!E13,'13'!E13,'14'!E13,'15'!E13,'16'!E13,'17'!E13,'18'!E13,'19'!E13,'20'!E13,'21'!E13,'22'!E13,'23'!E13,'24'!E13,'25'!E13,'26'!E13,'27'!E13,'28'!E13,'29'!E13,'30'!E13,'31'!E13)</f>
        <v>31</v>
      </c>
      <c r="F13" s="172">
        <f>SUM('1'!F13,'2'!F13,'3'!F13,'4'!F13,'5'!F13,'6'!F13,'7'!F13,'8'!F13,'9'!F13,'10'!F13,'11'!F13,'12'!F13,'13'!F13,'14'!F13,'15'!F13,'16'!F13,'17'!F13,'18'!F13,'19'!F13,'20'!F13,'21'!F13,'22'!F13,'23'!F13,'24'!F13,'25'!F13,'26'!F13,'27'!F13,'28'!F13,'29'!F13,'30'!F13,'31'!F13)</f>
        <v>0</v>
      </c>
      <c r="G13" s="172">
        <f>SUM('1'!G13,'2'!G13,'3'!G13,'4'!G13,'5'!G13,'6'!G13,'7'!G13,'8'!G13,'9'!G13,'10'!G13,'11'!G13,'12'!G13,'13'!G13,'14'!G13,'15'!G13,'16'!G13,'17'!G13,'18'!G13,'19'!G13,'20'!G13,'21'!G13,'22'!G13,'23'!G13,'24'!G13,'25'!G13,'26'!G13,'27'!G13,'28'!G13,'29'!G13,'30'!G13,'31'!G13)</f>
        <v>31</v>
      </c>
      <c r="H13" s="172">
        <f>SUM('1'!H13,'2'!H13,'3'!H13,'4'!H13,'5'!H13,'6'!H13,'7'!H13,'8'!H13,'9'!H13,'10'!H13,'11'!H13,'12'!H13,'13'!H13,'14'!H13,'15'!H13,'16'!H13,'17'!H13,'18'!H13,'19'!H13,'20'!H13,'21'!H13,'22'!H13,'23'!H13,'24'!H13,'25'!H13,'26'!H13,'27'!H13,'28'!H13,'29'!H13,'30'!H13,'31'!H13)</f>
        <v>0</v>
      </c>
      <c r="I13" s="172">
        <f>SUM('1'!I13,'2'!I13,'3'!I13,'4'!I13,'5'!I13,'6'!I13,'7'!I13,'8'!I13,'9'!I13,'10'!I13,'11'!I13,'12'!I13,'13'!I13,'14'!I13,'15'!I13,'16'!I13,'17'!I13,'18'!I13,'19'!I13,'20'!I13,'21'!I13,'22'!I13,'23'!I13,'24'!I13,'25'!I13,'26'!I13,'27'!I13,'28'!I13,'29'!I13,'30'!I13,'31'!I13)</f>
        <v>0</v>
      </c>
      <c r="J13" s="172">
        <f>SUM('1'!J13,'2'!J13,'3'!J13,'4'!J13,'5'!J13,'6'!J13,'7'!J13,'8'!J13,'9'!J13,'10'!J13,'11'!J13,'12'!J13,'13'!J13,'14'!J13,'15'!J13,'16'!J13,'17'!J13,'18'!J13,'19'!J13,'20'!J13,'21'!J13,'22'!J13,'23'!J13,'24'!J13,'25'!J13,'26'!J13,'27'!J13,'28'!J13,'29'!J13,'30'!J13,'31'!J13)</f>
        <v>0</v>
      </c>
      <c r="K13" s="172">
        <f>SUM('1'!K13,'2'!K13,'3'!K13,'4'!K13,'5'!K13,'6'!K13,'7'!K13,'8'!K13,'9'!K13,'10'!K13,'11'!K13,'12'!K13,'13'!K13,'14'!K13,'15'!K13,'16'!K13,'17'!K13,'18'!K13,'19'!K13,'20'!K13,'21'!K13,'22'!K13,'23'!K13,'24'!K13,'25'!K13,'26'!K13,'27'!K13,'28'!K13,'29'!K13,'30'!K13,'31'!K13)</f>
        <v>0</v>
      </c>
      <c r="L13" s="172">
        <f>SUM('1'!L13,'2'!L13,'3'!L13,'4'!L13,'5'!L13,'6'!L13,'7'!L13,'8'!L13,'9'!L13,'10'!L13,'11'!L13,'12'!L13,'13'!L13,'14'!L13,'15'!L13,'16'!L13,'17'!L13,'18'!L13,'19'!L13,'20'!L13,'21'!L13,'22'!L13,'23'!L13,'24'!L13,'25'!L13,'26'!L13,'27'!L13,'28'!L13,'29'!L13,'30'!L13,'31'!L13)</f>
        <v>0</v>
      </c>
      <c r="M13" s="172">
        <f>SUM('1'!M13,'2'!M13,'3'!M13,'4'!M13,'5'!M13,'6'!M13,'7'!M13,'8'!M13,'9'!M13,'10'!M13,'11'!M13,'12'!M13,'13'!M13,'14'!M13,'15'!M13,'16'!M13,'17'!M13,'18'!M13,'19'!M13,'20'!M13,'21'!M13,'22'!M13,'23'!M13,'24'!M13,'25'!M13,'26'!M13,'27'!M13,'28'!M13,'29'!M13,'30'!M13,'31'!M13)</f>
        <v>62</v>
      </c>
      <c r="N13" s="172">
        <f>SUM('1'!N13,'2'!N13,'3'!N13,'4'!N13,'5'!N13,'6'!N13,'7'!N13,'8'!N13,'9'!N13,'10'!N13,'11'!N13,'12'!N13,'13'!N13,'14'!N13,'15'!N13,'16'!N13,'17'!N13,'18'!N13,'19'!N13,'20'!N13,'21'!N13,'22'!N13,'23'!N13,'24'!N13,'25'!N13,'26'!N13,'27'!N13,'28'!N13,'29'!N13,'30'!N13,'31'!N13)</f>
        <v>0</v>
      </c>
      <c r="O13" s="172">
        <f>SUM('1'!O13,'2'!O13,'3'!O13,'4'!O13,'5'!O13,'6'!O13,'7'!O13,'8'!O13,'9'!O13,'10'!O13,'11'!O13,'12'!O13,'13'!O13,'14'!O13,'15'!O13,'16'!O13,'17'!O13,'18'!O13,'19'!O13,'20'!O13,'21'!O13,'22'!O13,'23'!O13,'24'!O13,'25'!O13,'26'!O13,'27'!O13,'28'!O13,'29'!O13,'30'!O13,'31'!O13)</f>
        <v>31</v>
      </c>
      <c r="P13" s="172">
        <f>SUM('1'!P13,'2'!P13,'3'!P13,'4'!P13,'5'!P13,'6'!P13,'7'!P13,'8'!P13,'9'!P13,'10'!P13,'11'!P13,'12'!P13,'13'!P13,'14'!P13,'15'!P13,'16'!P13,'17'!P13,'18'!P13,'19'!P13,'20'!P13,'21'!P13,'22'!P13,'23'!P13,'24'!P13,'25'!P13,'26'!P13,'27'!P13,'28'!P13,'29'!P13,'30'!P13,'31'!P13)</f>
        <v>0</v>
      </c>
      <c r="Q13" s="172">
        <f>SUM('1'!Q13,'2'!Q13,'3'!Q13,'4'!Q13,'5'!Q13,'6'!Q13,'7'!Q13,'8'!Q13,'9'!Q13,'10'!Q13,'11'!Q13,'12'!Q13,'13'!Q13,'14'!Q13,'15'!Q13,'16'!Q13,'17'!Q13,'18'!Q13,'19'!Q13,'20'!Q13,'21'!Q13,'22'!Q13,'23'!Q13,'24'!Q13,'25'!Q13,'26'!Q13,'27'!Q13,'28'!Q13,'29'!Q13,'30'!Q13,'31'!Q13)</f>
        <v>0</v>
      </c>
      <c r="R13" s="172">
        <f>SUM('1'!R13,'2'!R13,'3'!R13,'4'!R13,'5'!R13,'6'!R13,'7'!R13,'8'!R13,'9'!R13,'10'!R13,'11'!R13,'12'!R13,'13'!R13,'14'!R13,'15'!R13,'16'!R13,'17'!R13,'18'!R13,'19'!R13,'20'!R13,'21'!R13,'22'!R13,'23'!R13,'24'!R13,'25'!R13,'26'!R13,'27'!R13,'28'!R13,'29'!R13,'30'!R13,'31'!R13)</f>
        <v>31</v>
      </c>
      <c r="S13" s="177">
        <f t="shared" si="0"/>
        <v>66805</v>
      </c>
      <c r="T13" s="177">
        <f t="shared" si="1"/>
        <v>77655</v>
      </c>
      <c r="U13" s="177">
        <f t="shared" si="11"/>
        <v>2004.1499999999999</v>
      </c>
      <c r="V13" s="168">
        <f>SUM('1'!V13,'2'!V13,'3'!V13,'4'!V13,'5'!V13,'6'!V13,'7'!V13,'8'!V13,'9'!V13,'10'!V13,'11'!V13,'12'!V13,'13'!V13,'14'!V13,'15'!V13,'16'!V13,'17'!V13,'18'!V13,'19'!V13,'20'!V13,'21'!V13,'22'!V13,'23'!V13,'24'!V13,'25'!V13,'26'!V13,'27'!V13,'28'!V13,'29'!V13,'30'!V13,'31'!V13)</f>
        <v>6200</v>
      </c>
      <c r="W13" s="182">
        <f>SUM('1'!W13,'2'!W13,'3'!W13,'4'!W13,'5'!W13,'6'!W13,'7'!W13,'8'!W13,'9'!W13,'10'!W13,'11'!W13,'12'!W13,'13'!W13,'14'!W13,'15'!W13,'16'!W13,'17'!W13,'18'!W13,'19'!W13,'20'!W13,'21'!W13,'22'!W13,'23'!W13,'24'!W13,'25'!W13,'26'!W13,'27'!W13,'28'!W13,'29'!W13,'30'!W13,'31'!W13)</f>
        <v>62</v>
      </c>
      <c r="X13" s="187">
        <f t="shared" si="2"/>
        <v>1937.5</v>
      </c>
      <c r="Y13" s="182">
        <f>SUM('1'!X13,'2'!X13,'3'!X13,'4'!X13,'5'!X13,'6'!X13,'7'!X13,'8'!X13,'9'!X13,'10'!X13,'11'!X13,'12'!X13,'13'!X13,'14'!X13,'15'!X13,'16'!X13,'17'!X13,'18'!X13,'19'!X13,'20'!X13,'21'!X13,'22'!X13,'23'!X13,'24'!X13,'25'!X13,'26'!X13,'27'!X13,'28'!X13,'29'!X13,'30'!X13,'31'!X13)</f>
        <v>310</v>
      </c>
      <c r="Z13" s="182"/>
      <c r="AA13" s="182">
        <f>SUM('1'!Y13,'2'!Y13,'3'!Y13,'4'!Y13,'5'!Y13,'6'!Y13,'7'!Y13,'8'!Y13,'9'!Y13,'10'!Y13,'11'!Y13,'12'!Y13,'13'!Y13,'14'!Y13,'15'!Y13,'16'!Y13,'17'!Y13,'18'!Y13,'19'!Y13,'20'!Y13,'21'!Y13,'22'!Y13,'23'!Y13,'24'!Y13,'25'!Y13,'26'!Y13,'27'!Y13,'28'!Y13,'29'!Y13,'30'!Y13,'31'!Y13)</f>
        <v>0</v>
      </c>
      <c r="AB13" s="177">
        <f t="shared" si="3"/>
        <v>0</v>
      </c>
      <c r="AC13" s="187">
        <f t="shared" si="4"/>
        <v>8137.5</v>
      </c>
      <c r="AD13" s="182">
        <f>IF(AC13&gt;W.Tax!$K$9,W.Tax!$K$9,(IF(AC13&gt;W.Tax!$J$9,W.Tax!$J$9,IF(AC13&gt;W.Tax!$I$9,W.Tax!$I$9,IF(AC13&gt;W.Tax!$H$9,W.Tax!$H$9,IF(AC13&gt;W.Tax!$G$9,W.Tax!$G$9,IF(AC13&gt;W.Tax!$F$9,W.Tax!$F$9,IF(AC13&gt;W.Tax!$E$9,W.Tax!$E$9,W.Tax!$D$9))))))))</f>
        <v>6667</v>
      </c>
      <c r="AE13" s="187">
        <f t="shared" si="5"/>
        <v>8137.5</v>
      </c>
      <c r="AF13" s="187">
        <f t="shared" si="6"/>
        <v>1470.5</v>
      </c>
      <c r="AG13" s="182">
        <f>HLOOKUP(AD13,W.Tax!$D$17:$K$18,2,0)</f>
        <v>0.15</v>
      </c>
      <c r="AH13" s="182">
        <f t="shared" si="7"/>
        <v>220.57499999999999</v>
      </c>
      <c r="AI13" s="182">
        <f>HLOOKUP(AD13,W.Tax!$D$17:$K$19,3,0)</f>
        <v>208.33</v>
      </c>
      <c r="AJ13" s="182">
        <f t="shared" si="8"/>
        <v>428.90499999999997</v>
      </c>
      <c r="AK13" s="182">
        <f t="shared" si="9"/>
        <v>7708.5950000000003</v>
      </c>
      <c r="AL13" s="182">
        <f t="shared" si="10"/>
        <v>9712.7450000000008</v>
      </c>
    </row>
    <row r="14" spans="1:38">
      <c r="A14" s="48" t="s">
        <v>174</v>
      </c>
      <c r="B14" s="172">
        <f>SUM('1'!B14,'2'!B14,'3'!B14,'4'!B14,'5'!B14,'6'!B14,'7'!B14,'8'!B14,'9'!B14,'10'!B14,'11'!B14,'12'!B14,'13'!B14,'14'!B14,'15'!B14,'16'!B14,'17'!B14,'18'!B14,'19'!B14,'20'!B14,'21'!B14,'22'!B14,'23'!B14,'24'!B14,'25'!B14,'26'!B14,'27'!B14,'28'!B14,'29'!B14,'30'!B14,'31'!B14)</f>
        <v>31</v>
      </c>
      <c r="C14" s="172">
        <f>SUM('1'!C14,'2'!C14,'3'!C14,'4'!C14,'5'!C14,'6'!C14,'7'!C14,'8'!C14,'9'!C14,'10'!C14,'11'!C14,'12'!C14,'13'!C14,'14'!C14,'15'!C14,'16'!C14,'17'!C14,'18'!C14,'19'!C14,'20'!C14,'21'!C14,'22'!C14,'23'!C14,'24'!C14,'25'!C14,'26'!C14,'27'!C14,'28'!C14,'29'!C14,'30'!C14,'31'!C14)</f>
        <v>0</v>
      </c>
      <c r="D14" s="172">
        <f>SUM('1'!D14,'2'!D14,'3'!D14,'4'!D14,'5'!D14,'6'!D14,'7'!D14,'8'!D14,'9'!D14,'10'!D14,'11'!D14,'12'!D14,'13'!D14,'14'!D14,'15'!D14,'16'!D14,'17'!D14,'18'!D14,'19'!D14,'20'!D14,'21'!D14,'22'!D14,'23'!D14,'24'!D14,'25'!D14,'26'!D14,'27'!D14,'28'!D14,'29'!D14,'30'!D14,'31'!D14)</f>
        <v>0</v>
      </c>
      <c r="E14" s="172">
        <f>SUM('1'!E14,'2'!E14,'3'!E14,'4'!E14,'5'!E14,'6'!E14,'7'!E14,'8'!E14,'9'!E14,'10'!E14,'11'!E14,'12'!E14,'13'!E14,'14'!E14,'15'!E14,'16'!E14,'17'!E14,'18'!E14,'19'!E14,'20'!E14,'21'!E14,'22'!E14,'23'!E14,'24'!E14,'25'!E14,'26'!E14,'27'!E14,'28'!E14,'29'!E14,'30'!E14,'31'!E14)</f>
        <v>62</v>
      </c>
      <c r="F14" s="172">
        <f>SUM('1'!F14,'2'!F14,'3'!F14,'4'!F14,'5'!F14,'6'!F14,'7'!F14,'8'!F14,'9'!F14,'10'!F14,'11'!F14,'12'!F14,'13'!F14,'14'!F14,'15'!F14,'16'!F14,'17'!F14,'18'!F14,'19'!F14,'20'!F14,'21'!F14,'22'!F14,'23'!F14,'24'!F14,'25'!F14,'26'!F14,'27'!F14,'28'!F14,'29'!F14,'30'!F14,'31'!F14)</f>
        <v>0</v>
      </c>
      <c r="G14" s="172">
        <f>SUM('1'!G14,'2'!G14,'3'!G14,'4'!G14,'5'!G14,'6'!G14,'7'!G14,'8'!G14,'9'!G14,'10'!G14,'11'!G14,'12'!G14,'13'!G14,'14'!G14,'15'!G14,'16'!G14,'17'!G14,'18'!G14,'19'!G14,'20'!G14,'21'!G14,'22'!G14,'23'!G14,'24'!G14,'25'!G14,'26'!G14,'27'!G14,'28'!G14,'29'!G14,'30'!G14,'31'!G14)</f>
        <v>0</v>
      </c>
      <c r="H14" s="172">
        <f>SUM('1'!H14,'2'!H14,'3'!H14,'4'!H14,'5'!H14,'6'!H14,'7'!H14,'8'!H14,'9'!H14,'10'!H14,'11'!H14,'12'!H14,'13'!H14,'14'!H14,'15'!H14,'16'!H14,'17'!H14,'18'!H14,'19'!H14,'20'!H14,'21'!H14,'22'!H14,'23'!H14,'24'!H14,'25'!H14,'26'!H14,'27'!H14,'28'!H14,'29'!H14,'30'!H14,'31'!H14)</f>
        <v>31</v>
      </c>
      <c r="I14" s="172">
        <f>SUM('1'!I14,'2'!I14,'3'!I14,'4'!I14,'5'!I14,'6'!I14,'7'!I14,'8'!I14,'9'!I14,'10'!I14,'11'!I14,'12'!I14,'13'!I14,'14'!I14,'15'!I14,'16'!I14,'17'!I14,'18'!I14,'19'!I14,'20'!I14,'21'!I14,'22'!I14,'23'!I14,'24'!I14,'25'!I14,'26'!I14,'27'!I14,'28'!I14,'29'!I14,'30'!I14,'31'!I14)</f>
        <v>0</v>
      </c>
      <c r="J14" s="172">
        <f>SUM('1'!J14,'2'!J14,'3'!J14,'4'!J14,'5'!J14,'6'!J14,'7'!J14,'8'!J14,'9'!J14,'10'!J14,'11'!J14,'12'!J14,'13'!J14,'14'!J14,'15'!J14,'16'!J14,'17'!J14,'18'!J14,'19'!J14,'20'!J14,'21'!J14,'22'!J14,'23'!J14,'24'!J14,'25'!J14,'26'!J14,'27'!J14,'28'!J14,'29'!J14,'30'!J14,'31'!J14)</f>
        <v>0</v>
      </c>
      <c r="K14" s="172">
        <f>SUM('1'!K14,'2'!K14,'3'!K14,'4'!K14,'5'!K14,'6'!K14,'7'!K14,'8'!K14,'9'!K14,'10'!K14,'11'!K14,'12'!K14,'13'!K14,'14'!K14,'15'!K14,'16'!K14,'17'!K14,'18'!K14,'19'!K14,'20'!K14,'21'!K14,'22'!K14,'23'!K14,'24'!K14,'25'!K14,'26'!K14,'27'!K14,'28'!K14,'29'!K14,'30'!K14,'31'!K14)</f>
        <v>0</v>
      </c>
      <c r="L14" s="172">
        <f>SUM('1'!L14,'2'!L14,'3'!L14,'4'!L14,'5'!L14,'6'!L14,'7'!L14,'8'!L14,'9'!L14,'10'!L14,'11'!L14,'12'!L14,'13'!L14,'14'!L14,'15'!L14,'16'!L14,'17'!L14,'18'!L14,'19'!L14,'20'!L14,'21'!L14,'22'!L14,'23'!L14,'24'!L14,'25'!L14,'26'!L14,'27'!L14,'28'!L14,'29'!L14,'30'!L14,'31'!L14)</f>
        <v>0</v>
      </c>
      <c r="M14" s="172">
        <f>SUM('1'!M14,'2'!M14,'3'!M14,'4'!M14,'5'!M14,'6'!M14,'7'!M14,'8'!M14,'9'!M14,'10'!M14,'11'!M14,'12'!M14,'13'!M14,'14'!M14,'15'!M14,'16'!M14,'17'!M14,'18'!M14,'19'!M14,'20'!M14,'21'!M14,'22'!M14,'23'!M14,'24'!M14,'25'!M14,'26'!M14,'27'!M14,'28'!M14,'29'!M14,'30'!M14,'31'!M14)</f>
        <v>0</v>
      </c>
      <c r="N14" s="172">
        <f>SUM('1'!N14,'2'!N14,'3'!N14,'4'!N14,'5'!N14,'6'!N14,'7'!N14,'8'!N14,'9'!N14,'10'!N14,'11'!N14,'12'!N14,'13'!N14,'14'!N14,'15'!N14,'16'!N14,'17'!N14,'18'!N14,'19'!N14,'20'!N14,'21'!N14,'22'!N14,'23'!N14,'24'!N14,'25'!N14,'26'!N14,'27'!N14,'28'!N14,'29'!N14,'30'!N14,'31'!N14)</f>
        <v>62</v>
      </c>
      <c r="O14" s="172">
        <f>SUM('1'!O14,'2'!O14,'3'!O14,'4'!O14,'5'!O14,'6'!O14,'7'!O14,'8'!O14,'9'!O14,'10'!O14,'11'!O14,'12'!O14,'13'!O14,'14'!O14,'15'!O14,'16'!O14,'17'!O14,'18'!O14,'19'!O14,'20'!O14,'21'!O14,'22'!O14,'23'!O14,'24'!O14,'25'!O14,'26'!O14,'27'!O14,'28'!O14,'29'!O14,'30'!O14,'31'!O14)</f>
        <v>31</v>
      </c>
      <c r="P14" s="172">
        <f>SUM('1'!P14,'2'!P14,'3'!P14,'4'!P14,'5'!P14,'6'!P14,'7'!P14,'8'!P14,'9'!P14,'10'!P14,'11'!P14,'12'!P14,'13'!P14,'14'!P14,'15'!P14,'16'!P14,'17'!P14,'18'!P14,'19'!P14,'20'!P14,'21'!P14,'22'!P14,'23'!P14,'24'!P14,'25'!P14,'26'!P14,'27'!P14,'28'!P14,'29'!P14,'30'!P14,'31'!P14)</f>
        <v>0</v>
      </c>
      <c r="Q14" s="172">
        <f>SUM('1'!Q14,'2'!Q14,'3'!Q14,'4'!Q14,'5'!Q14,'6'!Q14,'7'!Q14,'8'!Q14,'9'!Q14,'10'!Q14,'11'!Q14,'12'!Q14,'13'!Q14,'14'!Q14,'15'!Q14,'16'!Q14,'17'!Q14,'18'!Q14,'19'!Q14,'20'!Q14,'21'!Q14,'22'!Q14,'23'!Q14,'24'!Q14,'25'!Q14,'26'!Q14,'27'!Q14,'28'!Q14,'29'!Q14,'30'!Q14,'31'!Q14)</f>
        <v>0</v>
      </c>
      <c r="R14" s="172">
        <f>SUM('1'!R14,'2'!R14,'3'!R14,'4'!R14,'5'!R14,'6'!R14,'7'!R14,'8'!R14,'9'!R14,'10'!R14,'11'!R14,'12'!R14,'13'!R14,'14'!R14,'15'!R14,'16'!R14,'17'!R14,'18'!R14,'19'!R14,'20'!R14,'21'!R14,'22'!R14,'23'!R14,'24'!R14,'25'!R14,'26'!R14,'27'!R14,'28'!R14,'29'!R14,'30'!R14,'31'!R14)</f>
        <v>31</v>
      </c>
      <c r="S14" s="177">
        <f t="shared" si="0"/>
        <v>82305</v>
      </c>
      <c r="T14" s="177">
        <f t="shared" si="1"/>
        <v>93155</v>
      </c>
      <c r="U14" s="177">
        <f t="shared" si="11"/>
        <v>2469.15</v>
      </c>
      <c r="V14" s="168">
        <f>SUM('1'!V14,'2'!V14,'3'!V14,'4'!V14,'5'!V14,'6'!V14,'7'!V14,'8'!V14,'9'!V14,'10'!V14,'11'!V14,'12'!V14,'13'!V14,'14'!V14,'15'!V14,'16'!V14,'17'!V14,'18'!V14,'19'!V14,'20'!V14,'21'!V14,'22'!V14,'23'!V14,'24'!V14,'25'!V14,'26'!V14,'27'!V14,'28'!V14,'29'!V14,'30'!V14,'31'!V14)</f>
        <v>6200</v>
      </c>
      <c r="W14" s="182">
        <f>SUM('1'!W14,'2'!W14,'3'!W14,'4'!W14,'5'!W14,'6'!W14,'7'!W14,'8'!W14,'9'!W14,'10'!W14,'11'!W14,'12'!W14,'13'!W14,'14'!W14,'15'!W14,'16'!W14,'17'!W14,'18'!W14,'19'!W14,'20'!W14,'21'!W14,'22'!W14,'23'!W14,'24'!W14,'25'!W14,'26'!W14,'27'!W14,'28'!W14,'29'!W14,'30'!W14,'31'!W14)</f>
        <v>62</v>
      </c>
      <c r="X14" s="187">
        <f t="shared" si="2"/>
        <v>1937.5</v>
      </c>
      <c r="Y14" s="182">
        <f>SUM('1'!X14,'2'!X14,'3'!X14,'4'!X14,'5'!X14,'6'!X14,'7'!X14,'8'!X14,'9'!X14,'10'!X14,'11'!X14,'12'!X14,'13'!X14,'14'!X14,'15'!X14,'16'!X14,'17'!X14,'18'!X14,'19'!X14,'20'!X14,'21'!X14,'22'!X14,'23'!X14,'24'!X14,'25'!X14,'26'!X14,'27'!X14,'28'!X14,'29'!X14,'30'!X14,'31'!X14)</f>
        <v>310</v>
      </c>
      <c r="Z14" s="182"/>
      <c r="AA14" s="182">
        <f>SUM('1'!Y14,'2'!Y14,'3'!Y14,'4'!Y14,'5'!Y14,'6'!Y14,'7'!Y14,'8'!Y14,'9'!Y14,'10'!Y14,'11'!Y14,'12'!Y14,'13'!Y14,'14'!Y14,'15'!Y14,'16'!Y14,'17'!Y14,'18'!Y14,'19'!Y14,'20'!Y14,'21'!Y14,'22'!Y14,'23'!Y14,'24'!Y14,'25'!Y14,'26'!Y14,'27'!Y14,'28'!Y14,'29'!Y14,'30'!Y14,'31'!Y14)</f>
        <v>0</v>
      </c>
      <c r="AB14" s="177">
        <f t="shared" si="3"/>
        <v>0</v>
      </c>
      <c r="AC14" s="187">
        <f t="shared" si="4"/>
        <v>8137.5</v>
      </c>
      <c r="AD14" s="182">
        <f>IF(AC14&gt;W.Tax!$K$9,W.Tax!$K$9,(IF(AC14&gt;W.Tax!$J$9,W.Tax!$J$9,IF(AC14&gt;W.Tax!$I$9,W.Tax!$I$9,IF(AC14&gt;W.Tax!$H$9,W.Tax!$H$9,IF(AC14&gt;W.Tax!$G$9,W.Tax!$G$9,IF(AC14&gt;W.Tax!$F$9,W.Tax!$F$9,IF(AC14&gt;W.Tax!$E$9,W.Tax!$E$9,W.Tax!$D$9))))))))</f>
        <v>6667</v>
      </c>
      <c r="AE14" s="187">
        <f t="shared" si="5"/>
        <v>8137.5</v>
      </c>
      <c r="AF14" s="187">
        <f t="shared" si="6"/>
        <v>1470.5</v>
      </c>
      <c r="AG14" s="182">
        <f>HLOOKUP(AD14,W.Tax!$D$17:$K$18,2,0)</f>
        <v>0.15</v>
      </c>
      <c r="AH14" s="182">
        <f t="shared" si="7"/>
        <v>220.57499999999999</v>
      </c>
      <c r="AI14" s="182">
        <f>HLOOKUP(AD14,W.Tax!$D$17:$K$19,3,0)</f>
        <v>208.33</v>
      </c>
      <c r="AJ14" s="182">
        <f t="shared" si="8"/>
        <v>428.90499999999997</v>
      </c>
      <c r="AK14" s="182">
        <f t="shared" si="9"/>
        <v>7708.5950000000003</v>
      </c>
      <c r="AL14" s="182">
        <f t="shared" si="10"/>
        <v>10177.745000000001</v>
      </c>
    </row>
    <row r="15" spans="1:38">
      <c r="A15" s="48" t="s">
        <v>175</v>
      </c>
      <c r="B15" s="172">
        <f>SUM('1'!B15,'2'!B15,'3'!B15,'4'!B15,'5'!B15,'6'!B15,'7'!B15,'8'!B15,'9'!B15,'10'!B15,'11'!B15,'12'!B15,'13'!B15,'14'!B15,'15'!B15,'16'!B15,'17'!B15,'18'!B15,'19'!B15,'20'!B15,'21'!B15,'22'!B15,'23'!B15,'24'!B15,'25'!B15,'26'!B15,'27'!B15,'28'!B15,'29'!B15,'30'!B15,'31'!B15)</f>
        <v>0</v>
      </c>
      <c r="C15" s="172">
        <f>SUM('1'!C15,'2'!C15,'3'!C15,'4'!C15,'5'!C15,'6'!C15,'7'!C15,'8'!C15,'9'!C15,'10'!C15,'11'!C15,'12'!C15,'13'!C15,'14'!C15,'15'!C15,'16'!C15,'17'!C15,'18'!C15,'19'!C15,'20'!C15,'21'!C15,'22'!C15,'23'!C15,'24'!C15,'25'!C15,'26'!C15,'27'!C15,'28'!C15,'29'!C15,'30'!C15,'31'!C15)</f>
        <v>31</v>
      </c>
      <c r="D15" s="172">
        <f>SUM('1'!D15,'2'!D15,'3'!D15,'4'!D15,'5'!D15,'6'!D15,'7'!D15,'8'!D15,'9'!D15,'10'!D15,'11'!D15,'12'!D15,'13'!D15,'14'!D15,'15'!D15,'16'!D15,'17'!D15,'18'!D15,'19'!D15,'20'!D15,'21'!D15,'22'!D15,'23'!D15,'24'!D15,'25'!D15,'26'!D15,'27'!D15,'28'!D15,'29'!D15,'30'!D15,'31'!D15)</f>
        <v>0</v>
      </c>
      <c r="E15" s="172">
        <f>SUM('1'!E15,'2'!E15,'3'!E15,'4'!E15,'5'!E15,'6'!E15,'7'!E15,'8'!E15,'9'!E15,'10'!E15,'11'!E15,'12'!E15,'13'!E15,'14'!E15,'15'!E15,'16'!E15,'17'!E15,'18'!E15,'19'!E15,'20'!E15,'21'!E15,'22'!E15,'23'!E15,'24'!E15,'25'!E15,'26'!E15,'27'!E15,'28'!E15,'29'!E15,'30'!E15,'31'!E15)</f>
        <v>31</v>
      </c>
      <c r="F15" s="172">
        <f>SUM('1'!F15,'2'!F15,'3'!F15,'4'!F15,'5'!F15,'6'!F15,'7'!F15,'8'!F15,'9'!F15,'10'!F15,'11'!F15,'12'!F15,'13'!F15,'14'!F15,'15'!F15,'16'!F15,'17'!F15,'18'!F15,'19'!F15,'20'!F15,'21'!F15,'22'!F15,'23'!F15,'24'!F15,'25'!F15,'26'!F15,'27'!F15,'28'!F15,'29'!F15,'30'!F15,'31'!F15)</f>
        <v>0</v>
      </c>
      <c r="G15" s="172">
        <f>SUM('1'!G15,'2'!G15,'3'!G15,'4'!G15,'5'!G15,'6'!G15,'7'!G15,'8'!G15,'9'!G15,'10'!G15,'11'!G15,'12'!G15,'13'!G15,'14'!G15,'15'!G15,'16'!G15,'17'!G15,'18'!G15,'19'!G15,'20'!G15,'21'!G15,'22'!G15,'23'!G15,'24'!G15,'25'!G15,'26'!G15,'27'!G15,'28'!G15,'29'!G15,'30'!G15,'31'!G15)</f>
        <v>0</v>
      </c>
      <c r="H15" s="172">
        <f>SUM('1'!H15,'2'!H15,'3'!H15,'4'!H15,'5'!H15,'6'!H15,'7'!H15,'8'!H15,'9'!H15,'10'!H15,'11'!H15,'12'!H15,'13'!H15,'14'!H15,'15'!H15,'16'!H15,'17'!H15,'18'!H15,'19'!H15,'20'!H15,'21'!H15,'22'!H15,'23'!H15,'24'!H15,'25'!H15,'26'!H15,'27'!H15,'28'!H15,'29'!H15,'30'!H15,'31'!H15)</f>
        <v>0</v>
      </c>
      <c r="I15" s="172">
        <f>SUM('1'!I15,'2'!I15,'3'!I15,'4'!I15,'5'!I15,'6'!I15,'7'!I15,'8'!I15,'9'!I15,'10'!I15,'11'!I15,'12'!I15,'13'!I15,'14'!I15,'15'!I15,'16'!I15,'17'!I15,'18'!I15,'19'!I15,'20'!I15,'21'!I15,'22'!I15,'23'!I15,'24'!I15,'25'!I15,'26'!I15,'27'!I15,'28'!I15,'29'!I15,'30'!I15,'31'!I15)</f>
        <v>31</v>
      </c>
      <c r="J15" s="172">
        <f>SUM('1'!J15,'2'!J15,'3'!J15,'4'!J15,'5'!J15,'6'!J15,'7'!J15,'8'!J15,'9'!J15,'10'!J15,'11'!J15,'12'!J15,'13'!J15,'14'!J15,'15'!J15,'16'!J15,'17'!J15,'18'!J15,'19'!J15,'20'!J15,'21'!J15,'22'!J15,'23'!J15,'24'!J15,'25'!J15,'26'!J15,'27'!J15,'28'!J15,'29'!J15,'30'!J15,'31'!J15)</f>
        <v>0</v>
      </c>
      <c r="K15" s="172">
        <f>SUM('1'!K15,'2'!K15,'3'!K15,'4'!K15,'5'!K15,'6'!K15,'7'!K15,'8'!K15,'9'!K15,'10'!K15,'11'!K15,'12'!K15,'13'!K15,'14'!K15,'15'!K15,'16'!K15,'17'!K15,'18'!K15,'19'!K15,'20'!K15,'21'!K15,'22'!K15,'23'!K15,'24'!K15,'25'!K15,'26'!K15,'27'!K15,'28'!K15,'29'!K15,'30'!K15,'31'!K15)</f>
        <v>62</v>
      </c>
      <c r="L15" s="172">
        <f>SUM('1'!L15,'2'!L15,'3'!L15,'4'!L15,'5'!L15,'6'!L15,'7'!L15,'8'!L15,'9'!L15,'10'!L15,'11'!L15,'12'!L15,'13'!L15,'14'!L15,'15'!L15,'16'!L15,'17'!L15,'18'!L15,'19'!L15,'20'!L15,'21'!L15,'22'!L15,'23'!L15,'24'!L15,'25'!L15,'26'!L15,'27'!L15,'28'!L15,'29'!L15,'30'!L15,'31'!L15)</f>
        <v>0</v>
      </c>
      <c r="M15" s="172">
        <f>SUM('1'!M15,'2'!M15,'3'!M15,'4'!M15,'5'!M15,'6'!M15,'7'!M15,'8'!M15,'9'!M15,'10'!M15,'11'!M15,'12'!M15,'13'!M15,'14'!M15,'15'!M15,'16'!M15,'17'!M15,'18'!M15,'19'!M15,'20'!M15,'21'!M15,'22'!M15,'23'!M15,'24'!M15,'25'!M15,'26'!M15,'27'!M15,'28'!M15,'29'!M15,'30'!M15,'31'!M15)</f>
        <v>0</v>
      </c>
      <c r="N15" s="172">
        <f>SUM('1'!N15,'2'!N15,'3'!N15,'4'!N15,'5'!N15,'6'!N15,'7'!N15,'8'!N15,'9'!N15,'10'!N15,'11'!N15,'12'!N15,'13'!N15,'14'!N15,'15'!N15,'16'!N15,'17'!N15,'18'!N15,'19'!N15,'20'!N15,'21'!N15,'22'!N15,'23'!N15,'24'!N15,'25'!N15,'26'!N15,'27'!N15,'28'!N15,'29'!N15,'30'!N15,'31'!N15)</f>
        <v>0</v>
      </c>
      <c r="O15" s="172">
        <f>SUM('1'!O15,'2'!O15,'3'!O15,'4'!O15,'5'!O15,'6'!O15,'7'!O15,'8'!O15,'9'!O15,'10'!O15,'11'!O15,'12'!O15,'13'!O15,'14'!O15,'15'!O15,'16'!O15,'17'!O15,'18'!O15,'19'!O15,'20'!O15,'21'!O15,'22'!O15,'23'!O15,'24'!O15,'25'!O15,'26'!O15,'27'!O15,'28'!O15,'29'!O15,'30'!O15,'31'!O15)</f>
        <v>31</v>
      </c>
      <c r="P15" s="172">
        <f>SUM('1'!P15,'2'!P15,'3'!P15,'4'!P15,'5'!P15,'6'!P15,'7'!P15,'8'!P15,'9'!P15,'10'!P15,'11'!P15,'12'!P15,'13'!P15,'14'!P15,'15'!P15,'16'!P15,'17'!P15,'18'!P15,'19'!P15,'20'!P15,'21'!P15,'22'!P15,'23'!P15,'24'!P15,'25'!P15,'26'!P15,'27'!P15,'28'!P15,'29'!P15,'30'!P15,'31'!P15)</f>
        <v>0</v>
      </c>
      <c r="Q15" s="172">
        <f>SUM('1'!Q15,'2'!Q15,'3'!Q15,'4'!Q15,'5'!Q15,'6'!Q15,'7'!Q15,'8'!Q15,'9'!Q15,'10'!Q15,'11'!Q15,'12'!Q15,'13'!Q15,'14'!Q15,'15'!Q15,'16'!Q15,'17'!Q15,'18'!Q15,'19'!Q15,'20'!Q15,'21'!Q15,'22'!Q15,'23'!Q15,'24'!Q15,'25'!Q15,'26'!Q15,'27'!Q15,'28'!Q15,'29'!Q15,'30'!Q15,'31'!Q15)</f>
        <v>0</v>
      </c>
      <c r="R15" s="172">
        <f>SUM('1'!R15,'2'!R15,'3'!R15,'4'!R15,'5'!R15,'6'!R15,'7'!R15,'8'!R15,'9'!R15,'10'!R15,'11'!R15,'12'!R15,'13'!R15,'14'!R15,'15'!R15,'16'!R15,'17'!R15,'18'!R15,'19'!R15,'20'!R15,'21'!R15,'22'!R15,'23'!R15,'24'!R15,'25'!R15,'26'!R15,'27'!R15,'28'!R15,'29'!R15,'30'!R15,'31'!R15)</f>
        <v>31</v>
      </c>
      <c r="S15" s="177">
        <f t="shared" si="0"/>
        <v>54405</v>
      </c>
      <c r="T15" s="177">
        <f t="shared" si="1"/>
        <v>65255</v>
      </c>
      <c r="U15" s="177">
        <f t="shared" si="11"/>
        <v>1632.1499999999999</v>
      </c>
      <c r="V15" s="168">
        <f>SUM('1'!V15,'2'!V15,'3'!V15,'4'!V15,'5'!V15,'6'!V15,'7'!V15,'8'!V15,'9'!V15,'10'!V15,'11'!V15,'12'!V15,'13'!V15,'14'!V15,'15'!V15,'16'!V15,'17'!V15,'18'!V15,'19'!V15,'20'!V15,'21'!V15,'22'!V15,'23'!V15,'24'!V15,'25'!V15,'26'!V15,'27'!V15,'28'!V15,'29'!V15,'30'!V15,'31'!V15)</f>
        <v>6200</v>
      </c>
      <c r="W15" s="182">
        <f>SUM('1'!W15,'2'!W15,'3'!W15,'4'!W15,'5'!W15,'6'!W15,'7'!W15,'8'!W15,'9'!W15,'10'!W15,'11'!W15,'12'!W15,'13'!W15,'14'!W15,'15'!W15,'16'!W15,'17'!W15,'18'!W15,'19'!W15,'20'!W15,'21'!W15,'22'!W15,'23'!W15,'24'!W15,'25'!W15,'26'!W15,'27'!W15,'28'!W15,'29'!W15,'30'!W15,'31'!W15)</f>
        <v>62</v>
      </c>
      <c r="X15" s="187">
        <f t="shared" si="2"/>
        <v>1937.5</v>
      </c>
      <c r="Y15" s="182">
        <f>SUM('1'!X15,'2'!X15,'3'!X15,'4'!X15,'5'!X15,'6'!X15,'7'!X15,'8'!X15,'9'!X15,'10'!X15,'11'!X15,'12'!X15,'13'!X15,'14'!X15,'15'!X15,'16'!X15,'17'!X15,'18'!X15,'19'!X15,'20'!X15,'21'!X15,'22'!X15,'23'!X15,'24'!X15,'25'!X15,'26'!X15,'27'!X15,'28'!X15,'29'!X15,'30'!X15,'31'!X15)</f>
        <v>310</v>
      </c>
      <c r="Z15" s="182"/>
      <c r="AA15" s="182">
        <f>SUM('1'!Y15,'2'!Y15,'3'!Y15,'4'!Y15,'5'!Y15,'6'!Y15,'7'!Y15,'8'!Y15,'9'!Y15,'10'!Y15,'11'!Y15,'12'!Y15,'13'!Y15,'14'!Y15,'15'!Y15,'16'!Y15,'17'!Y15,'18'!Y15,'19'!Y15,'20'!Y15,'21'!Y15,'22'!Y15,'23'!Y15,'24'!Y15,'25'!Y15,'26'!Y15,'27'!Y15,'28'!Y15,'29'!Y15,'30'!Y15,'31'!Y15)</f>
        <v>0</v>
      </c>
      <c r="AB15" s="177">
        <f t="shared" si="3"/>
        <v>0</v>
      </c>
      <c r="AC15" s="187">
        <f t="shared" si="4"/>
        <v>8137.5</v>
      </c>
      <c r="AD15" s="182">
        <f>IF(AC15&gt;W.Tax!$K$9,W.Tax!$K$9,(IF(AC15&gt;W.Tax!$J$9,W.Tax!$J$9,IF(AC15&gt;W.Tax!$I$9,W.Tax!$I$9,IF(AC15&gt;W.Tax!$H$9,W.Tax!$H$9,IF(AC15&gt;W.Tax!$G$9,W.Tax!$G$9,IF(AC15&gt;W.Tax!$F$9,W.Tax!$F$9,IF(AC15&gt;W.Tax!$E$9,W.Tax!$E$9,W.Tax!$D$9))))))))</f>
        <v>6667</v>
      </c>
      <c r="AE15" s="187">
        <f t="shared" si="5"/>
        <v>8137.5</v>
      </c>
      <c r="AF15" s="187">
        <f t="shared" si="6"/>
        <v>1470.5</v>
      </c>
      <c r="AG15" s="182">
        <f>HLOOKUP(AD15,W.Tax!$D$17:$K$18,2,0)</f>
        <v>0.15</v>
      </c>
      <c r="AH15" s="182">
        <f t="shared" si="7"/>
        <v>220.57499999999999</v>
      </c>
      <c r="AI15" s="182">
        <f>HLOOKUP(AD15,W.Tax!$D$17:$K$19,3,0)</f>
        <v>208.33</v>
      </c>
      <c r="AJ15" s="182">
        <f t="shared" si="8"/>
        <v>428.90499999999997</v>
      </c>
      <c r="AK15" s="182">
        <f t="shared" si="9"/>
        <v>7708.5950000000003</v>
      </c>
      <c r="AL15" s="182">
        <f t="shared" si="10"/>
        <v>9340.7450000000008</v>
      </c>
    </row>
    <row r="16" spans="1:38">
      <c r="A16" s="48" t="s">
        <v>176</v>
      </c>
      <c r="B16" s="179"/>
      <c r="C16" s="179"/>
      <c r="D16" s="179"/>
      <c r="E16" s="179"/>
      <c r="F16" s="179"/>
      <c r="G16" s="179"/>
      <c r="H16" s="179"/>
      <c r="I16" s="179"/>
      <c r="J16" s="179"/>
      <c r="K16" s="179"/>
      <c r="L16" s="179"/>
      <c r="M16" s="179"/>
      <c r="N16" s="179"/>
      <c r="O16" s="179"/>
      <c r="P16" s="179"/>
      <c r="Q16" s="179"/>
      <c r="R16" s="179"/>
      <c r="S16" s="179"/>
      <c r="T16" s="179"/>
      <c r="U16" s="177">
        <f>IF(SUM(T6:T15)&gt;380000,SUM(T6:T15)*U21*2%,0)</f>
        <v>2183.2484210526313</v>
      </c>
      <c r="W16" s="168">
        <v>2</v>
      </c>
    </row>
    <row r="17" spans="1:24">
      <c r="A17" s="48" t="s">
        <v>177</v>
      </c>
      <c r="B17" s="179"/>
      <c r="C17" s="179"/>
      <c r="D17" s="179"/>
      <c r="E17" s="179"/>
      <c r="F17" s="179"/>
      <c r="G17" s="179"/>
      <c r="H17" s="179"/>
      <c r="I17" s="179"/>
      <c r="J17" s="179"/>
      <c r="K17" s="179"/>
      <c r="L17" s="179"/>
      <c r="M17" s="179"/>
      <c r="N17" s="179"/>
      <c r="O17" s="179"/>
      <c r="P17" s="179"/>
      <c r="Q17" s="179"/>
      <c r="R17" s="179"/>
      <c r="S17" s="179"/>
      <c r="T17" s="179"/>
      <c r="U17" s="177">
        <f>IF(SUM(T6:T15)&gt;380000,SUM(T6:T15)*U21*2%,0)</f>
        <v>2183.2484210526313</v>
      </c>
      <c r="W17" s="168">
        <v>2</v>
      </c>
      <c r="X17" s="186"/>
    </row>
    <row r="18" spans="1:24">
      <c r="A18" s="174"/>
    </row>
    <row r="19" spans="1:24">
      <c r="T19" t="s">
        <v>24</v>
      </c>
      <c r="U19" s="181">
        <v>380000</v>
      </c>
    </row>
    <row r="20" spans="1:24">
      <c r="T20" t="s">
        <v>178</v>
      </c>
      <c r="U20" s="181">
        <v>56000</v>
      </c>
    </row>
    <row r="21" spans="1:24">
      <c r="T21" t="s">
        <v>179</v>
      </c>
      <c r="U21" s="180">
        <f>U20/U19</f>
        <v>0.14736842105263157</v>
      </c>
    </row>
  </sheetData>
  <mergeCells count="26">
    <mergeCell ref="Y4:Z4"/>
    <mergeCell ref="Y5:Z5"/>
    <mergeCell ref="AA2:AB2"/>
    <mergeCell ref="AL2:AL5"/>
    <mergeCell ref="AK2:AK5"/>
    <mergeCell ref="AH2:AH5"/>
    <mergeCell ref="AI2:AI5"/>
    <mergeCell ref="AJ2:AJ5"/>
    <mergeCell ref="S2:S5"/>
    <mergeCell ref="U2:U5"/>
    <mergeCell ref="T2:T5"/>
    <mergeCell ref="AD2:AD5"/>
    <mergeCell ref="AE2:AE5"/>
    <mergeCell ref="AC2:AC5"/>
    <mergeCell ref="V2:V5"/>
    <mergeCell ref="W2:X2"/>
    <mergeCell ref="W3:X3"/>
    <mergeCell ref="W4:X4"/>
    <mergeCell ref="W5:X5"/>
    <mergeCell ref="Y2:Z2"/>
    <mergeCell ref="Y3:Z3"/>
    <mergeCell ref="AA3:AB3"/>
    <mergeCell ref="AA4:AB4"/>
    <mergeCell ref="AA5:AB5"/>
    <mergeCell ref="AF2:AF5"/>
    <mergeCell ref="AG2:AG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topLeftCell="F1" zoomScale="90" zoomScaleNormal="90" workbookViewId="0">
      <selection activeCell="H21" sqref="H21"/>
    </sheetView>
  </sheetViews>
  <sheetFormatPr defaultRowHeight="15"/>
  <cols>
    <col min="1" max="1" width="22.140625" bestFit="1" customWidth="1"/>
    <col min="2" max="18" width="10.140625" customWidth="1"/>
    <col min="19" max="20" width="12.85546875" bestFit="1" customWidth="1"/>
    <col min="23" max="23" width="8" customWidth="1"/>
  </cols>
  <sheetData>
    <row r="2" spans="1:25">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s="48" t="s">
        <v>176</v>
      </c>
      <c r="B16" s="179"/>
      <c r="C16" s="179"/>
      <c r="D16" s="179"/>
      <c r="E16" s="179"/>
      <c r="F16" s="179"/>
      <c r="G16" s="179"/>
      <c r="H16" s="179"/>
      <c r="I16" s="179"/>
      <c r="J16" s="179"/>
      <c r="K16" s="179"/>
      <c r="L16" s="179"/>
      <c r="M16" s="179"/>
      <c r="N16" s="179"/>
      <c r="O16" s="179"/>
      <c r="P16" s="179"/>
      <c r="Q16" s="179"/>
      <c r="R16" s="179"/>
      <c r="S16" s="179"/>
      <c r="T16" s="179"/>
      <c r="V16" s="168">
        <v>340.5</v>
      </c>
      <c r="W16" s="168">
        <v>2</v>
      </c>
      <c r="X16" s="168">
        <v>10</v>
      </c>
      <c r="Y16" s="168"/>
    </row>
    <row r="17" spans="1:25">
      <c r="A17" s="48" t="s">
        <v>177</v>
      </c>
      <c r="B17" s="179"/>
      <c r="C17" s="179"/>
      <c r="D17" s="179"/>
      <c r="E17" s="179"/>
      <c r="F17" s="179"/>
      <c r="G17" s="179"/>
      <c r="H17" s="179"/>
      <c r="I17" s="179"/>
      <c r="J17" s="179"/>
      <c r="K17" s="179"/>
      <c r="L17" s="179"/>
      <c r="M17" s="179"/>
      <c r="N17" s="179"/>
      <c r="O17" s="179"/>
      <c r="P17" s="179"/>
      <c r="Q17" s="179"/>
      <c r="R17" s="179"/>
      <c r="S17" s="179"/>
      <c r="T17" s="179"/>
      <c r="V17" s="168" t="s">
        <v>121</v>
      </c>
      <c r="W17" s="168">
        <v>2</v>
      </c>
      <c r="X17" s="168">
        <v>10</v>
      </c>
      <c r="Y17" s="168"/>
    </row>
    <row r="18" spans="1:25">
      <c r="A18" s="174"/>
      <c r="W18" s="17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s="48" t="s">
        <v>176</v>
      </c>
      <c r="B16" s="179"/>
      <c r="C16" s="179"/>
      <c r="D16" s="179"/>
      <c r="E16" s="179"/>
      <c r="F16" s="179"/>
      <c r="G16" s="179"/>
      <c r="H16" s="179"/>
      <c r="I16" s="179"/>
      <c r="J16" s="179"/>
      <c r="K16" s="179"/>
      <c r="L16" s="179"/>
      <c r="M16" s="179"/>
      <c r="N16" s="179"/>
      <c r="O16" s="179"/>
      <c r="P16" s="179"/>
      <c r="Q16" s="179"/>
      <c r="R16" s="179"/>
      <c r="S16" s="179"/>
      <c r="T16" s="179"/>
      <c r="V16" s="168">
        <v>340.5</v>
      </c>
      <c r="W16" s="168">
        <v>2</v>
      </c>
      <c r="X16" s="168">
        <v>10</v>
      </c>
      <c r="Y16" s="168"/>
    </row>
    <row r="17" spans="1:25">
      <c r="A17" s="48" t="s">
        <v>177</v>
      </c>
      <c r="B17" s="179"/>
      <c r="C17" s="179"/>
      <c r="D17" s="179"/>
      <c r="E17" s="179"/>
      <c r="F17" s="179"/>
      <c r="G17" s="179"/>
      <c r="H17" s="179"/>
      <c r="I17" s="179"/>
      <c r="J17" s="179"/>
      <c r="K17" s="179"/>
      <c r="L17" s="179"/>
      <c r="M17" s="179"/>
      <c r="N17" s="179"/>
      <c r="O17" s="179"/>
      <c r="P17" s="179"/>
      <c r="Q17" s="179"/>
      <c r="R17" s="179"/>
      <c r="S17" s="179"/>
      <c r="T17" s="179"/>
      <c r="V17" s="168" t="s">
        <v>121</v>
      </c>
      <c r="W17" s="168">
        <v>2</v>
      </c>
      <c r="X17" s="168">
        <v>10</v>
      </c>
      <c r="Y17" s="168"/>
    </row>
    <row r="18" spans="1:25">
      <c r="A18" s="17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8"/>
  <sheetViews>
    <sheetView zoomScale="90" zoomScaleNormal="90" workbookViewId="0">
      <selection activeCell="A16" sqref="A16:Y17"/>
    </sheetView>
  </sheetViews>
  <sheetFormatPr defaultRowHeight="15"/>
  <cols>
    <col min="1" max="1" width="22.140625" bestFit="1" customWidth="1"/>
    <col min="2" max="15" width="10.140625" customWidth="1"/>
    <col min="16" max="16" width="12.85546875" bestFit="1" customWidth="1"/>
  </cols>
  <sheetData>
    <row r="2" spans="1:25" ht="30">
      <c r="A2" s="170"/>
      <c r="B2" s="168">
        <v>1</v>
      </c>
      <c r="C2" s="168">
        <v>2</v>
      </c>
      <c r="D2" s="168">
        <v>3</v>
      </c>
      <c r="E2" s="168">
        <v>4</v>
      </c>
      <c r="F2" s="168">
        <v>5</v>
      </c>
      <c r="G2" s="168">
        <v>6</v>
      </c>
      <c r="H2" s="168">
        <v>7</v>
      </c>
      <c r="I2" s="168">
        <v>8</v>
      </c>
      <c r="J2" s="168">
        <v>9</v>
      </c>
      <c r="K2" s="168">
        <v>10</v>
      </c>
      <c r="L2" s="168">
        <v>11</v>
      </c>
      <c r="M2" s="168">
        <v>12</v>
      </c>
      <c r="N2" s="168">
        <v>13</v>
      </c>
      <c r="O2" s="168">
        <v>14</v>
      </c>
      <c r="P2" s="168">
        <v>15</v>
      </c>
      <c r="Q2" s="168">
        <v>16</v>
      </c>
      <c r="R2" s="168">
        <v>17</v>
      </c>
      <c r="S2" s="183" t="s">
        <v>181</v>
      </c>
      <c r="T2" s="183" t="s">
        <v>182</v>
      </c>
      <c r="V2" s="175" t="s">
        <v>136</v>
      </c>
      <c r="W2" s="175" t="s">
        <v>183</v>
      </c>
      <c r="X2" s="175" t="s">
        <v>17</v>
      </c>
      <c r="Y2" s="175" t="s">
        <v>16</v>
      </c>
    </row>
    <row r="3" spans="1:25" ht="29.25" customHeight="1">
      <c r="A3" s="171" t="s">
        <v>35</v>
      </c>
      <c r="B3" s="169" t="s">
        <v>140</v>
      </c>
      <c r="C3" s="169" t="s">
        <v>141</v>
      </c>
      <c r="D3" s="169" t="s">
        <v>143</v>
      </c>
      <c r="E3" s="169" t="s">
        <v>145</v>
      </c>
      <c r="F3" s="169" t="s">
        <v>146</v>
      </c>
      <c r="G3" s="169" t="s">
        <v>147</v>
      </c>
      <c r="H3" s="169" t="s">
        <v>157</v>
      </c>
      <c r="I3" s="169" t="s">
        <v>148</v>
      </c>
      <c r="J3" s="169" t="s">
        <v>149</v>
      </c>
      <c r="K3" s="169" t="s">
        <v>150</v>
      </c>
      <c r="L3" s="169" t="s">
        <v>151</v>
      </c>
      <c r="M3" s="169" t="s">
        <v>153</v>
      </c>
      <c r="N3" s="169" t="s">
        <v>158</v>
      </c>
      <c r="O3" s="169" t="s">
        <v>154</v>
      </c>
      <c r="P3" s="169" t="s">
        <v>180</v>
      </c>
      <c r="Q3" s="169" t="s">
        <v>156</v>
      </c>
      <c r="R3" s="169" t="s">
        <v>159</v>
      </c>
      <c r="S3" s="184"/>
      <c r="T3" s="184"/>
      <c r="V3" s="182"/>
      <c r="W3" s="182"/>
      <c r="X3" s="182"/>
      <c r="Y3" s="182"/>
    </row>
    <row r="4" spans="1:25">
      <c r="A4" s="48" t="s">
        <v>164</v>
      </c>
      <c r="B4" s="169" t="s">
        <v>142</v>
      </c>
      <c r="C4" s="169" t="s">
        <v>142</v>
      </c>
      <c r="D4" s="169" t="s">
        <v>144</v>
      </c>
      <c r="E4" s="169" t="s">
        <v>144</v>
      </c>
      <c r="F4" s="169" t="s">
        <v>144</v>
      </c>
      <c r="G4" s="169" t="s">
        <v>144</v>
      </c>
      <c r="H4" s="169" t="s">
        <v>144</v>
      </c>
      <c r="I4" s="169" t="s">
        <v>144</v>
      </c>
      <c r="J4" s="169" t="s">
        <v>144</v>
      </c>
      <c r="K4" s="169" t="s">
        <v>152</v>
      </c>
      <c r="L4" s="169" t="s">
        <v>152</v>
      </c>
      <c r="M4" s="169" t="s">
        <v>152</v>
      </c>
      <c r="N4" s="169" t="s">
        <v>152</v>
      </c>
      <c r="O4" s="169" t="s">
        <v>160</v>
      </c>
      <c r="P4" s="169" t="s">
        <v>121</v>
      </c>
      <c r="Q4" s="169" t="s">
        <v>121</v>
      </c>
      <c r="R4" s="169" t="s">
        <v>160</v>
      </c>
      <c r="S4" s="184"/>
      <c r="T4" s="184"/>
      <c r="V4" s="168">
        <v>200</v>
      </c>
      <c r="W4" s="168">
        <v>1.25</v>
      </c>
      <c r="X4" s="168"/>
      <c r="Y4" s="168"/>
    </row>
    <row r="5" spans="1:25" ht="15.75" thickBot="1">
      <c r="A5" s="173" t="s">
        <v>165</v>
      </c>
      <c r="B5" s="178">
        <v>55</v>
      </c>
      <c r="C5" s="178">
        <v>55</v>
      </c>
      <c r="D5" s="178">
        <v>250</v>
      </c>
      <c r="E5" s="178">
        <v>300</v>
      </c>
      <c r="F5" s="178">
        <v>300</v>
      </c>
      <c r="G5" s="178">
        <v>300</v>
      </c>
      <c r="H5" s="178">
        <v>300</v>
      </c>
      <c r="I5" s="178">
        <v>300</v>
      </c>
      <c r="J5" s="178">
        <v>350</v>
      </c>
      <c r="K5" s="178">
        <v>550</v>
      </c>
      <c r="L5" s="178">
        <v>650</v>
      </c>
      <c r="M5" s="178">
        <v>750</v>
      </c>
      <c r="N5" s="178">
        <v>850</v>
      </c>
      <c r="O5" s="178">
        <v>50</v>
      </c>
      <c r="P5" s="178">
        <v>50</v>
      </c>
      <c r="Q5" s="178">
        <v>80</v>
      </c>
      <c r="R5" s="178">
        <v>300</v>
      </c>
      <c r="S5" s="185"/>
      <c r="T5" s="185"/>
      <c r="V5" s="176">
        <f>V4/8</f>
        <v>25</v>
      </c>
      <c r="W5" s="176">
        <f>V4/8*W4</f>
        <v>31.25</v>
      </c>
      <c r="X5" s="176"/>
      <c r="Y5" s="176"/>
    </row>
    <row r="6" spans="1:25" ht="15.75" thickTop="1">
      <c r="A6" s="172" t="s">
        <v>166</v>
      </c>
      <c r="B6" s="172">
        <v>2</v>
      </c>
      <c r="C6" s="172"/>
      <c r="D6" s="172">
        <v>1</v>
      </c>
      <c r="E6" s="172">
        <v>1</v>
      </c>
      <c r="F6" s="172"/>
      <c r="G6" s="172"/>
      <c r="H6" s="172"/>
      <c r="I6" s="172"/>
      <c r="J6" s="172"/>
      <c r="K6" s="172"/>
      <c r="L6" s="172">
        <v>2</v>
      </c>
      <c r="M6" s="172"/>
      <c r="N6" s="172"/>
      <c r="O6" s="172">
        <v>1</v>
      </c>
      <c r="P6" s="172"/>
      <c r="Q6" s="172"/>
      <c r="R6" s="172">
        <v>1</v>
      </c>
      <c r="S6" s="177">
        <f>SUMPRODUCT(B$5:N$5,B6:N6)</f>
        <v>1960</v>
      </c>
      <c r="T6" s="177">
        <f>SUMPRODUCT(B$5:R$5,B6:R6)</f>
        <v>2310</v>
      </c>
      <c r="V6" s="182">
        <f>V$4</f>
        <v>200</v>
      </c>
      <c r="W6" s="182">
        <v>2</v>
      </c>
      <c r="X6" s="182">
        <v>10</v>
      </c>
      <c r="Y6" s="182"/>
    </row>
    <row r="7" spans="1:25">
      <c r="A7" s="48" t="s">
        <v>167</v>
      </c>
      <c r="B7" s="48"/>
      <c r="C7" s="48">
        <v>1</v>
      </c>
      <c r="D7" s="48"/>
      <c r="E7" s="48"/>
      <c r="F7" s="48"/>
      <c r="G7" s="48"/>
      <c r="H7" s="48">
        <v>1</v>
      </c>
      <c r="I7" s="48">
        <v>1</v>
      </c>
      <c r="J7" s="48">
        <v>2</v>
      </c>
      <c r="K7" s="48"/>
      <c r="L7" s="48"/>
      <c r="M7" s="48"/>
      <c r="N7" s="48"/>
      <c r="O7" s="48">
        <v>1</v>
      </c>
      <c r="P7" s="48"/>
      <c r="Q7" s="48"/>
      <c r="R7" s="48">
        <v>1</v>
      </c>
      <c r="S7" s="177">
        <f>SUMPRODUCT(B$5:N$5,B7:N7)</f>
        <v>1355</v>
      </c>
      <c r="T7" s="177">
        <f t="shared" ref="T7:T15" si="0">SUMPRODUCT(B$5:R$5,B7:R7)</f>
        <v>1705</v>
      </c>
      <c r="V7" s="168">
        <f t="shared" ref="V7:V15" si="1">V$4</f>
        <v>200</v>
      </c>
      <c r="W7" s="168">
        <v>2</v>
      </c>
      <c r="X7" s="168">
        <v>10</v>
      </c>
      <c r="Y7" s="168"/>
    </row>
    <row r="8" spans="1:25">
      <c r="A8" s="48" t="s">
        <v>168</v>
      </c>
      <c r="B8" s="48"/>
      <c r="C8" s="48">
        <v>1</v>
      </c>
      <c r="D8" s="48"/>
      <c r="E8" s="48"/>
      <c r="F8" s="48">
        <v>1</v>
      </c>
      <c r="G8" s="48">
        <v>1</v>
      </c>
      <c r="H8" s="48"/>
      <c r="I8" s="48"/>
      <c r="J8" s="48"/>
      <c r="K8" s="48"/>
      <c r="L8" s="48"/>
      <c r="M8" s="48"/>
      <c r="N8" s="48">
        <v>2</v>
      </c>
      <c r="O8" s="48">
        <v>1</v>
      </c>
      <c r="P8" s="48"/>
      <c r="Q8" s="48"/>
      <c r="R8" s="48">
        <v>1</v>
      </c>
      <c r="S8" s="177">
        <f t="shared" ref="S8:S15" si="2">SUMPRODUCT(B$5:N$5,B8:N8)</f>
        <v>2355</v>
      </c>
      <c r="T8" s="177">
        <f t="shared" si="0"/>
        <v>2705</v>
      </c>
      <c r="V8" s="168">
        <f t="shared" si="1"/>
        <v>200</v>
      </c>
      <c r="W8" s="168">
        <v>2</v>
      </c>
      <c r="X8" s="168">
        <v>10</v>
      </c>
      <c r="Y8" s="168"/>
    </row>
    <row r="9" spans="1:25">
      <c r="A9" s="48" t="s">
        <v>169</v>
      </c>
      <c r="B9" s="48"/>
      <c r="C9" s="48"/>
      <c r="D9" s="48"/>
      <c r="E9" s="48"/>
      <c r="F9" s="48"/>
      <c r="G9" s="48">
        <v>1</v>
      </c>
      <c r="H9" s="48">
        <v>1</v>
      </c>
      <c r="I9" s="48"/>
      <c r="J9" s="48"/>
      <c r="K9" s="48"/>
      <c r="L9" s="48"/>
      <c r="M9" s="48">
        <v>2</v>
      </c>
      <c r="N9" s="48"/>
      <c r="O9" s="48">
        <v>1</v>
      </c>
      <c r="P9" s="48"/>
      <c r="Q9" s="48"/>
      <c r="R9" s="48">
        <v>1</v>
      </c>
      <c r="S9" s="177">
        <f t="shared" si="2"/>
        <v>2100</v>
      </c>
      <c r="T9" s="177">
        <f t="shared" si="0"/>
        <v>2450</v>
      </c>
      <c r="V9" s="168">
        <f t="shared" si="1"/>
        <v>200</v>
      </c>
      <c r="W9" s="168">
        <v>2</v>
      </c>
      <c r="X9" s="168">
        <v>10</v>
      </c>
      <c r="Y9" s="168"/>
    </row>
    <row r="10" spans="1:25">
      <c r="A10" s="48" t="s">
        <v>170</v>
      </c>
      <c r="B10" s="48">
        <v>1</v>
      </c>
      <c r="C10" s="48"/>
      <c r="D10" s="48"/>
      <c r="E10" s="48"/>
      <c r="F10" s="48"/>
      <c r="G10" s="48"/>
      <c r="H10" s="48"/>
      <c r="I10" s="48">
        <v>1</v>
      </c>
      <c r="J10" s="48">
        <v>1</v>
      </c>
      <c r="K10" s="48"/>
      <c r="L10" s="48">
        <v>2</v>
      </c>
      <c r="M10" s="48"/>
      <c r="N10" s="48"/>
      <c r="O10" s="48">
        <v>1</v>
      </c>
      <c r="P10" s="48"/>
      <c r="Q10" s="48"/>
      <c r="R10" s="48">
        <v>1</v>
      </c>
      <c r="S10" s="177">
        <f t="shared" si="2"/>
        <v>2005</v>
      </c>
      <c r="T10" s="177">
        <f t="shared" si="0"/>
        <v>2355</v>
      </c>
      <c r="V10" s="168">
        <f t="shared" si="1"/>
        <v>200</v>
      </c>
      <c r="W10" s="168">
        <v>2</v>
      </c>
      <c r="X10" s="168">
        <v>10</v>
      </c>
      <c r="Y10" s="168"/>
    </row>
    <row r="11" spans="1:25">
      <c r="A11" s="48" t="s">
        <v>171</v>
      </c>
      <c r="B11" s="48"/>
      <c r="C11" s="48"/>
      <c r="D11" s="48"/>
      <c r="E11" s="48">
        <v>1</v>
      </c>
      <c r="F11" s="48"/>
      <c r="G11" s="48">
        <v>1</v>
      </c>
      <c r="H11" s="48"/>
      <c r="I11" s="48"/>
      <c r="J11" s="48"/>
      <c r="K11" s="48"/>
      <c r="L11" s="48"/>
      <c r="M11" s="48"/>
      <c r="N11" s="48">
        <v>2</v>
      </c>
      <c r="O11" s="48">
        <v>1</v>
      </c>
      <c r="P11" s="48"/>
      <c r="Q11" s="48"/>
      <c r="R11" s="48">
        <v>1</v>
      </c>
      <c r="S11" s="177">
        <f t="shared" si="2"/>
        <v>2300</v>
      </c>
      <c r="T11" s="177">
        <f t="shared" si="0"/>
        <v>2650</v>
      </c>
      <c r="V11" s="168">
        <f t="shared" si="1"/>
        <v>200</v>
      </c>
      <c r="W11" s="168">
        <v>2</v>
      </c>
      <c r="X11" s="168">
        <v>10</v>
      </c>
      <c r="Y11" s="168"/>
    </row>
    <row r="12" spans="1:25">
      <c r="A12" s="48" t="s">
        <v>172</v>
      </c>
      <c r="B12" s="48"/>
      <c r="C12" s="48">
        <v>1</v>
      </c>
      <c r="D12" s="48"/>
      <c r="E12" s="48">
        <v>1</v>
      </c>
      <c r="F12" s="48">
        <v>1</v>
      </c>
      <c r="G12" s="48"/>
      <c r="H12" s="48"/>
      <c r="I12" s="48"/>
      <c r="J12" s="48"/>
      <c r="K12" s="48">
        <v>2</v>
      </c>
      <c r="L12" s="48"/>
      <c r="M12" s="48"/>
      <c r="N12" s="48"/>
      <c r="O12" s="48">
        <v>1</v>
      </c>
      <c r="P12" s="48"/>
      <c r="Q12" s="48"/>
      <c r="R12" s="48">
        <v>1</v>
      </c>
      <c r="S12" s="177">
        <f t="shared" si="2"/>
        <v>1755</v>
      </c>
      <c r="T12" s="177">
        <f t="shared" si="0"/>
        <v>2105</v>
      </c>
      <c r="V12" s="168">
        <f t="shared" si="1"/>
        <v>200</v>
      </c>
      <c r="W12" s="168">
        <v>2</v>
      </c>
      <c r="X12" s="168">
        <v>10</v>
      </c>
      <c r="Y12" s="168"/>
    </row>
    <row r="13" spans="1:25">
      <c r="A13" s="48" t="s">
        <v>173</v>
      </c>
      <c r="B13" s="48">
        <v>1</v>
      </c>
      <c r="C13" s="48"/>
      <c r="D13" s="48"/>
      <c r="E13" s="48">
        <v>1</v>
      </c>
      <c r="F13" s="48"/>
      <c r="G13" s="48">
        <v>1</v>
      </c>
      <c r="H13" s="48"/>
      <c r="I13" s="48"/>
      <c r="J13" s="48"/>
      <c r="K13" s="48"/>
      <c r="L13" s="48"/>
      <c r="M13" s="48">
        <v>2</v>
      </c>
      <c r="N13" s="48"/>
      <c r="O13" s="48">
        <v>1</v>
      </c>
      <c r="P13" s="48"/>
      <c r="Q13" s="48"/>
      <c r="R13" s="48">
        <v>1</v>
      </c>
      <c r="S13" s="177">
        <f t="shared" si="2"/>
        <v>2155</v>
      </c>
      <c r="T13" s="177">
        <f t="shared" si="0"/>
        <v>2505</v>
      </c>
      <c r="V13" s="168">
        <f t="shared" si="1"/>
        <v>200</v>
      </c>
      <c r="W13" s="168">
        <v>2</v>
      </c>
      <c r="X13" s="168">
        <v>10</v>
      </c>
      <c r="Y13" s="168"/>
    </row>
    <row r="14" spans="1:25">
      <c r="A14" s="48" t="s">
        <v>174</v>
      </c>
      <c r="B14" s="48">
        <v>1</v>
      </c>
      <c r="C14" s="48"/>
      <c r="D14" s="48"/>
      <c r="E14" s="48">
        <v>2</v>
      </c>
      <c r="F14" s="48"/>
      <c r="G14" s="48"/>
      <c r="H14" s="48">
        <v>1</v>
      </c>
      <c r="I14" s="48"/>
      <c r="J14" s="48"/>
      <c r="K14" s="48"/>
      <c r="L14" s="48"/>
      <c r="M14" s="48"/>
      <c r="N14" s="48">
        <v>2</v>
      </c>
      <c r="O14" s="48">
        <v>1</v>
      </c>
      <c r="P14" s="48"/>
      <c r="Q14" s="48"/>
      <c r="R14" s="48">
        <v>1</v>
      </c>
      <c r="S14" s="177">
        <f t="shared" si="2"/>
        <v>2655</v>
      </c>
      <c r="T14" s="177">
        <f t="shared" si="0"/>
        <v>3005</v>
      </c>
      <c r="V14" s="168">
        <f t="shared" si="1"/>
        <v>200</v>
      </c>
      <c r="W14" s="168">
        <v>2</v>
      </c>
      <c r="X14" s="168">
        <v>10</v>
      </c>
      <c r="Y14" s="168"/>
    </row>
    <row r="15" spans="1:25">
      <c r="A15" s="48" t="s">
        <v>175</v>
      </c>
      <c r="B15" s="48"/>
      <c r="C15" s="48">
        <v>1</v>
      </c>
      <c r="D15" s="48"/>
      <c r="E15" s="48">
        <v>1</v>
      </c>
      <c r="F15" s="48"/>
      <c r="G15" s="48"/>
      <c r="H15" s="48"/>
      <c r="I15" s="48">
        <v>1</v>
      </c>
      <c r="J15" s="48"/>
      <c r="K15" s="48">
        <v>2</v>
      </c>
      <c r="L15" s="48"/>
      <c r="M15" s="48"/>
      <c r="N15" s="48"/>
      <c r="O15" s="48">
        <v>1</v>
      </c>
      <c r="P15" s="48"/>
      <c r="Q15" s="48"/>
      <c r="R15" s="48">
        <v>1</v>
      </c>
      <c r="S15" s="177">
        <f t="shared" si="2"/>
        <v>1755</v>
      </c>
      <c r="T15" s="177">
        <f t="shared" si="0"/>
        <v>2105</v>
      </c>
      <c r="V15" s="168">
        <f t="shared" si="1"/>
        <v>200</v>
      </c>
      <c r="W15" s="168">
        <v>2</v>
      </c>
      <c r="X15" s="168">
        <v>10</v>
      </c>
      <c r="Y15" s="168"/>
    </row>
    <row r="16" spans="1:25">
      <c r="A16" t="s">
        <v>176</v>
      </c>
      <c r="V16">
        <v>340.5</v>
      </c>
      <c r="W16">
        <v>2</v>
      </c>
      <c r="X16">
        <v>10</v>
      </c>
    </row>
    <row r="17" spans="1:24">
      <c r="A17" t="s">
        <v>177</v>
      </c>
      <c r="V17" t="s">
        <v>121</v>
      </c>
      <c r="W17">
        <v>2</v>
      </c>
      <c r="X17">
        <v>10</v>
      </c>
    </row>
    <row r="18" spans="1:24">
      <c r="A18" s="17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1</vt:i4>
      </vt:variant>
    </vt:vector>
  </HeadingPairs>
  <TitlesOfParts>
    <vt:vector size="41" baseType="lpstr">
      <vt:lpstr>P&amp;L</vt:lpstr>
      <vt:lpstr>001</vt:lpstr>
      <vt:lpstr>Payslip</vt:lpstr>
      <vt:lpstr>W.Tax</vt:lpstr>
      <vt:lpstr>Monthly</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SSS</vt:lpstr>
      <vt:lpstr>Philhealth</vt:lpstr>
      <vt:lpstr>Pag-ibig</vt:lpstr>
      <vt:lpstr>Services</vt:lpstr>
      <vt:lpstr>SSS!Print_Area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Mika</dc:creator>
  <cp:lastModifiedBy>Mika</cp:lastModifiedBy>
  <cp:lastPrinted>2015-05-27T15:39:12Z</cp:lastPrinted>
  <dcterms:created xsi:type="dcterms:W3CDTF">2015-05-18T10:52:02Z</dcterms:created>
  <dcterms:modified xsi:type="dcterms:W3CDTF">2015-10-01T16:52:35Z</dcterms:modified>
</cp:coreProperties>
</file>