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5480" windowHeight="11640" tabRatio="642" activeTab="2"/>
  </bookViews>
  <sheets>
    <sheet name="Rincian UH &amp; Penginapan" sheetId="3" r:id="rId1"/>
    <sheet name="Pembekalan-Adaptasi" sheetId="5" r:id="rId2"/>
    <sheet name="Ketentuan Honor" sheetId="6" r:id="rId3"/>
  </sheets>
  <definedNames>
    <definedName name="_xlnm.Print_Area" localSheetId="1">'Pembekalan-Adaptasi'!$A$1:$AK$32</definedName>
    <definedName name="_xlnm.Print_Area" localSheetId="0">'Rincian UH &amp; Penginapan'!$A$1:$E$15</definedName>
    <definedName name="_xlnm.Print_Titles" localSheetId="1">'Pembekalan-Adaptasi'!$A:$D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6" l="1"/>
  <c r="F29" i="6"/>
  <c r="D26" i="6"/>
  <c r="F26" i="6"/>
  <c r="D20" i="6"/>
  <c r="F20" i="6"/>
  <c r="D17" i="6"/>
  <c r="F17" i="6"/>
  <c r="D16" i="6"/>
  <c r="F16" i="6"/>
  <c r="Q5" i="5"/>
  <c r="P5" i="5"/>
  <c r="R5" i="5"/>
  <c r="O5" i="5"/>
  <c r="L5" i="5"/>
  <c r="X5" i="5"/>
  <c r="AB5" i="5"/>
  <c r="AE5" i="5"/>
  <c r="AG5" i="5"/>
  <c r="AF5" i="5"/>
  <c r="AH5" i="5"/>
  <c r="AK5" i="5"/>
  <c r="Q7" i="5"/>
  <c r="P7" i="5"/>
  <c r="R7" i="5"/>
  <c r="O7" i="5"/>
  <c r="L7" i="5"/>
  <c r="X7" i="5"/>
  <c r="AB7" i="5"/>
  <c r="AE7" i="5"/>
  <c r="AG7" i="5"/>
  <c r="AF7" i="5"/>
  <c r="AH7" i="5"/>
  <c r="AK7" i="5"/>
  <c r="Q9" i="5"/>
  <c r="P9" i="5"/>
  <c r="R9" i="5"/>
  <c r="O9" i="5"/>
  <c r="L9" i="5"/>
  <c r="X9" i="5"/>
  <c r="AB9" i="5"/>
  <c r="AE9" i="5"/>
  <c r="AG11" i="5"/>
  <c r="AF9" i="5"/>
  <c r="AH9" i="5"/>
  <c r="AK9" i="5"/>
  <c r="X10" i="5"/>
  <c r="AB10" i="5"/>
  <c r="AE10" i="5"/>
  <c r="AG10" i="5"/>
  <c r="AF10" i="5"/>
  <c r="AH10" i="5"/>
  <c r="AK10" i="5"/>
  <c r="X11" i="5"/>
  <c r="AB11" i="5"/>
  <c r="AE11" i="5"/>
  <c r="AF11" i="5"/>
  <c r="AH11" i="5"/>
  <c r="AK11" i="5"/>
  <c r="Q14" i="5"/>
  <c r="P14" i="5"/>
  <c r="R14" i="5"/>
  <c r="O14" i="5"/>
  <c r="L14" i="5"/>
  <c r="X14" i="5"/>
  <c r="AB14" i="5"/>
  <c r="AE14" i="5"/>
  <c r="AG14" i="5"/>
  <c r="AF14" i="5"/>
  <c r="AH14" i="5"/>
  <c r="AK14" i="5"/>
  <c r="Q16" i="5"/>
  <c r="P16" i="5"/>
  <c r="R16" i="5"/>
  <c r="O16" i="5"/>
  <c r="L16" i="5"/>
  <c r="X16" i="5"/>
  <c r="AB16" i="5"/>
  <c r="AE16" i="5"/>
  <c r="AG16" i="5"/>
  <c r="AF16" i="5"/>
  <c r="AH16" i="5"/>
  <c r="AK16" i="5"/>
  <c r="X17" i="5"/>
  <c r="AB17" i="5"/>
  <c r="AE17" i="5"/>
  <c r="AG17" i="5"/>
  <c r="AF17" i="5"/>
  <c r="AH17" i="5"/>
  <c r="AK17" i="5"/>
  <c r="Q19" i="5"/>
  <c r="P19" i="5"/>
  <c r="R19" i="5"/>
  <c r="O19" i="5"/>
  <c r="L19" i="5"/>
  <c r="X19" i="5"/>
  <c r="AB19" i="5"/>
  <c r="AE19" i="5"/>
  <c r="AG19" i="5"/>
  <c r="AF19" i="5"/>
  <c r="AH19" i="5"/>
  <c r="AK19" i="5"/>
  <c r="X20" i="5"/>
  <c r="AB20" i="5"/>
  <c r="AE20" i="5"/>
  <c r="AG20" i="5"/>
  <c r="AF20" i="5"/>
  <c r="AH20" i="5"/>
  <c r="AK20" i="5"/>
  <c r="Q22" i="5"/>
  <c r="P22" i="5"/>
  <c r="R22" i="5"/>
  <c r="O22" i="5"/>
  <c r="L22" i="5"/>
  <c r="X22" i="5"/>
  <c r="AB22" i="5"/>
  <c r="AE22" i="5"/>
  <c r="AG22" i="5"/>
  <c r="AF22" i="5"/>
  <c r="AH22" i="5"/>
  <c r="AK22" i="5"/>
  <c r="X23" i="5"/>
  <c r="AB23" i="5"/>
  <c r="AE23" i="5"/>
  <c r="AG23" i="5"/>
  <c r="AF23" i="5"/>
  <c r="AH23" i="5"/>
  <c r="AK23" i="5"/>
  <c r="X24" i="5"/>
  <c r="AB24" i="5"/>
  <c r="AE24" i="5"/>
  <c r="AG24" i="5"/>
  <c r="AF24" i="5"/>
  <c r="AH24" i="5"/>
  <c r="AK24" i="5"/>
  <c r="X25" i="5"/>
  <c r="AB25" i="5"/>
  <c r="AE25" i="5"/>
  <c r="AG25" i="5"/>
  <c r="AF25" i="5"/>
  <c r="AH25" i="5"/>
  <c r="AK25" i="5"/>
  <c r="Q27" i="5"/>
  <c r="P27" i="5"/>
  <c r="R27" i="5"/>
  <c r="O27" i="5"/>
  <c r="L27" i="5"/>
  <c r="X27" i="5"/>
  <c r="AB27" i="5"/>
  <c r="AE27" i="5"/>
  <c r="AG27" i="5"/>
  <c r="AF27" i="5"/>
  <c r="AH27" i="5"/>
  <c r="AK27" i="5"/>
  <c r="Q29" i="5"/>
  <c r="P29" i="5"/>
  <c r="R29" i="5"/>
  <c r="O29" i="5"/>
  <c r="L29" i="5"/>
  <c r="X29" i="5"/>
  <c r="AB29" i="5"/>
  <c r="AE29" i="5"/>
  <c r="AG29" i="5"/>
  <c r="AF29" i="5"/>
  <c r="AH29" i="5"/>
  <c r="AK29" i="5"/>
  <c r="X30" i="5"/>
  <c r="AB30" i="5"/>
  <c r="AE30" i="5"/>
  <c r="AG30" i="5"/>
  <c r="AF30" i="5"/>
  <c r="AH30" i="5"/>
  <c r="AK30" i="5"/>
  <c r="X31" i="5"/>
  <c r="AB31" i="5"/>
  <c r="AE31" i="5"/>
  <c r="AG31" i="5"/>
  <c r="AF31" i="5"/>
  <c r="AH31" i="5"/>
  <c r="AK31" i="5"/>
  <c r="X32" i="5"/>
  <c r="AB32" i="5"/>
  <c r="AE32" i="5"/>
  <c r="AG32" i="5"/>
  <c r="AF32" i="5"/>
  <c r="AH32" i="5"/>
  <c r="AK32" i="5"/>
  <c r="AK34" i="5"/>
  <c r="S34" i="5"/>
  <c r="AI34" i="5"/>
  <c r="AG9" i="5"/>
  <c r="H29" i="5"/>
  <c r="H19" i="5"/>
  <c r="H27" i="5"/>
  <c r="H22" i="5"/>
  <c r="H16" i="5"/>
  <c r="H14" i="5"/>
  <c r="H9" i="5"/>
  <c r="H7" i="5"/>
  <c r="H5" i="5"/>
  <c r="B14" i="3"/>
  <c r="C14" i="3"/>
</calcChain>
</file>

<file path=xl/sharedStrings.xml><?xml version="1.0" encoding="utf-8"?>
<sst xmlns="http://schemas.openxmlformats.org/spreadsheetml/2006/main" count="145" uniqueCount="86">
  <si>
    <t>jam</t>
  </si>
  <si>
    <t>NTT</t>
  </si>
  <si>
    <t>Papua</t>
  </si>
  <si>
    <t>Kalimantan Barat</t>
  </si>
  <si>
    <t>Kalimantan Timur</t>
  </si>
  <si>
    <t>Kalimantan Utara</t>
  </si>
  <si>
    <t>Maluku</t>
  </si>
  <si>
    <t>Sulawesi Utara</t>
  </si>
  <si>
    <t>Aceh</t>
  </si>
  <si>
    <t>Bengkulu</t>
  </si>
  <si>
    <t>Uang Harian &amp; Penginapan di ...</t>
  </si>
  <si>
    <t>Uang Harian</t>
  </si>
  <si>
    <t>Penginapan</t>
  </si>
  <si>
    <t>Penjumlahan rata-rata</t>
  </si>
  <si>
    <t>NO</t>
  </si>
  <si>
    <t>PROVINSI</t>
  </si>
  <si>
    <t>KABUPATEN</t>
  </si>
  <si>
    <t>PUSKESMAS</t>
  </si>
  <si>
    <t>Simeuleu</t>
  </si>
  <si>
    <t>Simeuleu Cut</t>
  </si>
  <si>
    <t>Enggano</t>
  </si>
  <si>
    <t>Sambas</t>
  </si>
  <si>
    <t>Sajinngan Besar</t>
  </si>
  <si>
    <t>Sanggau</t>
  </si>
  <si>
    <t>Balai Karangan</t>
  </si>
  <si>
    <t xml:space="preserve">Kapuas Hulu </t>
  </si>
  <si>
    <t>Mahakam Hulu</t>
  </si>
  <si>
    <t>Long Pahangai</t>
  </si>
  <si>
    <t>Nunukan</t>
  </si>
  <si>
    <t>Sei Menggaris</t>
  </si>
  <si>
    <t>Malinau</t>
  </si>
  <si>
    <t>Long Ampung</t>
  </si>
  <si>
    <t>Sangihe</t>
  </si>
  <si>
    <t>Marore</t>
  </si>
  <si>
    <t>Siau Tagulandang Biaro</t>
  </si>
  <si>
    <t>Makalehi</t>
  </si>
  <si>
    <t>Belu</t>
  </si>
  <si>
    <t>Silawan</t>
  </si>
  <si>
    <t>Alor</t>
  </si>
  <si>
    <t>Maritaeng</t>
  </si>
  <si>
    <t>Rote Ndao</t>
  </si>
  <si>
    <t>Ndao</t>
  </si>
  <si>
    <t>Malaka</t>
  </si>
  <si>
    <t>Namfalus</t>
  </si>
  <si>
    <t>Kep Aru</t>
  </si>
  <si>
    <t>Longgar Apara</t>
  </si>
  <si>
    <t>Keerom</t>
  </si>
  <si>
    <t>Ubrub</t>
  </si>
  <si>
    <t>Peg Bintang</t>
  </si>
  <si>
    <t>Iwur</t>
  </si>
  <si>
    <t>Merauke</t>
  </si>
  <si>
    <t>Kimaam</t>
  </si>
  <si>
    <t>Boven Digoel</t>
  </si>
  <si>
    <t>Ninati</t>
  </si>
  <si>
    <t>pembekalan di provinsi</t>
  </si>
  <si>
    <t>narasumber</t>
  </si>
  <si>
    <t>moderator</t>
  </si>
  <si>
    <t>orang</t>
  </si>
  <si>
    <t>satuan</t>
  </si>
  <si>
    <t>translok undangan daerah</t>
  </si>
  <si>
    <t>jumlah</t>
  </si>
  <si>
    <t>konsumsi</t>
  </si>
  <si>
    <t>pembekalan di kabupaten</t>
  </si>
  <si>
    <t>Badau</t>
  </si>
  <si>
    <t>Total Jumlah</t>
  </si>
  <si>
    <t>Biaya</t>
  </si>
  <si>
    <t>Penyelnggaraan</t>
  </si>
  <si>
    <t>Bila diperlukan</t>
  </si>
  <si>
    <t>Ketentuan Honor Narasumber dan Moderator</t>
  </si>
  <si>
    <t>Narasumber</t>
  </si>
  <si>
    <t>Eselon 2</t>
  </si>
  <si>
    <t>Eselon 3</t>
  </si>
  <si>
    <t>Moderator</t>
  </si>
  <si>
    <t>Pertemuan di Provinsi</t>
  </si>
  <si>
    <t>Pertemuan di Kabupaten</t>
  </si>
  <si>
    <t>Narasumber Eselon 3</t>
  </si>
  <si>
    <t>Golongan IV</t>
  </si>
  <si>
    <t>Potangan Pajak (PPh) :</t>
  </si>
  <si>
    <t>Golongan III</t>
  </si>
  <si>
    <t>Es. 2 (Gol. IV)</t>
  </si>
  <si>
    <t>Es. 3 (Gol. IV)</t>
  </si>
  <si>
    <t>Satuan</t>
  </si>
  <si>
    <t>Diterima</t>
  </si>
  <si>
    <t>Potongan 15%</t>
  </si>
  <si>
    <t>Potongan 5%</t>
  </si>
  <si>
    <t>&lt;/= Es. IV (Gol.III)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</si>
</sst>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2"/>
      <name val="Tw Cen MT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u/>
      <sz val="11"/>
      <color theme="1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1" fontId="1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2" applyNumberFormat="1" applyFont="1" applyFill="1" applyBorder="1" applyAlignment="1"/>
    <xf numFmtId="41" fontId="0" fillId="0" borderId="0" xfId="1" applyFont="1"/>
    <xf numFmtId="0" fontId="0" fillId="0" borderId="0" xfId="1" applyNumberFormat="1" applyFont="1"/>
    <xf numFmtId="0" fontId="0" fillId="0" borderId="0" xfId="0" applyNumberFormat="1"/>
    <xf numFmtId="41" fontId="0" fillId="0" borderId="0" xfId="0" applyNumberFormat="1"/>
    <xf numFmtId="41" fontId="4" fillId="0" borderId="0" xfId="1" applyFont="1"/>
    <xf numFmtId="0" fontId="4" fillId="0" borderId="0" xfId="0" applyNumberFormat="1" applyFont="1"/>
    <xf numFmtId="41" fontId="0" fillId="2" borderId="0" xfId="1" applyFont="1" applyFill="1"/>
    <xf numFmtId="41" fontId="0" fillId="3" borderId="0" xfId="1" applyFont="1" applyFill="1"/>
    <xf numFmtId="41" fontId="4" fillId="2" borderId="0" xfId="1" applyFont="1" applyFill="1"/>
    <xf numFmtId="41" fontId="4" fillId="3" borderId="0" xfId="1" applyFont="1" applyFill="1"/>
    <xf numFmtId="41" fontId="4" fillId="4" borderId="0" xfId="1" applyFont="1" applyFill="1"/>
    <xf numFmtId="41" fontId="0" fillId="2" borderId="4" xfId="1" applyFont="1" applyFill="1" applyBorder="1"/>
    <xf numFmtId="41" fontId="0" fillId="2" borderId="5" xfId="1" applyFont="1" applyFill="1" applyBorder="1"/>
    <xf numFmtId="41" fontId="4" fillId="2" borderId="6" xfId="1" applyFont="1" applyFill="1" applyBorder="1"/>
    <xf numFmtId="41" fontId="0" fillId="2" borderId="1" xfId="1" applyFont="1" applyFill="1" applyBorder="1"/>
    <xf numFmtId="41" fontId="0" fillId="2" borderId="0" xfId="1" applyFont="1" applyFill="1" applyBorder="1"/>
    <xf numFmtId="41" fontId="4" fillId="2" borderId="7" xfId="1" applyFont="1" applyFill="1" applyBorder="1"/>
    <xf numFmtId="41" fontId="0" fillId="2" borderId="2" xfId="1" applyFont="1" applyFill="1" applyBorder="1"/>
    <xf numFmtId="41" fontId="0" fillId="2" borderId="3" xfId="1" applyFont="1" applyFill="1" applyBorder="1"/>
    <xf numFmtId="41" fontId="4" fillId="2" borderId="8" xfId="1" applyFont="1" applyFill="1" applyBorder="1"/>
    <xf numFmtId="41" fontId="4" fillId="0" borderId="0" xfId="1" applyFont="1" applyFill="1"/>
    <xf numFmtId="41" fontId="4" fillId="0" borderId="0" xfId="1" applyFont="1" applyFill="1" applyBorder="1"/>
    <xf numFmtId="41" fontId="0" fillId="3" borderId="4" xfId="1" applyFont="1" applyFill="1" applyBorder="1"/>
    <xf numFmtId="41" fontId="0" fillId="3" borderId="5" xfId="1" applyFont="1" applyFill="1" applyBorder="1"/>
    <xf numFmtId="41" fontId="4" fillId="3" borderId="6" xfId="1" applyFont="1" applyFill="1" applyBorder="1"/>
    <xf numFmtId="41" fontId="0" fillId="3" borderId="1" xfId="1" applyFont="1" applyFill="1" applyBorder="1"/>
    <xf numFmtId="41" fontId="0" fillId="3" borderId="0" xfId="1" applyFont="1" applyFill="1" applyBorder="1"/>
    <xf numFmtId="41" fontId="4" fillId="3" borderId="7" xfId="1" applyFont="1" applyFill="1" applyBorder="1"/>
    <xf numFmtId="41" fontId="0" fillId="3" borderId="2" xfId="1" applyFont="1" applyFill="1" applyBorder="1"/>
    <xf numFmtId="41" fontId="0" fillId="3" borderId="3" xfId="1" applyFont="1" applyFill="1" applyBorder="1"/>
    <xf numFmtId="41" fontId="4" fillId="3" borderId="8" xfId="1" applyFont="1" applyFill="1" applyBorder="1"/>
    <xf numFmtId="41" fontId="4" fillId="2" borderId="0" xfId="1" applyFont="1" applyFill="1" applyBorder="1"/>
    <xf numFmtId="41" fontId="4" fillId="3" borderId="0" xfId="1" applyFont="1" applyFill="1" applyBorder="1"/>
    <xf numFmtId="0" fontId="0" fillId="0" borderId="9" xfId="0" applyBorder="1" applyAlignment="1">
      <alignment horizontal="center"/>
    </xf>
    <xf numFmtId="41" fontId="0" fillId="0" borderId="9" xfId="1" applyFont="1" applyBorder="1"/>
    <xf numFmtId="9" fontId="0" fillId="0" borderId="0" xfId="0" applyNumberFormat="1" applyAlignment="1">
      <alignment horizontal="center"/>
    </xf>
    <xf numFmtId="0" fontId="0" fillId="2" borderId="0" xfId="0" applyFill="1"/>
    <xf numFmtId="9" fontId="0" fillId="2" borderId="0" xfId="0" applyNumberFormat="1" applyFill="1" applyAlignment="1">
      <alignment horizontal="center"/>
    </xf>
    <xf numFmtId="0" fontId="0" fillId="2" borderId="0" xfId="0" quotePrefix="1" applyFill="1"/>
    <xf numFmtId="9" fontId="0" fillId="2" borderId="0" xfId="0" applyNumberFormat="1" applyFill="1" applyAlignment="1">
      <alignment horizontal="left"/>
    </xf>
    <xf numFmtId="41" fontId="0" fillId="2" borderId="0" xfId="0" applyNumberFormat="1" applyFill="1"/>
    <xf numFmtId="41" fontId="0" fillId="2" borderId="0" xfId="1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wrapText="1"/>
    </xf>
  </cellXfs>
  <cellStyles count="43">
    <cellStyle name="Comma [0]" xfId="1" builtinId="6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15"/>
  <sheetViews>
    <sheetView view="pageBreakPreview" topLeftCell="A2" zoomScale="130" zoomScaleSheetLayoutView="130" workbookViewId="0">
      <selection activeCell="A12" sqref="A12"/>
    </sheetView>
  </sheetViews>
  <sheetFormatPr defaultColWidth="8.85546875" defaultRowHeight="15" x14ac:dyDescent="0.25"/>
  <cols>
    <col min="1" max="1" width="39.28515625" style="4" bestFit="1" customWidth="1"/>
    <col min="2" max="2" width="14.7109375" style="2" bestFit="1" customWidth="1"/>
    <col min="3" max="3" width="14.42578125" style="2" bestFit="1" customWidth="1"/>
    <col min="4" max="4" width="16.7109375" style="2" bestFit="1" customWidth="1"/>
    <col min="5" max="5" width="17" style="2" bestFit="1" customWidth="1"/>
    <col min="6" max="6" width="25.85546875" style="2" bestFit="1" customWidth="1"/>
    <col min="7" max="7" width="16" style="2" bestFit="1" customWidth="1"/>
    <col min="8" max="8" width="19.42578125" style="2" bestFit="1" customWidth="1"/>
    <col min="10" max="10" width="10.42578125" bestFit="1" customWidth="1"/>
    <col min="11" max="13" width="11.42578125" bestFit="1" customWidth="1"/>
  </cols>
  <sheetData>
    <row r="1" spans="1:13" x14ac:dyDescent="0.25">
      <c r="A1" s="4" t="s">
        <v>10</v>
      </c>
    </row>
    <row r="3" spans="1:13" x14ac:dyDescent="0.25">
      <c r="B3" s="2" t="s">
        <v>11</v>
      </c>
      <c r="C3" s="2" t="s">
        <v>12</v>
      </c>
    </row>
    <row r="5" spans="1:13" ht="15.75" x14ac:dyDescent="0.25">
      <c r="A5" s="1" t="s">
        <v>1</v>
      </c>
      <c r="B5" s="2">
        <v>430000</v>
      </c>
      <c r="C5" s="2">
        <v>662000</v>
      </c>
      <c r="J5" s="5"/>
      <c r="L5" s="5"/>
    </row>
    <row r="6" spans="1:13" x14ac:dyDescent="0.25">
      <c r="A6" s="4" t="s">
        <v>2</v>
      </c>
      <c r="B6" s="2">
        <v>580000</v>
      </c>
      <c r="C6" s="2">
        <v>460000</v>
      </c>
      <c r="J6" s="5"/>
      <c r="K6" s="5"/>
      <c r="L6" s="5"/>
    </row>
    <row r="7" spans="1:13" x14ac:dyDescent="0.25">
      <c r="A7" s="4" t="s">
        <v>3</v>
      </c>
      <c r="B7" s="2">
        <v>380000</v>
      </c>
      <c r="C7" s="2">
        <v>430000</v>
      </c>
      <c r="J7" s="5"/>
      <c r="K7" s="5"/>
      <c r="L7" s="5"/>
    </row>
    <row r="8" spans="1:13" x14ac:dyDescent="0.25">
      <c r="A8" s="4" t="s">
        <v>4</v>
      </c>
      <c r="B8" s="2">
        <v>430000</v>
      </c>
      <c r="C8" s="2">
        <v>550000</v>
      </c>
      <c r="J8" s="5"/>
      <c r="K8" s="5"/>
      <c r="L8" s="5"/>
    </row>
    <row r="9" spans="1:13" x14ac:dyDescent="0.25">
      <c r="A9" s="4" t="s">
        <v>5</v>
      </c>
      <c r="B9" s="2">
        <v>430000</v>
      </c>
      <c r="C9" s="2">
        <v>550000</v>
      </c>
      <c r="J9" s="5"/>
      <c r="K9" s="5"/>
      <c r="L9" s="5"/>
    </row>
    <row r="10" spans="1:13" x14ac:dyDescent="0.25">
      <c r="A10" s="3" t="s">
        <v>6</v>
      </c>
      <c r="B10" s="2">
        <v>380000</v>
      </c>
      <c r="C10" s="2">
        <v>545000</v>
      </c>
      <c r="J10" s="5"/>
      <c r="K10" s="5"/>
      <c r="L10" s="5"/>
    </row>
    <row r="11" spans="1:13" x14ac:dyDescent="0.25">
      <c r="A11" s="3" t="s">
        <v>7</v>
      </c>
      <c r="B11" s="2">
        <v>370000</v>
      </c>
      <c r="C11" s="2">
        <v>549000</v>
      </c>
      <c r="J11" s="5"/>
      <c r="K11" s="5"/>
      <c r="L11" s="5"/>
    </row>
    <row r="12" spans="1:13" x14ac:dyDescent="0.25">
      <c r="A12" s="3" t="s">
        <v>9</v>
      </c>
      <c r="B12" s="2">
        <v>380000</v>
      </c>
      <c r="C12" s="2">
        <v>599000</v>
      </c>
      <c r="J12" s="5"/>
      <c r="K12" s="5"/>
      <c r="L12" s="5"/>
    </row>
    <row r="13" spans="1:13" x14ac:dyDescent="0.25">
      <c r="A13" s="4" t="s">
        <v>8</v>
      </c>
      <c r="B13" s="2">
        <v>360000</v>
      </c>
      <c r="C13" s="2">
        <v>410000</v>
      </c>
      <c r="J13" s="5"/>
      <c r="K13" s="5"/>
      <c r="L13" s="5"/>
    </row>
    <row r="14" spans="1:13" x14ac:dyDescent="0.25">
      <c r="A14" s="7" t="s">
        <v>13</v>
      </c>
      <c r="B14" s="6">
        <f>SUM(B5:B13)/9</f>
        <v>415555.55555555556</v>
      </c>
      <c r="C14" s="6">
        <f>SUM(C5:C13)/9</f>
        <v>528333.33333333337</v>
      </c>
      <c r="K14" s="5"/>
    </row>
    <row r="15" spans="1:13" x14ac:dyDescent="0.25">
      <c r="K15" s="5"/>
      <c r="L15" s="2"/>
      <c r="M15" s="2"/>
    </row>
  </sheetData>
  <pageMargins left="0.19685039370078741" right="0.19685039370078741" top="0.59055118110236227" bottom="0.39370078740157483" header="0.11811023622047245" footer="0.11811023622047245"/>
  <pageSetup orientation="portrait" horizontalDpi="0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AK34"/>
  <sheetViews>
    <sheetView view="pageBreakPreview" topLeftCell="H1" zoomScaleNormal="100" zoomScaleSheetLayoutView="100" workbookViewId="0">
      <selection activeCell="R39" sqref="R39"/>
    </sheetView>
  </sheetViews>
  <sheetFormatPr defaultColWidth="10.85546875" defaultRowHeight="15" x14ac:dyDescent="0.25"/>
  <cols>
    <col min="1" max="1" width="4.140625" style="2" customWidth="1"/>
    <col min="2" max="2" width="14.85546875" style="2" customWidth="1"/>
    <col min="3" max="3" width="19" style="2" customWidth="1"/>
    <col min="4" max="4" width="19.140625" style="2" customWidth="1"/>
    <col min="5" max="5" width="6.140625" style="2" customWidth="1"/>
    <col min="6" max="6" width="4.42578125" style="2" customWidth="1"/>
    <col min="7" max="7" width="10.5703125" style="2" customWidth="1"/>
    <col min="8" max="8" width="10.7109375" style="6" customWidth="1"/>
    <col min="9" max="9" width="6.42578125" style="2" customWidth="1"/>
    <col min="10" max="10" width="4.85546875" style="2" customWidth="1"/>
    <col min="11" max="11" width="9.42578125" style="2" customWidth="1"/>
    <col min="12" max="12" width="10.5703125" style="6" bestFit="1" customWidth="1"/>
    <col min="13" max="13" width="6.140625" style="2" customWidth="1"/>
    <col min="14" max="14" width="9" style="2" bestFit="1" customWidth="1"/>
    <col min="15" max="15" width="10.5703125" style="6" bestFit="1" customWidth="1"/>
    <col min="16" max="16" width="5.7109375" style="2" customWidth="1"/>
    <col min="17" max="17" width="8.28515625" style="2" bestFit="1" customWidth="1"/>
    <col min="18" max="18" width="10.5703125" style="6" bestFit="1" customWidth="1"/>
    <col min="19" max="19" width="14.42578125" style="6" customWidth="1"/>
    <col min="20" max="20" width="4.7109375" style="22" customWidth="1"/>
    <col min="21" max="21" width="5.42578125" style="2" customWidth="1"/>
    <col min="22" max="22" width="4.140625" style="2" customWidth="1"/>
    <col min="23" max="23" width="9" style="2" bestFit="1" customWidth="1"/>
    <col min="24" max="24" width="10.5703125" style="6" bestFit="1" customWidth="1"/>
    <col min="25" max="25" width="5.28515625" style="2" customWidth="1"/>
    <col min="26" max="26" width="4.85546875" style="2" customWidth="1"/>
    <col min="27" max="27" width="9" style="2" bestFit="1" customWidth="1"/>
    <col min="28" max="28" width="10.5703125" style="6" bestFit="1" customWidth="1"/>
    <col min="29" max="29" width="6.140625" style="2" customWidth="1"/>
    <col min="30" max="30" width="9" style="2" bestFit="1" customWidth="1"/>
    <col min="31" max="31" width="10.5703125" style="6" bestFit="1" customWidth="1"/>
    <col min="32" max="32" width="6.42578125" style="2" customWidth="1"/>
    <col min="33" max="33" width="7.7109375" style="2" customWidth="1"/>
    <col min="34" max="34" width="11" style="6" bestFit="1" customWidth="1"/>
    <col min="35" max="35" width="14.42578125" style="6" customWidth="1"/>
    <col min="36" max="36" width="4.7109375" style="2" customWidth="1"/>
    <col min="37" max="37" width="12.5703125" style="6" bestFit="1" customWidth="1"/>
    <col min="38" max="16384" width="10.85546875" style="2"/>
  </cols>
  <sheetData>
    <row r="1" spans="1:37" x14ac:dyDescent="0.25">
      <c r="E1" s="8" t="s">
        <v>54</v>
      </c>
      <c r="F1" s="8"/>
      <c r="G1" s="8"/>
      <c r="H1" s="10"/>
      <c r="I1" s="8"/>
      <c r="J1" s="8"/>
      <c r="K1" s="8"/>
      <c r="L1" s="10"/>
      <c r="M1" s="8"/>
      <c r="N1" s="8"/>
      <c r="O1" s="10"/>
      <c r="P1" s="8"/>
      <c r="Q1" s="8"/>
      <c r="R1" s="10"/>
      <c r="S1" s="10" t="s">
        <v>67</v>
      </c>
      <c r="U1" s="9" t="s">
        <v>62</v>
      </c>
      <c r="V1" s="9"/>
      <c r="W1" s="9"/>
      <c r="X1" s="11"/>
      <c r="Y1" s="9"/>
      <c r="Z1" s="9"/>
      <c r="AA1" s="9"/>
      <c r="AB1" s="11"/>
      <c r="AC1" s="9"/>
      <c r="AD1" s="9"/>
      <c r="AE1" s="11"/>
      <c r="AF1" s="9"/>
      <c r="AG1" s="9"/>
      <c r="AH1" s="11"/>
      <c r="AI1" s="11" t="s">
        <v>67</v>
      </c>
      <c r="AK1" s="12"/>
    </row>
    <row r="2" spans="1:37" x14ac:dyDescent="0.25">
      <c r="A2" s="2" t="s">
        <v>14</v>
      </c>
      <c r="B2" s="2" t="s">
        <v>15</v>
      </c>
      <c r="C2" s="2" t="s">
        <v>16</v>
      </c>
      <c r="D2" s="2" t="s">
        <v>17</v>
      </c>
      <c r="E2" s="13" t="s">
        <v>55</v>
      </c>
      <c r="F2" s="14"/>
      <c r="G2" s="14"/>
      <c r="H2" s="15"/>
      <c r="I2" s="13" t="s">
        <v>56</v>
      </c>
      <c r="J2" s="14"/>
      <c r="K2" s="14"/>
      <c r="L2" s="15"/>
      <c r="M2" s="13" t="s">
        <v>59</v>
      </c>
      <c r="N2" s="14"/>
      <c r="O2" s="15"/>
      <c r="P2" s="13" t="s">
        <v>61</v>
      </c>
      <c r="Q2" s="14"/>
      <c r="R2" s="15"/>
      <c r="S2" s="33" t="s">
        <v>65</v>
      </c>
      <c r="T2" s="23"/>
      <c r="U2" s="24" t="s">
        <v>55</v>
      </c>
      <c r="V2" s="25"/>
      <c r="W2" s="25"/>
      <c r="X2" s="26"/>
      <c r="Y2" s="24" t="s">
        <v>56</v>
      </c>
      <c r="Z2" s="25"/>
      <c r="AA2" s="25"/>
      <c r="AB2" s="26"/>
      <c r="AC2" s="24" t="s">
        <v>59</v>
      </c>
      <c r="AD2" s="25"/>
      <c r="AE2" s="26"/>
      <c r="AF2" s="24" t="s">
        <v>61</v>
      </c>
      <c r="AG2" s="25"/>
      <c r="AH2" s="26"/>
      <c r="AI2" s="34" t="s">
        <v>65</v>
      </c>
      <c r="AK2" s="12"/>
    </row>
    <row r="3" spans="1:37" x14ac:dyDescent="0.25">
      <c r="E3" s="16" t="s">
        <v>57</v>
      </c>
      <c r="F3" s="17" t="s">
        <v>0</v>
      </c>
      <c r="G3" s="17" t="s">
        <v>58</v>
      </c>
      <c r="H3" s="18" t="s">
        <v>60</v>
      </c>
      <c r="I3" s="16" t="s">
        <v>57</v>
      </c>
      <c r="J3" s="17" t="s">
        <v>0</v>
      </c>
      <c r="K3" s="17" t="s">
        <v>58</v>
      </c>
      <c r="L3" s="18" t="s">
        <v>60</v>
      </c>
      <c r="M3" s="16" t="s">
        <v>57</v>
      </c>
      <c r="N3" s="17" t="s">
        <v>58</v>
      </c>
      <c r="O3" s="18" t="s">
        <v>60</v>
      </c>
      <c r="P3" s="16" t="s">
        <v>57</v>
      </c>
      <c r="Q3" s="17" t="s">
        <v>58</v>
      </c>
      <c r="R3" s="18" t="s">
        <v>60</v>
      </c>
      <c r="S3" s="33" t="s">
        <v>66</v>
      </c>
      <c r="T3" s="23"/>
      <c r="U3" s="27" t="s">
        <v>57</v>
      </c>
      <c r="V3" s="28" t="s">
        <v>0</v>
      </c>
      <c r="W3" s="28" t="s">
        <v>58</v>
      </c>
      <c r="X3" s="29" t="s">
        <v>60</v>
      </c>
      <c r="Y3" s="27" t="s">
        <v>57</v>
      </c>
      <c r="Z3" s="28" t="s">
        <v>0</v>
      </c>
      <c r="AA3" s="28" t="s">
        <v>58</v>
      </c>
      <c r="AB3" s="29" t="s">
        <v>60</v>
      </c>
      <c r="AC3" s="27" t="s">
        <v>57</v>
      </c>
      <c r="AD3" s="28" t="s">
        <v>58</v>
      </c>
      <c r="AE3" s="29" t="s">
        <v>60</v>
      </c>
      <c r="AF3" s="27" t="s">
        <v>57</v>
      </c>
      <c r="AG3" s="28" t="s">
        <v>58</v>
      </c>
      <c r="AH3" s="29" t="s">
        <v>60</v>
      </c>
      <c r="AI3" s="34" t="s">
        <v>66</v>
      </c>
      <c r="AK3" s="12" t="s">
        <v>64</v>
      </c>
    </row>
    <row r="4" spans="1:37" x14ac:dyDescent="0.25">
      <c r="E4" s="16"/>
      <c r="F4" s="17"/>
      <c r="G4" s="17"/>
      <c r="H4" s="18"/>
      <c r="I4" s="16"/>
      <c r="J4" s="17"/>
      <c r="K4" s="17"/>
      <c r="L4" s="18"/>
      <c r="M4" s="16"/>
      <c r="N4" s="17"/>
      <c r="O4" s="18"/>
      <c r="P4" s="16"/>
      <c r="Q4" s="17"/>
      <c r="R4" s="18"/>
      <c r="S4" s="33"/>
      <c r="T4" s="23"/>
      <c r="U4" s="27"/>
      <c r="V4" s="28"/>
      <c r="W4" s="28"/>
      <c r="X4" s="29"/>
      <c r="Y4" s="27"/>
      <c r="Z4" s="28"/>
      <c r="AA4" s="28"/>
      <c r="AB4" s="29"/>
      <c r="AC4" s="27"/>
      <c r="AD4" s="28"/>
      <c r="AE4" s="29"/>
      <c r="AF4" s="27"/>
      <c r="AG4" s="28"/>
      <c r="AH4" s="29"/>
      <c r="AI4" s="34"/>
      <c r="AK4" s="12"/>
    </row>
    <row r="5" spans="1:37" x14ac:dyDescent="0.25">
      <c r="A5" s="2">
        <v>1</v>
      </c>
      <c r="B5" s="2" t="s">
        <v>8</v>
      </c>
      <c r="C5" s="2" t="s">
        <v>18</v>
      </c>
      <c r="D5" s="2" t="s">
        <v>19</v>
      </c>
      <c r="E5" s="16">
        <v>4</v>
      </c>
      <c r="F5" s="17">
        <v>1</v>
      </c>
      <c r="G5" s="17">
        <v>1000000</v>
      </c>
      <c r="H5" s="18">
        <f>G5*F5*E5</f>
        <v>4000000</v>
      </c>
      <c r="I5" s="16">
        <v>2</v>
      </c>
      <c r="J5" s="17">
        <v>1</v>
      </c>
      <c r="K5" s="17">
        <v>700000</v>
      </c>
      <c r="L5" s="18">
        <f>K5*J5*I5</f>
        <v>1400000</v>
      </c>
      <c r="M5" s="16">
        <v>15</v>
      </c>
      <c r="N5" s="17">
        <v>150000</v>
      </c>
      <c r="O5" s="18">
        <f>N5*M5</f>
        <v>2250000</v>
      </c>
      <c r="P5" s="16">
        <f>10+M5+10</f>
        <v>35</v>
      </c>
      <c r="Q5" s="17">
        <f>48000+15000</f>
        <v>63000</v>
      </c>
      <c r="R5" s="18">
        <f>Q5*P5</f>
        <v>2205000</v>
      </c>
      <c r="S5" s="33">
        <v>2700000</v>
      </c>
      <c r="T5" s="23"/>
      <c r="U5" s="27">
        <v>4</v>
      </c>
      <c r="V5" s="28">
        <v>1</v>
      </c>
      <c r="W5" s="28">
        <v>800000</v>
      </c>
      <c r="X5" s="29">
        <f>W5*V5*U5</f>
        <v>3200000</v>
      </c>
      <c r="Y5" s="27">
        <v>2</v>
      </c>
      <c r="Z5" s="28">
        <v>1</v>
      </c>
      <c r="AA5" s="28">
        <v>600000</v>
      </c>
      <c r="AB5" s="29">
        <f>AA5*Z5*Y5</f>
        <v>1200000</v>
      </c>
      <c r="AC5" s="27">
        <v>15</v>
      </c>
      <c r="AD5" s="28">
        <v>150000</v>
      </c>
      <c r="AE5" s="29">
        <f>AD5*AC5</f>
        <v>2250000</v>
      </c>
      <c r="AF5" s="27">
        <f>11+AC5+10</f>
        <v>36</v>
      </c>
      <c r="AG5" s="28">
        <f>48000+15000</f>
        <v>63000</v>
      </c>
      <c r="AH5" s="29">
        <f>AG5*AF5</f>
        <v>2268000</v>
      </c>
      <c r="AI5" s="34">
        <v>2700000</v>
      </c>
      <c r="AK5" s="12">
        <f>R5+O5+L5+X5+AB5+AE5+AH5</f>
        <v>14773000</v>
      </c>
    </row>
    <row r="6" spans="1:37" x14ac:dyDescent="0.25">
      <c r="E6" s="16"/>
      <c r="F6" s="17"/>
      <c r="G6" s="17"/>
      <c r="H6" s="18"/>
      <c r="I6" s="16"/>
      <c r="J6" s="17"/>
      <c r="K6" s="17"/>
      <c r="L6" s="18"/>
      <c r="M6" s="16"/>
      <c r="N6" s="17"/>
      <c r="O6" s="18"/>
      <c r="P6" s="16"/>
      <c r="Q6" s="17"/>
      <c r="R6" s="18"/>
      <c r="S6" s="33"/>
      <c r="T6" s="23"/>
      <c r="U6" s="27"/>
      <c r="V6" s="28"/>
      <c r="W6" s="28"/>
      <c r="X6" s="29"/>
      <c r="Y6" s="27"/>
      <c r="Z6" s="28"/>
      <c r="AA6" s="28"/>
      <c r="AB6" s="29"/>
      <c r="AC6" s="27"/>
      <c r="AD6" s="28"/>
      <c r="AE6" s="29"/>
      <c r="AF6" s="27"/>
      <c r="AG6" s="28"/>
      <c r="AH6" s="29"/>
      <c r="AI6" s="34"/>
      <c r="AK6" s="12"/>
    </row>
    <row r="7" spans="1:37" x14ac:dyDescent="0.25">
      <c r="A7" s="2">
        <v>2</v>
      </c>
      <c r="B7" s="2" t="s">
        <v>9</v>
      </c>
      <c r="C7" s="2" t="s">
        <v>9</v>
      </c>
      <c r="D7" s="2" t="s">
        <v>20</v>
      </c>
      <c r="E7" s="16">
        <v>4</v>
      </c>
      <c r="F7" s="17">
        <v>1</v>
      </c>
      <c r="G7" s="17">
        <v>1000000</v>
      </c>
      <c r="H7" s="18">
        <f>G7*F7*E7</f>
        <v>4000000</v>
      </c>
      <c r="I7" s="16">
        <v>2</v>
      </c>
      <c r="J7" s="17">
        <v>1</v>
      </c>
      <c r="K7" s="17">
        <v>700000</v>
      </c>
      <c r="L7" s="18">
        <f>K7*J7*I7</f>
        <v>1400000</v>
      </c>
      <c r="M7" s="16">
        <v>15</v>
      </c>
      <c r="N7" s="17">
        <v>150000</v>
      </c>
      <c r="O7" s="18">
        <f>N7*M7</f>
        <v>2250000</v>
      </c>
      <c r="P7" s="16">
        <f>10+M7+10</f>
        <v>35</v>
      </c>
      <c r="Q7" s="17">
        <f>44000+16000</f>
        <v>60000</v>
      </c>
      <c r="R7" s="18">
        <f>Q7*P7</f>
        <v>2100000</v>
      </c>
      <c r="S7" s="33">
        <v>2700000</v>
      </c>
      <c r="T7" s="23"/>
      <c r="U7" s="27">
        <v>4</v>
      </c>
      <c r="V7" s="28">
        <v>1</v>
      </c>
      <c r="W7" s="28">
        <v>800000</v>
      </c>
      <c r="X7" s="29">
        <f>W7*V7*U7</f>
        <v>3200000</v>
      </c>
      <c r="Y7" s="27">
        <v>2</v>
      </c>
      <c r="Z7" s="28">
        <v>1</v>
      </c>
      <c r="AA7" s="28">
        <v>600000</v>
      </c>
      <c r="AB7" s="29">
        <f>AA7*Z7*Y7</f>
        <v>1200000</v>
      </c>
      <c r="AC7" s="27">
        <v>15</v>
      </c>
      <c r="AD7" s="28">
        <v>150000</v>
      </c>
      <c r="AE7" s="29">
        <f>AD7*AC7</f>
        <v>2250000</v>
      </c>
      <c r="AF7" s="27">
        <f>11+AC7+10</f>
        <v>36</v>
      </c>
      <c r="AG7" s="28">
        <f>44000+16000</f>
        <v>60000</v>
      </c>
      <c r="AH7" s="29">
        <f>AG7*AF7</f>
        <v>2160000</v>
      </c>
      <c r="AI7" s="34">
        <v>2700000</v>
      </c>
      <c r="AK7" s="12">
        <f>R7+O7+L7+X7+AB7+AE7+AH7</f>
        <v>14560000</v>
      </c>
    </row>
    <row r="8" spans="1:37" x14ac:dyDescent="0.25">
      <c r="E8" s="16"/>
      <c r="F8" s="17"/>
      <c r="G8" s="17"/>
      <c r="H8" s="18"/>
      <c r="I8" s="16"/>
      <c r="J8" s="17"/>
      <c r="K8" s="17"/>
      <c r="L8" s="18"/>
      <c r="M8" s="16"/>
      <c r="N8" s="17"/>
      <c r="O8" s="18"/>
      <c r="P8" s="16"/>
      <c r="Q8" s="17"/>
      <c r="R8" s="18"/>
      <c r="S8" s="33"/>
      <c r="T8" s="23"/>
      <c r="U8" s="27"/>
      <c r="V8" s="28"/>
      <c r="W8" s="28"/>
      <c r="X8" s="29"/>
      <c r="Y8" s="27"/>
      <c r="Z8" s="28"/>
      <c r="AA8" s="28"/>
      <c r="AB8" s="29"/>
      <c r="AC8" s="27"/>
      <c r="AD8" s="28"/>
      <c r="AE8" s="29"/>
      <c r="AF8" s="27"/>
      <c r="AG8" s="28"/>
      <c r="AH8" s="29"/>
      <c r="AI8" s="34"/>
      <c r="AK8" s="12"/>
    </row>
    <row r="9" spans="1:37" x14ac:dyDescent="0.25">
      <c r="A9" s="2">
        <v>3</v>
      </c>
      <c r="B9" s="2" t="s">
        <v>3</v>
      </c>
      <c r="C9" s="2" t="s">
        <v>21</v>
      </c>
      <c r="D9" s="2" t="s">
        <v>22</v>
      </c>
      <c r="E9" s="16">
        <v>4</v>
      </c>
      <c r="F9" s="17">
        <v>1</v>
      </c>
      <c r="G9" s="17">
        <v>1000000</v>
      </c>
      <c r="H9" s="18">
        <f>G9*F9*E9</f>
        <v>4000000</v>
      </c>
      <c r="I9" s="16">
        <v>2</v>
      </c>
      <c r="J9" s="17">
        <v>1</v>
      </c>
      <c r="K9" s="17">
        <v>700000</v>
      </c>
      <c r="L9" s="18">
        <f>K9*J9*I9</f>
        <v>1400000</v>
      </c>
      <c r="M9" s="16">
        <v>15</v>
      </c>
      <c r="N9" s="17">
        <v>150000</v>
      </c>
      <c r="O9" s="18">
        <f>N9*M9</f>
        <v>2250000</v>
      </c>
      <c r="P9" s="16">
        <f>(10*4)+M9+10</f>
        <v>65</v>
      </c>
      <c r="Q9" s="17">
        <f>42000+16000</f>
        <v>58000</v>
      </c>
      <c r="R9" s="18">
        <f>Q9*P9</f>
        <v>3770000</v>
      </c>
      <c r="S9" s="33">
        <v>2700000</v>
      </c>
      <c r="T9" s="23"/>
      <c r="U9" s="27">
        <v>4</v>
      </c>
      <c r="V9" s="28">
        <v>1</v>
      </c>
      <c r="W9" s="28">
        <v>800000</v>
      </c>
      <c r="X9" s="29">
        <f>W9*V9*U9</f>
        <v>3200000</v>
      </c>
      <c r="Y9" s="27">
        <v>2</v>
      </c>
      <c r="Z9" s="28">
        <v>1</v>
      </c>
      <c r="AA9" s="28">
        <v>600000</v>
      </c>
      <c r="AB9" s="29">
        <f>AA9*Z9*Y9</f>
        <v>1200000</v>
      </c>
      <c r="AC9" s="27">
        <v>15</v>
      </c>
      <c r="AD9" s="28">
        <v>150000</v>
      </c>
      <c r="AE9" s="29">
        <f>AD9*AC9</f>
        <v>2250000</v>
      </c>
      <c r="AF9" s="27">
        <f>11+AC9+10</f>
        <v>36</v>
      </c>
      <c r="AG9" s="28">
        <f>42000+16000</f>
        <v>58000</v>
      </c>
      <c r="AH9" s="29">
        <f>AG11*AF9</f>
        <v>2088000</v>
      </c>
      <c r="AI9" s="34">
        <v>2700000</v>
      </c>
      <c r="AK9" s="12">
        <f>R9+O9+L9+X9+AB9+AE9+AH9</f>
        <v>16158000</v>
      </c>
    </row>
    <row r="10" spans="1:37" x14ac:dyDescent="0.25">
      <c r="C10" s="2" t="s">
        <v>23</v>
      </c>
      <c r="D10" s="2" t="s">
        <v>24</v>
      </c>
      <c r="E10" s="16"/>
      <c r="F10" s="17"/>
      <c r="G10" s="17"/>
      <c r="H10" s="18"/>
      <c r="I10" s="16"/>
      <c r="J10" s="17"/>
      <c r="K10" s="17"/>
      <c r="L10" s="18"/>
      <c r="M10" s="16"/>
      <c r="N10" s="17"/>
      <c r="O10" s="18"/>
      <c r="P10" s="16"/>
      <c r="Q10" s="17"/>
      <c r="R10" s="18"/>
      <c r="S10" s="33"/>
      <c r="T10" s="23"/>
      <c r="U10" s="27">
        <v>4</v>
      </c>
      <c r="V10" s="28">
        <v>1</v>
      </c>
      <c r="W10" s="28">
        <v>800000</v>
      </c>
      <c r="X10" s="29">
        <f>W10*V10*U10</f>
        <v>3200000</v>
      </c>
      <c r="Y10" s="27">
        <v>2</v>
      </c>
      <c r="Z10" s="28">
        <v>1</v>
      </c>
      <c r="AA10" s="28">
        <v>600000</v>
      </c>
      <c r="AB10" s="29">
        <f>AA10*Z10*Y10</f>
        <v>1200000</v>
      </c>
      <c r="AC10" s="27">
        <v>15</v>
      </c>
      <c r="AD10" s="28">
        <v>150000</v>
      </c>
      <c r="AE10" s="29">
        <f>AD10*AC10</f>
        <v>2250000</v>
      </c>
      <c r="AF10" s="27">
        <f>11+AC10+10</f>
        <v>36</v>
      </c>
      <c r="AG10" s="28">
        <f>42000+16000</f>
        <v>58000</v>
      </c>
      <c r="AH10" s="29">
        <f>AG10*AF10</f>
        <v>2088000</v>
      </c>
      <c r="AI10" s="34">
        <v>2700000</v>
      </c>
      <c r="AK10" s="12">
        <f>R10+O10+L10+X10+AB10+AE10+AH10</f>
        <v>8738000</v>
      </c>
    </row>
    <row r="11" spans="1:37" x14ac:dyDescent="0.25">
      <c r="C11" s="2" t="s">
        <v>25</v>
      </c>
      <c r="D11" s="2" t="s">
        <v>63</v>
      </c>
      <c r="E11" s="16"/>
      <c r="F11" s="17"/>
      <c r="G11" s="17"/>
      <c r="H11" s="18"/>
      <c r="I11" s="16"/>
      <c r="J11" s="17"/>
      <c r="K11" s="17"/>
      <c r="L11" s="18"/>
      <c r="M11" s="16"/>
      <c r="N11" s="17"/>
      <c r="O11" s="18"/>
      <c r="P11" s="16"/>
      <c r="Q11" s="17"/>
      <c r="R11" s="18"/>
      <c r="S11" s="33"/>
      <c r="T11" s="23"/>
      <c r="U11" s="27">
        <v>4</v>
      </c>
      <c r="V11" s="28">
        <v>1</v>
      </c>
      <c r="W11" s="28">
        <v>800000</v>
      </c>
      <c r="X11" s="29">
        <f>W11*V11*U11</f>
        <v>3200000</v>
      </c>
      <c r="Y11" s="27">
        <v>2</v>
      </c>
      <c r="Z11" s="28">
        <v>1</v>
      </c>
      <c r="AA11" s="28">
        <v>600000</v>
      </c>
      <c r="AB11" s="29">
        <f>AA11*Z11*Y11</f>
        <v>1200000</v>
      </c>
      <c r="AC11" s="27">
        <v>15</v>
      </c>
      <c r="AD11" s="28">
        <v>150000</v>
      </c>
      <c r="AE11" s="29">
        <f>AD11*AC11</f>
        <v>2250000</v>
      </c>
      <c r="AF11" s="27">
        <f>(11*2)+AC11+10</f>
        <v>47</v>
      </c>
      <c r="AG11" s="28">
        <f>42000+16000</f>
        <v>58000</v>
      </c>
      <c r="AH11" s="29">
        <f>AG11*AF11</f>
        <v>2726000</v>
      </c>
      <c r="AI11" s="34">
        <v>2700000</v>
      </c>
      <c r="AK11" s="12">
        <f>R11+O11+L11+X11+AB11+AE11+AH11</f>
        <v>9376000</v>
      </c>
    </row>
    <row r="12" spans="1:37" x14ac:dyDescent="0.25">
      <c r="D12" s="2" t="s">
        <v>24</v>
      </c>
      <c r="E12" s="16"/>
      <c r="F12" s="17"/>
      <c r="G12" s="17"/>
      <c r="H12" s="18"/>
      <c r="I12" s="16"/>
      <c r="J12" s="17"/>
      <c r="K12" s="17"/>
      <c r="L12" s="18"/>
      <c r="M12" s="16"/>
      <c r="N12" s="17"/>
      <c r="O12" s="18"/>
      <c r="P12" s="16"/>
      <c r="Q12" s="17"/>
      <c r="R12" s="18"/>
      <c r="S12" s="33"/>
      <c r="T12" s="23"/>
      <c r="U12" s="27"/>
      <c r="V12" s="28"/>
      <c r="W12" s="28"/>
      <c r="X12" s="29"/>
      <c r="Y12" s="27"/>
      <c r="Z12" s="28"/>
      <c r="AA12" s="28"/>
      <c r="AB12" s="29"/>
      <c r="AC12" s="27"/>
      <c r="AD12" s="28"/>
      <c r="AE12" s="29"/>
      <c r="AF12" s="27"/>
      <c r="AG12" s="28"/>
      <c r="AH12" s="29"/>
      <c r="AI12" s="34"/>
      <c r="AK12" s="12"/>
    </row>
    <row r="13" spans="1:37" x14ac:dyDescent="0.25">
      <c r="E13" s="16"/>
      <c r="F13" s="17"/>
      <c r="G13" s="17"/>
      <c r="H13" s="18"/>
      <c r="I13" s="16"/>
      <c r="J13" s="17"/>
      <c r="K13" s="17"/>
      <c r="L13" s="18"/>
      <c r="M13" s="16"/>
      <c r="N13" s="17"/>
      <c r="O13" s="18"/>
      <c r="P13" s="16"/>
      <c r="Q13" s="17"/>
      <c r="R13" s="18"/>
      <c r="S13" s="33"/>
      <c r="T13" s="23"/>
      <c r="U13" s="27"/>
      <c r="V13" s="28"/>
      <c r="W13" s="28"/>
      <c r="X13" s="29"/>
      <c r="Y13" s="27"/>
      <c r="Z13" s="28"/>
      <c r="AA13" s="28"/>
      <c r="AB13" s="29"/>
      <c r="AC13" s="27"/>
      <c r="AD13" s="28"/>
      <c r="AE13" s="29"/>
      <c r="AF13" s="27"/>
      <c r="AG13" s="28"/>
      <c r="AH13" s="29"/>
      <c r="AI13" s="34"/>
      <c r="AK13" s="12"/>
    </row>
    <row r="14" spans="1:37" x14ac:dyDescent="0.25">
      <c r="A14" s="2">
        <v>4</v>
      </c>
      <c r="B14" s="2" t="s">
        <v>4</v>
      </c>
      <c r="C14" s="2" t="s">
        <v>26</v>
      </c>
      <c r="D14" s="2" t="s">
        <v>27</v>
      </c>
      <c r="E14" s="16">
        <v>4</v>
      </c>
      <c r="F14" s="17">
        <v>1</v>
      </c>
      <c r="G14" s="17">
        <v>1000000</v>
      </c>
      <c r="H14" s="18">
        <f>G14*F14*E14</f>
        <v>4000000</v>
      </c>
      <c r="I14" s="16">
        <v>2</v>
      </c>
      <c r="J14" s="17">
        <v>1</v>
      </c>
      <c r="K14" s="17">
        <v>700000</v>
      </c>
      <c r="L14" s="18">
        <f>K14*J14*I14</f>
        <v>1400000</v>
      </c>
      <c r="M14" s="16">
        <v>15</v>
      </c>
      <c r="N14" s="17">
        <v>150000</v>
      </c>
      <c r="O14" s="18">
        <f>N14*M14</f>
        <v>2250000</v>
      </c>
      <c r="P14" s="16">
        <f>10+M14+10</f>
        <v>35</v>
      </c>
      <c r="Q14" s="17">
        <f>42000+16000</f>
        <v>58000</v>
      </c>
      <c r="R14" s="18">
        <f>Q14*P14</f>
        <v>2030000</v>
      </c>
      <c r="S14" s="33">
        <v>2700000</v>
      </c>
      <c r="T14" s="23"/>
      <c r="U14" s="27">
        <v>4</v>
      </c>
      <c r="V14" s="28">
        <v>1</v>
      </c>
      <c r="W14" s="28">
        <v>800000</v>
      </c>
      <c r="X14" s="29">
        <f>W14*V14*U14</f>
        <v>3200000</v>
      </c>
      <c r="Y14" s="27">
        <v>2</v>
      </c>
      <c r="Z14" s="28">
        <v>1</v>
      </c>
      <c r="AA14" s="28">
        <v>600000</v>
      </c>
      <c r="AB14" s="29">
        <f>AA14*Z14*Y14</f>
        <v>1200000</v>
      </c>
      <c r="AC14" s="27">
        <v>15</v>
      </c>
      <c r="AD14" s="28">
        <v>150000</v>
      </c>
      <c r="AE14" s="29">
        <f>AD14*AC14</f>
        <v>2250000</v>
      </c>
      <c r="AF14" s="27">
        <f>11+AC14+10</f>
        <v>36</v>
      </c>
      <c r="AG14" s="28">
        <f>42000+16000</f>
        <v>58000</v>
      </c>
      <c r="AH14" s="29">
        <f>AG14*AF14</f>
        <v>2088000</v>
      </c>
      <c r="AI14" s="34">
        <v>2700000</v>
      </c>
      <c r="AK14" s="12">
        <f>R14+O14+L14+X14+AB14+AE14+AH14</f>
        <v>14418000</v>
      </c>
    </row>
    <row r="15" spans="1:37" x14ac:dyDescent="0.25">
      <c r="E15" s="16"/>
      <c r="F15" s="17"/>
      <c r="G15" s="17"/>
      <c r="H15" s="18"/>
      <c r="I15" s="16"/>
      <c r="J15" s="17"/>
      <c r="K15" s="17"/>
      <c r="L15" s="18"/>
      <c r="M15" s="16"/>
      <c r="N15" s="17"/>
      <c r="O15" s="18"/>
      <c r="P15" s="16"/>
      <c r="Q15" s="17"/>
      <c r="R15" s="18"/>
      <c r="S15" s="33"/>
      <c r="T15" s="23"/>
      <c r="U15" s="27"/>
      <c r="V15" s="28"/>
      <c r="W15" s="28"/>
      <c r="X15" s="29"/>
      <c r="Y15" s="27"/>
      <c r="Z15" s="28"/>
      <c r="AA15" s="28"/>
      <c r="AB15" s="29"/>
      <c r="AC15" s="27"/>
      <c r="AD15" s="28"/>
      <c r="AE15" s="29"/>
      <c r="AF15" s="27"/>
      <c r="AG15" s="28"/>
      <c r="AH15" s="29"/>
      <c r="AI15" s="34"/>
      <c r="AK15" s="12"/>
    </row>
    <row r="16" spans="1:37" x14ac:dyDescent="0.25">
      <c r="A16" s="2">
        <v>5</v>
      </c>
      <c r="B16" s="2" t="s">
        <v>5</v>
      </c>
      <c r="C16" s="2" t="s">
        <v>28</v>
      </c>
      <c r="D16" s="2" t="s">
        <v>29</v>
      </c>
      <c r="E16" s="16">
        <v>4</v>
      </c>
      <c r="F16" s="17">
        <v>1</v>
      </c>
      <c r="G16" s="17">
        <v>1000000</v>
      </c>
      <c r="H16" s="18">
        <f>G16*F16*E16</f>
        <v>4000000</v>
      </c>
      <c r="I16" s="16">
        <v>2</v>
      </c>
      <c r="J16" s="17">
        <v>1</v>
      </c>
      <c r="K16" s="17">
        <v>700000</v>
      </c>
      <c r="L16" s="18">
        <f>K16*J16*I16</f>
        <v>1400000</v>
      </c>
      <c r="M16" s="16">
        <v>15</v>
      </c>
      <c r="N16" s="17">
        <v>150000</v>
      </c>
      <c r="O16" s="18">
        <f>N16*M16</f>
        <v>2250000</v>
      </c>
      <c r="P16" s="16">
        <f>(10*2)+M16+10</f>
        <v>45</v>
      </c>
      <c r="Q16" s="17">
        <f>42000+16000</f>
        <v>58000</v>
      </c>
      <c r="R16" s="18">
        <f>Q16*P16</f>
        <v>2610000</v>
      </c>
      <c r="S16" s="33">
        <v>2700000</v>
      </c>
      <c r="T16" s="23"/>
      <c r="U16" s="27">
        <v>4</v>
      </c>
      <c r="V16" s="28">
        <v>1</v>
      </c>
      <c r="W16" s="28">
        <v>800000</v>
      </c>
      <c r="X16" s="29">
        <f>W16*V16*U16</f>
        <v>3200000</v>
      </c>
      <c r="Y16" s="27">
        <v>2</v>
      </c>
      <c r="Z16" s="28">
        <v>1</v>
      </c>
      <c r="AA16" s="28">
        <v>600000</v>
      </c>
      <c r="AB16" s="29">
        <f>AA16*Z16*Y16</f>
        <v>1200000</v>
      </c>
      <c r="AC16" s="27">
        <v>15</v>
      </c>
      <c r="AD16" s="28">
        <v>150000</v>
      </c>
      <c r="AE16" s="29">
        <f>AD16*AC16</f>
        <v>2250000</v>
      </c>
      <c r="AF16" s="27">
        <f>11+AC16+10</f>
        <v>36</v>
      </c>
      <c r="AG16" s="28">
        <f>42000+16000</f>
        <v>58000</v>
      </c>
      <c r="AH16" s="29">
        <f>AG16*AF16</f>
        <v>2088000</v>
      </c>
      <c r="AI16" s="34">
        <v>2700000</v>
      </c>
      <c r="AK16" s="12">
        <f>R16+O16+L16+X16+AB16+AE16+AH16</f>
        <v>14998000</v>
      </c>
    </row>
    <row r="17" spans="1:37" x14ac:dyDescent="0.25">
      <c r="C17" s="2" t="s">
        <v>30</v>
      </c>
      <c r="D17" s="2" t="s">
        <v>31</v>
      </c>
      <c r="E17" s="16"/>
      <c r="F17" s="17"/>
      <c r="G17" s="17"/>
      <c r="H17" s="18"/>
      <c r="I17" s="16"/>
      <c r="J17" s="17"/>
      <c r="K17" s="17"/>
      <c r="L17" s="18"/>
      <c r="M17" s="16"/>
      <c r="N17" s="17"/>
      <c r="O17" s="18"/>
      <c r="P17" s="16"/>
      <c r="Q17" s="17"/>
      <c r="R17" s="18"/>
      <c r="S17" s="33"/>
      <c r="T17" s="23"/>
      <c r="U17" s="27">
        <v>4</v>
      </c>
      <c r="V17" s="28">
        <v>1</v>
      </c>
      <c r="W17" s="28">
        <v>800000</v>
      </c>
      <c r="X17" s="29">
        <f>W17*V17*U17</f>
        <v>3200000</v>
      </c>
      <c r="Y17" s="27">
        <v>2</v>
      </c>
      <c r="Z17" s="28">
        <v>1</v>
      </c>
      <c r="AA17" s="28">
        <v>600000</v>
      </c>
      <c r="AB17" s="29">
        <f>AA17*Z17*Y17</f>
        <v>1200000</v>
      </c>
      <c r="AC17" s="27">
        <v>15</v>
      </c>
      <c r="AD17" s="28">
        <v>150000</v>
      </c>
      <c r="AE17" s="29">
        <f>AD17*AC17</f>
        <v>2250000</v>
      </c>
      <c r="AF17" s="27">
        <f>11+AC17+10</f>
        <v>36</v>
      </c>
      <c r="AG17" s="28">
        <f>42000+16000</f>
        <v>58000</v>
      </c>
      <c r="AH17" s="29">
        <f>AG17*AF17</f>
        <v>2088000</v>
      </c>
      <c r="AI17" s="34">
        <v>2700000</v>
      </c>
      <c r="AK17" s="12">
        <f>R17+O17+L17+X17+AB17+AE17+AH17</f>
        <v>8738000</v>
      </c>
    </row>
    <row r="18" spans="1:37" x14ac:dyDescent="0.25">
      <c r="E18" s="16"/>
      <c r="F18" s="17"/>
      <c r="G18" s="17"/>
      <c r="H18" s="18"/>
      <c r="I18" s="16"/>
      <c r="J18" s="17"/>
      <c r="K18" s="17"/>
      <c r="L18" s="18"/>
      <c r="M18" s="16"/>
      <c r="N18" s="17"/>
      <c r="O18" s="18"/>
      <c r="P18" s="16"/>
      <c r="Q18" s="17"/>
      <c r="R18" s="18"/>
      <c r="S18" s="33"/>
      <c r="T18" s="23"/>
      <c r="U18" s="27"/>
      <c r="V18" s="28"/>
      <c r="W18" s="28"/>
      <c r="X18" s="29"/>
      <c r="Y18" s="27"/>
      <c r="Z18" s="28"/>
      <c r="AA18" s="28"/>
      <c r="AB18" s="29"/>
      <c r="AC18" s="27"/>
      <c r="AD18" s="28"/>
      <c r="AE18" s="29"/>
      <c r="AF18" s="27"/>
      <c r="AG18" s="28"/>
      <c r="AH18" s="29"/>
      <c r="AI18" s="34"/>
      <c r="AK18" s="12"/>
    </row>
    <row r="19" spans="1:37" x14ac:dyDescent="0.25">
      <c r="A19" s="2">
        <v>6</v>
      </c>
      <c r="B19" s="2" t="s">
        <v>7</v>
      </c>
      <c r="C19" s="2" t="s">
        <v>32</v>
      </c>
      <c r="D19" s="2" t="s">
        <v>33</v>
      </c>
      <c r="E19" s="16">
        <v>4</v>
      </c>
      <c r="F19" s="17">
        <v>1</v>
      </c>
      <c r="G19" s="17">
        <v>1000000</v>
      </c>
      <c r="H19" s="18">
        <f>G19*F19*E19</f>
        <v>4000000</v>
      </c>
      <c r="I19" s="16">
        <v>2</v>
      </c>
      <c r="J19" s="17">
        <v>1</v>
      </c>
      <c r="K19" s="17">
        <v>700000</v>
      </c>
      <c r="L19" s="18">
        <f>K19*J19*I19</f>
        <v>1400000</v>
      </c>
      <c r="M19" s="16">
        <v>15</v>
      </c>
      <c r="N19" s="17">
        <v>150000</v>
      </c>
      <c r="O19" s="18">
        <f>N19*M19</f>
        <v>2250000</v>
      </c>
      <c r="P19" s="16">
        <f>(10*2)+M19+10</f>
        <v>45</v>
      </c>
      <c r="Q19" s="17">
        <f>44000+17000</f>
        <v>61000</v>
      </c>
      <c r="R19" s="18">
        <f>Q19*P19</f>
        <v>2745000</v>
      </c>
      <c r="S19" s="33">
        <v>2700000</v>
      </c>
      <c r="T19" s="23"/>
      <c r="U19" s="27">
        <v>4</v>
      </c>
      <c r="V19" s="28">
        <v>1</v>
      </c>
      <c r="W19" s="28">
        <v>800000</v>
      </c>
      <c r="X19" s="29">
        <f>W19*V19*U19</f>
        <v>3200000</v>
      </c>
      <c r="Y19" s="27">
        <v>2</v>
      </c>
      <c r="Z19" s="28">
        <v>1</v>
      </c>
      <c r="AA19" s="28">
        <v>600000</v>
      </c>
      <c r="AB19" s="29">
        <f>AA19*Z19*Y19</f>
        <v>1200000</v>
      </c>
      <c r="AC19" s="27">
        <v>15</v>
      </c>
      <c r="AD19" s="28">
        <v>150000</v>
      </c>
      <c r="AE19" s="29">
        <f>AD19*AC19</f>
        <v>2250000</v>
      </c>
      <c r="AF19" s="27">
        <f>11+AC19+10</f>
        <v>36</v>
      </c>
      <c r="AG19" s="28">
        <f>44000+17000</f>
        <v>61000</v>
      </c>
      <c r="AH19" s="29">
        <f>AG19*AF19</f>
        <v>2196000</v>
      </c>
      <c r="AI19" s="34">
        <v>2700000</v>
      </c>
      <c r="AK19" s="12">
        <f>R19+O19+L19+X19+AB19+AE19+AH19</f>
        <v>15241000</v>
      </c>
    </row>
    <row r="20" spans="1:37" x14ac:dyDescent="0.25">
      <c r="C20" s="2" t="s">
        <v>34</v>
      </c>
      <c r="D20" s="2" t="s">
        <v>35</v>
      </c>
      <c r="E20" s="16"/>
      <c r="F20" s="17"/>
      <c r="G20" s="17"/>
      <c r="H20" s="18"/>
      <c r="I20" s="16"/>
      <c r="J20" s="17"/>
      <c r="K20" s="17"/>
      <c r="L20" s="18"/>
      <c r="M20" s="16"/>
      <c r="N20" s="17"/>
      <c r="O20" s="18"/>
      <c r="P20" s="16"/>
      <c r="Q20" s="17"/>
      <c r="R20" s="18"/>
      <c r="S20" s="33"/>
      <c r="T20" s="23"/>
      <c r="U20" s="27">
        <v>4</v>
      </c>
      <c r="V20" s="28">
        <v>1</v>
      </c>
      <c r="W20" s="28">
        <v>800000</v>
      </c>
      <c r="X20" s="29">
        <f>W20*V20*U20</f>
        <v>3200000</v>
      </c>
      <c r="Y20" s="27">
        <v>2</v>
      </c>
      <c r="Z20" s="28">
        <v>1</v>
      </c>
      <c r="AA20" s="28">
        <v>600000</v>
      </c>
      <c r="AB20" s="29">
        <f>AA20*Z20*Y20</f>
        <v>1200000</v>
      </c>
      <c r="AC20" s="27">
        <v>15</v>
      </c>
      <c r="AD20" s="28">
        <v>150000</v>
      </c>
      <c r="AE20" s="29">
        <f>AD20*AC20</f>
        <v>2250000</v>
      </c>
      <c r="AF20" s="27">
        <f>11+AC20+10</f>
        <v>36</v>
      </c>
      <c r="AG20" s="28">
        <f>44000+17000</f>
        <v>61000</v>
      </c>
      <c r="AH20" s="29">
        <f>AG20*AF20</f>
        <v>2196000</v>
      </c>
      <c r="AI20" s="34">
        <v>2700000</v>
      </c>
      <c r="AK20" s="12">
        <f>R20+O20+L20+X20+AB20+AE20+AH20</f>
        <v>8846000</v>
      </c>
    </row>
    <row r="21" spans="1:37" x14ac:dyDescent="0.25">
      <c r="E21" s="16"/>
      <c r="F21" s="17"/>
      <c r="G21" s="17"/>
      <c r="H21" s="18"/>
      <c r="I21" s="16"/>
      <c r="J21" s="17"/>
      <c r="K21" s="17"/>
      <c r="L21" s="18"/>
      <c r="M21" s="16"/>
      <c r="N21" s="17"/>
      <c r="O21" s="18"/>
      <c r="P21" s="16"/>
      <c r="Q21" s="17"/>
      <c r="R21" s="18"/>
      <c r="S21" s="33"/>
      <c r="T21" s="23"/>
      <c r="U21" s="27"/>
      <c r="V21" s="28"/>
      <c r="W21" s="28"/>
      <c r="X21" s="29"/>
      <c r="Y21" s="27"/>
      <c r="Z21" s="28"/>
      <c r="AA21" s="28"/>
      <c r="AB21" s="29"/>
      <c r="AC21" s="27"/>
      <c r="AD21" s="28"/>
      <c r="AE21" s="29"/>
      <c r="AF21" s="27"/>
      <c r="AG21" s="28"/>
      <c r="AH21" s="29"/>
      <c r="AI21" s="34"/>
      <c r="AK21" s="12"/>
    </row>
    <row r="22" spans="1:37" x14ac:dyDescent="0.25">
      <c r="A22" s="2">
        <v>7</v>
      </c>
      <c r="B22" s="2" t="s">
        <v>1</v>
      </c>
      <c r="C22" s="2" t="s">
        <v>36</v>
      </c>
      <c r="D22" s="2" t="s">
        <v>37</v>
      </c>
      <c r="E22" s="16">
        <v>4</v>
      </c>
      <c r="F22" s="17">
        <v>1</v>
      </c>
      <c r="G22" s="17">
        <v>1000000</v>
      </c>
      <c r="H22" s="18">
        <f>G22*F22*E22</f>
        <v>4000000</v>
      </c>
      <c r="I22" s="16">
        <v>2</v>
      </c>
      <c r="J22" s="17">
        <v>1</v>
      </c>
      <c r="K22" s="17">
        <v>700000</v>
      </c>
      <c r="L22" s="18">
        <f>K22*J22*I22</f>
        <v>1400000</v>
      </c>
      <c r="M22" s="16">
        <v>15</v>
      </c>
      <c r="N22" s="17">
        <v>150000</v>
      </c>
      <c r="O22" s="18">
        <f>N22*M22</f>
        <v>2250000</v>
      </c>
      <c r="P22" s="16">
        <f>(10*4)+M22+10</f>
        <v>65</v>
      </c>
      <c r="Q22" s="17">
        <f>41000+21000</f>
        <v>62000</v>
      </c>
      <c r="R22" s="18">
        <f>Q22*P22</f>
        <v>4030000</v>
      </c>
      <c r="S22" s="33">
        <v>2700000</v>
      </c>
      <c r="T22" s="23"/>
      <c r="U22" s="27">
        <v>4</v>
      </c>
      <c r="V22" s="28">
        <v>1</v>
      </c>
      <c r="W22" s="28">
        <v>800000</v>
      </c>
      <c r="X22" s="29">
        <f>W22*V22*U22</f>
        <v>3200000</v>
      </c>
      <c r="Y22" s="27">
        <v>2</v>
      </c>
      <c r="Z22" s="28">
        <v>1</v>
      </c>
      <c r="AA22" s="28">
        <v>600000</v>
      </c>
      <c r="AB22" s="29">
        <f>AA22*Z22*Y22</f>
        <v>1200000</v>
      </c>
      <c r="AC22" s="27">
        <v>15</v>
      </c>
      <c r="AD22" s="28">
        <v>150000</v>
      </c>
      <c r="AE22" s="29">
        <f>AD22*AC22</f>
        <v>2250000</v>
      </c>
      <c r="AF22" s="27">
        <f>11+AC22+10</f>
        <v>36</v>
      </c>
      <c r="AG22" s="28">
        <f>41000+21000</f>
        <v>62000</v>
      </c>
      <c r="AH22" s="29">
        <f>AG22*AF22</f>
        <v>2232000</v>
      </c>
      <c r="AI22" s="34">
        <v>2700000</v>
      </c>
      <c r="AK22" s="12">
        <f>R22+O22+L22+X22+AB22+AE22+AH22</f>
        <v>16562000</v>
      </c>
    </row>
    <row r="23" spans="1:37" x14ac:dyDescent="0.25">
      <c r="C23" s="2" t="s">
        <v>38</v>
      </c>
      <c r="D23" s="2" t="s">
        <v>39</v>
      </c>
      <c r="E23" s="16"/>
      <c r="F23" s="17"/>
      <c r="G23" s="17"/>
      <c r="H23" s="18"/>
      <c r="I23" s="16"/>
      <c r="J23" s="17"/>
      <c r="K23" s="17"/>
      <c r="L23" s="18"/>
      <c r="M23" s="16"/>
      <c r="N23" s="17"/>
      <c r="O23" s="18"/>
      <c r="P23" s="16"/>
      <c r="Q23" s="17"/>
      <c r="R23" s="18"/>
      <c r="S23" s="33"/>
      <c r="T23" s="23"/>
      <c r="U23" s="27">
        <v>4</v>
      </c>
      <c r="V23" s="28">
        <v>1</v>
      </c>
      <c r="W23" s="28">
        <v>800000</v>
      </c>
      <c r="X23" s="29">
        <f>W23*V23*U23</f>
        <v>3200000</v>
      </c>
      <c r="Y23" s="27">
        <v>2</v>
      </c>
      <c r="Z23" s="28">
        <v>1</v>
      </c>
      <c r="AA23" s="28">
        <v>600000</v>
      </c>
      <c r="AB23" s="29">
        <f>AA23*Z23*Y23</f>
        <v>1200000</v>
      </c>
      <c r="AC23" s="27">
        <v>15</v>
      </c>
      <c r="AD23" s="28">
        <v>150000</v>
      </c>
      <c r="AE23" s="29">
        <f>AD23*AC23</f>
        <v>2250000</v>
      </c>
      <c r="AF23" s="27">
        <f>11+AC23+10</f>
        <v>36</v>
      </c>
      <c r="AG23" s="28">
        <f>41000+21000</f>
        <v>62000</v>
      </c>
      <c r="AH23" s="29">
        <f>AG23*AF23</f>
        <v>2232000</v>
      </c>
      <c r="AI23" s="34">
        <v>2700000</v>
      </c>
      <c r="AK23" s="12">
        <f>R23+O23+L23+X23+AB23+AE23+AH23</f>
        <v>8882000</v>
      </c>
    </row>
    <row r="24" spans="1:37" x14ac:dyDescent="0.25">
      <c r="C24" s="2" t="s">
        <v>40</v>
      </c>
      <c r="D24" s="2" t="s">
        <v>41</v>
      </c>
      <c r="E24" s="16"/>
      <c r="F24" s="17"/>
      <c r="G24" s="17"/>
      <c r="H24" s="18"/>
      <c r="I24" s="16"/>
      <c r="J24" s="17"/>
      <c r="K24" s="17"/>
      <c r="L24" s="18"/>
      <c r="M24" s="16"/>
      <c r="N24" s="17"/>
      <c r="O24" s="18"/>
      <c r="P24" s="16"/>
      <c r="Q24" s="17"/>
      <c r="R24" s="18"/>
      <c r="S24" s="33"/>
      <c r="T24" s="23"/>
      <c r="U24" s="27">
        <v>4</v>
      </c>
      <c r="V24" s="28">
        <v>1</v>
      </c>
      <c r="W24" s="28">
        <v>800000</v>
      </c>
      <c r="X24" s="29">
        <f>W24*V24*U24</f>
        <v>3200000</v>
      </c>
      <c r="Y24" s="27">
        <v>2</v>
      </c>
      <c r="Z24" s="28">
        <v>1</v>
      </c>
      <c r="AA24" s="28">
        <v>600000</v>
      </c>
      <c r="AB24" s="29">
        <f>AA24*Z24*Y24</f>
        <v>1200000</v>
      </c>
      <c r="AC24" s="27">
        <v>15</v>
      </c>
      <c r="AD24" s="28">
        <v>150000</v>
      </c>
      <c r="AE24" s="29">
        <f>AD24*AC24</f>
        <v>2250000</v>
      </c>
      <c r="AF24" s="27">
        <f>11+AC24+10</f>
        <v>36</v>
      </c>
      <c r="AG24" s="28">
        <f>41000+21000</f>
        <v>62000</v>
      </c>
      <c r="AH24" s="29">
        <f>AG24*AF24</f>
        <v>2232000</v>
      </c>
      <c r="AI24" s="34">
        <v>2700000</v>
      </c>
      <c r="AK24" s="12">
        <f>R24+O24+L24+X24+AB24+AE24+AH24</f>
        <v>8882000</v>
      </c>
    </row>
    <row r="25" spans="1:37" x14ac:dyDescent="0.25">
      <c r="C25" s="2" t="s">
        <v>42</v>
      </c>
      <c r="D25" s="2" t="s">
        <v>43</v>
      </c>
      <c r="E25" s="16"/>
      <c r="F25" s="17"/>
      <c r="G25" s="17"/>
      <c r="H25" s="18"/>
      <c r="I25" s="16"/>
      <c r="J25" s="17"/>
      <c r="K25" s="17"/>
      <c r="L25" s="18"/>
      <c r="M25" s="16"/>
      <c r="N25" s="17"/>
      <c r="O25" s="18"/>
      <c r="P25" s="16"/>
      <c r="Q25" s="17"/>
      <c r="R25" s="18"/>
      <c r="S25" s="33"/>
      <c r="T25" s="23"/>
      <c r="U25" s="27">
        <v>4</v>
      </c>
      <c r="V25" s="28">
        <v>1</v>
      </c>
      <c r="W25" s="28">
        <v>800000</v>
      </c>
      <c r="X25" s="29">
        <f>W25*V25*U25</f>
        <v>3200000</v>
      </c>
      <c r="Y25" s="27">
        <v>2</v>
      </c>
      <c r="Z25" s="28">
        <v>1</v>
      </c>
      <c r="AA25" s="28">
        <v>600000</v>
      </c>
      <c r="AB25" s="29">
        <f>AA25*Z25*Y25</f>
        <v>1200000</v>
      </c>
      <c r="AC25" s="27">
        <v>15</v>
      </c>
      <c r="AD25" s="28">
        <v>150000</v>
      </c>
      <c r="AE25" s="29">
        <f>AD25*AC25</f>
        <v>2250000</v>
      </c>
      <c r="AF25" s="27">
        <f>11+AC25+10</f>
        <v>36</v>
      </c>
      <c r="AG25" s="28">
        <f>41000+21000</f>
        <v>62000</v>
      </c>
      <c r="AH25" s="29">
        <f>AG25*AF25</f>
        <v>2232000</v>
      </c>
      <c r="AI25" s="34">
        <v>2700000</v>
      </c>
      <c r="AK25" s="12">
        <f>R25+O25+L25+X25+AB25+AE25+AH25</f>
        <v>8882000</v>
      </c>
    </row>
    <row r="26" spans="1:37" x14ac:dyDescent="0.25">
      <c r="E26" s="16"/>
      <c r="F26" s="17"/>
      <c r="G26" s="17"/>
      <c r="H26" s="18"/>
      <c r="I26" s="16"/>
      <c r="J26" s="17"/>
      <c r="K26" s="17"/>
      <c r="L26" s="18"/>
      <c r="M26" s="16"/>
      <c r="N26" s="17"/>
      <c r="O26" s="18"/>
      <c r="P26" s="16"/>
      <c r="Q26" s="17"/>
      <c r="R26" s="18"/>
      <c r="S26" s="33"/>
      <c r="T26" s="23"/>
      <c r="U26" s="27"/>
      <c r="V26" s="28"/>
      <c r="W26" s="28"/>
      <c r="X26" s="29"/>
      <c r="Y26" s="27"/>
      <c r="Z26" s="28"/>
      <c r="AA26" s="28"/>
      <c r="AB26" s="29"/>
      <c r="AC26" s="27"/>
      <c r="AD26" s="28"/>
      <c r="AE26" s="29"/>
      <c r="AF26" s="27"/>
      <c r="AG26" s="28"/>
      <c r="AH26" s="29"/>
      <c r="AI26" s="34"/>
      <c r="AK26" s="12"/>
    </row>
    <row r="27" spans="1:37" x14ac:dyDescent="0.25">
      <c r="A27" s="2">
        <v>8</v>
      </c>
      <c r="B27" s="2" t="s">
        <v>6</v>
      </c>
      <c r="C27" s="2" t="s">
        <v>44</v>
      </c>
      <c r="D27" s="2" t="s">
        <v>45</v>
      </c>
      <c r="E27" s="16">
        <v>4</v>
      </c>
      <c r="F27" s="17">
        <v>1</v>
      </c>
      <c r="G27" s="17">
        <v>1000000</v>
      </c>
      <c r="H27" s="18">
        <f>G27*F27*E27</f>
        <v>4000000</v>
      </c>
      <c r="I27" s="16">
        <v>2</v>
      </c>
      <c r="J27" s="17">
        <v>1</v>
      </c>
      <c r="K27" s="17">
        <v>700000</v>
      </c>
      <c r="L27" s="18">
        <f>K27*J27*I27</f>
        <v>1400000</v>
      </c>
      <c r="M27" s="16">
        <v>15</v>
      </c>
      <c r="N27" s="17">
        <v>150000</v>
      </c>
      <c r="O27" s="18">
        <f>N27*M27</f>
        <v>2250000</v>
      </c>
      <c r="P27" s="16">
        <f>10+M27+10</f>
        <v>35</v>
      </c>
      <c r="Q27" s="17">
        <f>47000+19000</f>
        <v>66000</v>
      </c>
      <c r="R27" s="18">
        <f>Q27*P27</f>
        <v>2310000</v>
      </c>
      <c r="S27" s="33">
        <v>2700000</v>
      </c>
      <c r="T27" s="23"/>
      <c r="U27" s="27">
        <v>4</v>
      </c>
      <c r="V27" s="28">
        <v>1</v>
      </c>
      <c r="W27" s="28">
        <v>800000</v>
      </c>
      <c r="X27" s="29">
        <f>W27*V27*U27</f>
        <v>3200000</v>
      </c>
      <c r="Y27" s="27">
        <v>2</v>
      </c>
      <c r="Z27" s="28">
        <v>1</v>
      </c>
      <c r="AA27" s="28">
        <v>600000</v>
      </c>
      <c r="AB27" s="29">
        <f>AA27*Z27*Y27</f>
        <v>1200000</v>
      </c>
      <c r="AC27" s="27">
        <v>15</v>
      </c>
      <c r="AD27" s="28">
        <v>150000</v>
      </c>
      <c r="AE27" s="29">
        <f>AD27*AC27</f>
        <v>2250000</v>
      </c>
      <c r="AF27" s="27">
        <f>11+AC27+10</f>
        <v>36</v>
      </c>
      <c r="AG27" s="28">
        <f>47000+19000</f>
        <v>66000</v>
      </c>
      <c r="AH27" s="29">
        <f>AG27*AF27</f>
        <v>2376000</v>
      </c>
      <c r="AI27" s="34">
        <v>2700000</v>
      </c>
      <c r="AK27" s="12">
        <f>R27+O27+L27+X27+AB27+AE27+AH27</f>
        <v>14986000</v>
      </c>
    </row>
    <row r="28" spans="1:37" x14ac:dyDescent="0.25">
      <c r="E28" s="16"/>
      <c r="F28" s="17"/>
      <c r="G28" s="17"/>
      <c r="H28" s="18"/>
      <c r="I28" s="16"/>
      <c r="J28" s="17"/>
      <c r="K28" s="17"/>
      <c r="L28" s="18"/>
      <c r="M28" s="16"/>
      <c r="N28" s="17"/>
      <c r="O28" s="18"/>
      <c r="P28" s="16"/>
      <c r="Q28" s="17"/>
      <c r="R28" s="18"/>
      <c r="S28" s="33"/>
      <c r="T28" s="23"/>
      <c r="U28" s="27"/>
      <c r="V28" s="28"/>
      <c r="W28" s="28"/>
      <c r="X28" s="29"/>
      <c r="Y28" s="27"/>
      <c r="Z28" s="28"/>
      <c r="AA28" s="28"/>
      <c r="AB28" s="29"/>
      <c r="AC28" s="27"/>
      <c r="AD28" s="28"/>
      <c r="AE28" s="29"/>
      <c r="AF28" s="27"/>
      <c r="AG28" s="28"/>
      <c r="AH28" s="29"/>
      <c r="AI28" s="34"/>
      <c r="AK28" s="12"/>
    </row>
    <row r="29" spans="1:37" x14ac:dyDescent="0.25">
      <c r="A29" s="2">
        <v>9</v>
      </c>
      <c r="B29" s="2" t="s">
        <v>2</v>
      </c>
      <c r="C29" s="2" t="s">
        <v>46</v>
      </c>
      <c r="D29" s="2" t="s">
        <v>47</v>
      </c>
      <c r="E29" s="16">
        <v>4</v>
      </c>
      <c r="F29" s="17">
        <v>1</v>
      </c>
      <c r="G29" s="17">
        <v>1000000</v>
      </c>
      <c r="H29" s="18">
        <f>G29*F29*E29</f>
        <v>4000000</v>
      </c>
      <c r="I29" s="16">
        <v>2</v>
      </c>
      <c r="J29" s="17">
        <v>1</v>
      </c>
      <c r="K29" s="17">
        <v>700000</v>
      </c>
      <c r="L29" s="18">
        <f>K29*J29*I29</f>
        <v>1400000</v>
      </c>
      <c r="M29" s="16">
        <v>15</v>
      </c>
      <c r="N29" s="17">
        <v>150000</v>
      </c>
      <c r="O29" s="18">
        <f>N29*M29</f>
        <v>2250000</v>
      </c>
      <c r="P29" s="16">
        <f>(10*4)+M29+10</f>
        <v>65</v>
      </c>
      <c r="Q29" s="17">
        <f>60000+31000</f>
        <v>91000</v>
      </c>
      <c r="R29" s="18">
        <f>Q29*P29</f>
        <v>5915000</v>
      </c>
      <c r="S29" s="33">
        <v>2700000</v>
      </c>
      <c r="T29" s="23"/>
      <c r="U29" s="27">
        <v>4</v>
      </c>
      <c r="V29" s="28">
        <v>1</v>
      </c>
      <c r="W29" s="28">
        <v>800000</v>
      </c>
      <c r="X29" s="29">
        <f>W29*V29*U29</f>
        <v>3200000</v>
      </c>
      <c r="Y29" s="27">
        <v>2</v>
      </c>
      <c r="Z29" s="28">
        <v>1</v>
      </c>
      <c r="AA29" s="28">
        <v>600000</v>
      </c>
      <c r="AB29" s="29">
        <f>AA29*Z29*Y29</f>
        <v>1200000</v>
      </c>
      <c r="AC29" s="27">
        <v>15</v>
      </c>
      <c r="AD29" s="28">
        <v>150000</v>
      </c>
      <c r="AE29" s="29">
        <f>AD29*AC29</f>
        <v>2250000</v>
      </c>
      <c r="AF29" s="27">
        <f>11+AC29+10</f>
        <v>36</v>
      </c>
      <c r="AG29" s="28">
        <f>60000+31000</f>
        <v>91000</v>
      </c>
      <c r="AH29" s="29">
        <f>AG29*AF29</f>
        <v>3276000</v>
      </c>
      <c r="AI29" s="34">
        <v>2700000</v>
      </c>
      <c r="AK29" s="12">
        <f>R29+O29+L29+X29+AB29+AE29+AH29</f>
        <v>19491000</v>
      </c>
    </row>
    <row r="30" spans="1:37" x14ac:dyDescent="0.25">
      <c r="C30" s="2" t="s">
        <v>48</v>
      </c>
      <c r="D30" s="2" t="s">
        <v>49</v>
      </c>
      <c r="E30" s="16"/>
      <c r="F30" s="17"/>
      <c r="G30" s="17"/>
      <c r="H30" s="18"/>
      <c r="I30" s="16"/>
      <c r="J30" s="17"/>
      <c r="K30" s="17"/>
      <c r="L30" s="18"/>
      <c r="M30" s="16"/>
      <c r="N30" s="17"/>
      <c r="O30" s="18"/>
      <c r="P30" s="16"/>
      <c r="Q30" s="17"/>
      <c r="R30" s="18"/>
      <c r="S30" s="33"/>
      <c r="T30" s="23"/>
      <c r="U30" s="27">
        <v>4</v>
      </c>
      <c r="V30" s="28">
        <v>1</v>
      </c>
      <c r="W30" s="28">
        <v>800000</v>
      </c>
      <c r="X30" s="29">
        <f>W30*V30*U30</f>
        <v>3200000</v>
      </c>
      <c r="Y30" s="27">
        <v>2</v>
      </c>
      <c r="Z30" s="28">
        <v>1</v>
      </c>
      <c r="AA30" s="28">
        <v>600000</v>
      </c>
      <c r="AB30" s="29">
        <f>AA30*Z30*Y30</f>
        <v>1200000</v>
      </c>
      <c r="AC30" s="27">
        <v>15</v>
      </c>
      <c r="AD30" s="28">
        <v>150000</v>
      </c>
      <c r="AE30" s="29">
        <f>AD30*AC30</f>
        <v>2250000</v>
      </c>
      <c r="AF30" s="27">
        <f>11+AC30+10</f>
        <v>36</v>
      </c>
      <c r="AG30" s="28">
        <f>60000+31000</f>
        <v>91000</v>
      </c>
      <c r="AH30" s="29">
        <f>AG30*AF30</f>
        <v>3276000</v>
      </c>
      <c r="AI30" s="34">
        <v>2700000</v>
      </c>
      <c r="AK30" s="12">
        <f>R30+O30+L30+X30+AB30+AE30+AH30</f>
        <v>9926000</v>
      </c>
    </row>
    <row r="31" spans="1:37" x14ac:dyDescent="0.25">
      <c r="C31" s="2" t="s">
        <v>50</v>
      </c>
      <c r="D31" s="2" t="s">
        <v>51</v>
      </c>
      <c r="E31" s="16"/>
      <c r="F31" s="17"/>
      <c r="G31" s="17"/>
      <c r="H31" s="18"/>
      <c r="I31" s="16"/>
      <c r="J31" s="17"/>
      <c r="K31" s="17"/>
      <c r="L31" s="18"/>
      <c r="M31" s="16"/>
      <c r="N31" s="17"/>
      <c r="O31" s="18"/>
      <c r="P31" s="16"/>
      <c r="Q31" s="17"/>
      <c r="R31" s="18"/>
      <c r="S31" s="33"/>
      <c r="T31" s="23"/>
      <c r="U31" s="27">
        <v>4</v>
      </c>
      <c r="V31" s="28">
        <v>1</v>
      </c>
      <c r="W31" s="28">
        <v>800000</v>
      </c>
      <c r="X31" s="29">
        <f>W31*V31*U31</f>
        <v>3200000</v>
      </c>
      <c r="Y31" s="27">
        <v>2</v>
      </c>
      <c r="Z31" s="28">
        <v>1</v>
      </c>
      <c r="AA31" s="28">
        <v>600000</v>
      </c>
      <c r="AB31" s="29">
        <f>AA31*Z31*Y31</f>
        <v>1200000</v>
      </c>
      <c r="AC31" s="27">
        <v>15</v>
      </c>
      <c r="AD31" s="28">
        <v>150000</v>
      </c>
      <c r="AE31" s="29">
        <f>AD31*AC31</f>
        <v>2250000</v>
      </c>
      <c r="AF31" s="27">
        <f>11+AC31+10</f>
        <v>36</v>
      </c>
      <c r="AG31" s="28">
        <f>60000+31000</f>
        <v>91000</v>
      </c>
      <c r="AH31" s="29">
        <f>AG31*AF31</f>
        <v>3276000</v>
      </c>
      <c r="AI31" s="34">
        <v>2700000</v>
      </c>
      <c r="AK31" s="12">
        <f>R31+O31+L31+X31+AB31+AE31+AH31</f>
        <v>9926000</v>
      </c>
    </row>
    <row r="32" spans="1:37" x14ac:dyDescent="0.25">
      <c r="C32" s="2" t="s">
        <v>52</v>
      </c>
      <c r="D32" s="2" t="s">
        <v>53</v>
      </c>
      <c r="E32" s="19"/>
      <c r="F32" s="20"/>
      <c r="G32" s="20"/>
      <c r="H32" s="21"/>
      <c r="I32" s="19"/>
      <c r="J32" s="20"/>
      <c r="K32" s="20"/>
      <c r="L32" s="21"/>
      <c r="M32" s="19"/>
      <c r="N32" s="20"/>
      <c r="O32" s="21"/>
      <c r="P32" s="19"/>
      <c r="Q32" s="20"/>
      <c r="R32" s="21"/>
      <c r="S32" s="33"/>
      <c r="T32" s="23"/>
      <c r="U32" s="30">
        <v>4</v>
      </c>
      <c r="V32" s="31">
        <v>1</v>
      </c>
      <c r="W32" s="31">
        <v>800000</v>
      </c>
      <c r="X32" s="32">
        <f>W32*V32*U32</f>
        <v>3200000</v>
      </c>
      <c r="Y32" s="30">
        <v>2</v>
      </c>
      <c r="Z32" s="31">
        <v>1</v>
      </c>
      <c r="AA32" s="31">
        <v>600000</v>
      </c>
      <c r="AB32" s="32">
        <f>AA32*Z32*Y32</f>
        <v>1200000</v>
      </c>
      <c r="AC32" s="30">
        <v>15</v>
      </c>
      <c r="AD32" s="31">
        <v>150000</v>
      </c>
      <c r="AE32" s="32">
        <f>AD32*AC32</f>
        <v>2250000</v>
      </c>
      <c r="AF32" s="30">
        <f>11+AC32+10</f>
        <v>36</v>
      </c>
      <c r="AG32" s="31">
        <f>60000+31000</f>
        <v>91000</v>
      </c>
      <c r="AH32" s="32">
        <f>AG32*AF32</f>
        <v>3276000</v>
      </c>
      <c r="AI32" s="34">
        <v>2700000</v>
      </c>
      <c r="AK32" s="12">
        <f>R32+O32+L32+X32+AB32+AE32+AH32</f>
        <v>9926000</v>
      </c>
    </row>
    <row r="34" spans="19:37" x14ac:dyDescent="0.25">
      <c r="S34" s="6">
        <f>SUM(S5:S29)</f>
        <v>24300000</v>
      </c>
      <c r="AI34" s="6">
        <f t="shared" ref="AI34" si="0">SUM(AI5:AI33)</f>
        <v>51300000</v>
      </c>
      <c r="AJ34" s="6"/>
      <c r="AK34" s="6">
        <f>SUM(AK5:AK32)</f>
        <v>233309000</v>
      </c>
    </row>
  </sheetData>
  <pageMargins left="0.55118110236220474" right="0.55118110236220474" top="0.98425196850393704" bottom="0.98425196850393704" header="0.51181102362204722" footer="0.51181102362204722"/>
  <pageSetup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C30" sqref="C30"/>
    </sheetView>
  </sheetViews>
  <sheetFormatPr defaultRowHeight="15" x14ac:dyDescent="0.25"/>
  <cols>
    <col min="1" max="1" width="3.28515625" customWidth="1"/>
    <col min="2" max="4" width="14.85546875" customWidth="1"/>
    <col min="5" max="5" width="3.28515625" customWidth="1"/>
    <col min="6" max="7" width="14.85546875" customWidth="1"/>
  </cols>
  <sheetData>
    <row r="1" spans="1:7" x14ac:dyDescent="0.25">
      <c r="A1" s="46" t="s">
        <v>68</v>
      </c>
      <c r="B1" s="46"/>
      <c r="C1" s="46"/>
      <c r="D1" s="46"/>
      <c r="E1" s="46"/>
      <c r="F1" s="46"/>
      <c r="G1" s="46"/>
    </row>
    <row r="3" spans="1:7" x14ac:dyDescent="0.25">
      <c r="B3" s="47" t="s">
        <v>73</v>
      </c>
      <c r="C3" s="47"/>
      <c r="D3" s="47"/>
      <c r="F3" s="47" t="s">
        <v>74</v>
      </c>
      <c r="G3" s="47"/>
    </row>
    <row r="4" spans="1:7" ht="15.75" customHeight="1" x14ac:dyDescent="0.25">
      <c r="B4" s="47" t="s">
        <v>69</v>
      </c>
      <c r="C4" s="47"/>
      <c r="D4" s="48" t="s">
        <v>72</v>
      </c>
      <c r="F4" s="49" t="s">
        <v>75</v>
      </c>
      <c r="G4" s="48" t="s">
        <v>72</v>
      </c>
    </row>
    <row r="5" spans="1:7" x14ac:dyDescent="0.25">
      <c r="B5" s="35" t="s">
        <v>70</v>
      </c>
      <c r="C5" s="35" t="s">
        <v>71</v>
      </c>
      <c r="D5" s="48"/>
      <c r="F5" s="49"/>
      <c r="G5" s="48"/>
    </row>
    <row r="6" spans="1:7" ht="30" customHeight="1" x14ac:dyDescent="0.25">
      <c r="B6" s="36">
        <v>1000000</v>
      </c>
      <c r="C6" s="36">
        <v>800000</v>
      </c>
      <c r="D6" s="36">
        <v>700000</v>
      </c>
      <c r="F6" s="36">
        <v>800000</v>
      </c>
      <c r="G6" s="36">
        <v>600000</v>
      </c>
    </row>
    <row r="8" spans="1:7" x14ac:dyDescent="0.25">
      <c r="B8" t="s">
        <v>77</v>
      </c>
    </row>
    <row r="9" spans="1:7" x14ac:dyDescent="0.25">
      <c r="B9" t="s">
        <v>76</v>
      </c>
      <c r="C9" s="37">
        <v>0.15</v>
      </c>
    </row>
    <row r="10" spans="1:7" x14ac:dyDescent="0.25">
      <c r="B10" t="s">
        <v>78</v>
      </c>
      <c r="C10" s="37">
        <v>0.05</v>
      </c>
    </row>
    <row r="11" spans="1:7" x14ac:dyDescent="0.25">
      <c r="C11" s="37"/>
    </row>
    <row r="12" spans="1:7" x14ac:dyDescent="0.25">
      <c r="C12" s="37"/>
    </row>
    <row r="13" spans="1:7" x14ac:dyDescent="0.25">
      <c r="B13" s="38" t="s">
        <v>73</v>
      </c>
      <c r="C13" s="39"/>
      <c r="D13" s="38"/>
      <c r="E13" s="38"/>
      <c r="F13" s="38"/>
    </row>
    <row r="14" spans="1:7" x14ac:dyDescent="0.25">
      <c r="B14" s="38"/>
      <c r="C14" s="39"/>
      <c r="D14" s="38"/>
      <c r="E14" s="38"/>
      <c r="F14" s="38"/>
    </row>
    <row r="15" spans="1:7" x14ac:dyDescent="0.25">
      <c r="B15" s="44" t="s">
        <v>69</v>
      </c>
      <c r="C15" s="44" t="s">
        <v>81</v>
      </c>
      <c r="D15" s="44" t="s">
        <v>83</v>
      </c>
      <c r="E15" s="45"/>
      <c r="F15" s="44" t="s">
        <v>82</v>
      </c>
    </row>
    <row r="16" spans="1:7" x14ac:dyDescent="0.25">
      <c r="B16" s="41" t="s">
        <v>79</v>
      </c>
      <c r="C16" s="8">
        <v>1000000</v>
      </c>
      <c r="D16" s="42">
        <f>C16*15%</f>
        <v>150000</v>
      </c>
      <c r="E16" s="40"/>
      <c r="F16" s="42">
        <f>C16-D16</f>
        <v>850000</v>
      </c>
    </row>
    <row r="17" spans="2:6" x14ac:dyDescent="0.25">
      <c r="B17" s="41" t="s">
        <v>80</v>
      </c>
      <c r="C17" s="8">
        <v>800000</v>
      </c>
      <c r="D17" s="42">
        <f>C17*15%</f>
        <v>120000</v>
      </c>
      <c r="E17" s="38"/>
      <c r="F17" s="42">
        <f>C17-D17</f>
        <v>680000</v>
      </c>
    </row>
    <row r="18" spans="2:6" x14ac:dyDescent="0.25">
      <c r="B18" s="38"/>
      <c r="C18" s="39"/>
      <c r="D18" s="38"/>
      <c r="E18" s="38"/>
      <c r="F18" s="38"/>
    </row>
    <row r="19" spans="2:6" x14ac:dyDescent="0.25">
      <c r="B19" s="44" t="s">
        <v>72</v>
      </c>
      <c r="C19" s="44" t="s">
        <v>81</v>
      </c>
      <c r="D19" s="44" t="s">
        <v>84</v>
      </c>
      <c r="E19" s="45"/>
      <c r="F19" s="44" t="s">
        <v>82</v>
      </c>
    </row>
    <row r="20" spans="2:6" x14ac:dyDescent="0.25">
      <c r="B20" s="38" t="s">
        <v>85</v>
      </c>
      <c r="C20" s="43">
        <v>700000</v>
      </c>
      <c r="D20" s="42">
        <f>C20*5%</f>
        <v>35000</v>
      </c>
      <c r="E20" s="38"/>
      <c r="F20" s="42">
        <f>C20-D20</f>
        <v>665000</v>
      </c>
    </row>
    <row r="21" spans="2:6" x14ac:dyDescent="0.25">
      <c r="C21" s="37"/>
    </row>
    <row r="22" spans="2:6" x14ac:dyDescent="0.25">
      <c r="C22" s="37"/>
    </row>
    <row r="23" spans="2:6" x14ac:dyDescent="0.25">
      <c r="B23" s="38" t="s">
        <v>74</v>
      </c>
      <c r="C23" s="39"/>
      <c r="D23" s="38"/>
      <c r="E23" s="38"/>
      <c r="F23" s="38"/>
    </row>
    <row r="24" spans="2:6" x14ac:dyDescent="0.25">
      <c r="B24" s="38"/>
      <c r="C24" s="39"/>
      <c r="D24" s="38"/>
      <c r="E24" s="38"/>
      <c r="F24" s="38"/>
    </row>
    <row r="25" spans="2:6" x14ac:dyDescent="0.25">
      <c r="B25" s="44" t="s">
        <v>69</v>
      </c>
      <c r="C25" s="44" t="s">
        <v>81</v>
      </c>
      <c r="D25" s="44" t="s">
        <v>83</v>
      </c>
      <c r="E25" s="45"/>
      <c r="F25" s="44" t="s">
        <v>82</v>
      </c>
    </row>
    <row r="26" spans="2:6" x14ac:dyDescent="0.25">
      <c r="B26" s="41" t="s">
        <v>80</v>
      </c>
      <c r="C26" s="8">
        <v>800000</v>
      </c>
      <c r="D26" s="42">
        <f>C26*15%</f>
        <v>120000</v>
      </c>
      <c r="E26" s="38"/>
      <c r="F26" s="42">
        <f>C26-D26</f>
        <v>680000</v>
      </c>
    </row>
    <row r="27" spans="2:6" x14ac:dyDescent="0.25">
      <c r="B27" s="38"/>
      <c r="C27" s="39"/>
      <c r="D27" s="38"/>
      <c r="E27" s="38"/>
      <c r="F27" s="38"/>
    </row>
    <row r="28" spans="2:6" x14ac:dyDescent="0.25">
      <c r="B28" s="44" t="s">
        <v>72</v>
      </c>
      <c r="C28" s="44" t="s">
        <v>81</v>
      </c>
      <c r="D28" s="44" t="s">
        <v>84</v>
      </c>
      <c r="E28" s="45"/>
      <c r="F28" s="44" t="s">
        <v>82</v>
      </c>
    </row>
    <row r="29" spans="2:6" x14ac:dyDescent="0.25">
      <c r="B29" s="38" t="s">
        <v>85</v>
      </c>
      <c r="C29" s="43">
        <v>600000</v>
      </c>
      <c r="D29" s="42">
        <f>C29*5%</f>
        <v>30000</v>
      </c>
      <c r="E29" s="38"/>
      <c r="F29" s="42">
        <f>C29-D29</f>
        <v>570000</v>
      </c>
    </row>
  </sheetData>
  <mergeCells count="7">
    <mergeCell ref="A1:G1"/>
    <mergeCell ref="B3:D3"/>
    <mergeCell ref="B4:C4"/>
    <mergeCell ref="D4:D5"/>
    <mergeCell ref="F3:G3"/>
    <mergeCell ref="G4:G5"/>
    <mergeCell ref="F4:F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Rincian UH &amp; Penginapan</vt:lpstr>
      <vt:lpstr>Pembekalan-Adaptasi</vt:lpstr>
      <vt:lpstr>Ketentuan Honor</vt:lpstr>
      <vt:lpstr>'Pembekalan-Adaptasi'!Print_Area</vt:lpstr>
      <vt:lpstr>'Rincian UH &amp; Penginapan'!Print_Area</vt:lpstr>
      <vt:lpstr>'Pembekalan-Adaptasi'!Print_Titles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2015-05-04T03:33:41Z</cp:lastPrinted>
  <dcterms:created xsi:type="dcterms:W3CDTF">2015-04-07T02:04:01Z</dcterms:created>
  <dcterms:modified xsi:type="dcterms:W3CDTF">2015-05-04T06:05:30Z</dcterms:modified>
</cp:coreProperties>
</file>