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 activeTab="1"/>
  </bookViews>
  <sheets>
    <sheet name="HPS Pemberangkatan" sheetId="1" r:id="rId1"/>
    <sheet name="Rincian Transport" sheetId="2" r:id="rId2"/>
    <sheet name="Rincian UH &amp; Penginapan" sheetId="3" r:id="rId3"/>
  </sheets>
  <calcPr calcId="145621"/>
</workbook>
</file>

<file path=xl/calcChain.xml><?xml version="1.0" encoding="utf-8"?>
<calcChain xmlns="http://schemas.openxmlformats.org/spreadsheetml/2006/main">
  <c r="M7" i="2" l="1"/>
  <c r="N6" i="2"/>
  <c r="L8" i="2"/>
  <c r="K8" i="2"/>
  <c r="AC22" i="1" l="1"/>
  <c r="AC20" i="1" l="1"/>
  <c r="AA11" i="1"/>
  <c r="AD11" i="1" s="1"/>
  <c r="K11" i="1"/>
  <c r="N11" i="1" s="1"/>
  <c r="AA10" i="1"/>
  <c r="AD10" i="1" s="1"/>
  <c r="K10" i="1"/>
  <c r="N10" i="1" s="1"/>
  <c r="AA50" i="1"/>
  <c r="AD50" i="1" s="1"/>
  <c r="AA49" i="1"/>
  <c r="AD49" i="1" s="1"/>
  <c r="K50" i="1"/>
  <c r="N50" i="1" s="1"/>
  <c r="K49" i="1"/>
  <c r="N49" i="1" s="1"/>
  <c r="AA46" i="1"/>
  <c r="AD46" i="1" s="1"/>
  <c r="AA39" i="1"/>
  <c r="AD39" i="1" s="1"/>
  <c r="K46" i="1"/>
  <c r="N46" i="1" s="1"/>
  <c r="K39" i="1"/>
  <c r="N39" i="1" s="1"/>
  <c r="S43" i="1"/>
  <c r="AA43" i="1" s="1"/>
  <c r="AD43" i="1" s="1"/>
  <c r="S36" i="1"/>
  <c r="AA36" i="1" s="1"/>
  <c r="AD36" i="1" s="1"/>
  <c r="AA53" i="1"/>
  <c r="AD53" i="1" s="1"/>
  <c r="AA52" i="1"/>
  <c r="AD52" i="1" s="1"/>
  <c r="AA51" i="1"/>
  <c r="AD51" i="1" s="1"/>
  <c r="AA45" i="1"/>
  <c r="AD45" i="1" s="1"/>
  <c r="AA44" i="1"/>
  <c r="AD44" i="1" s="1"/>
  <c r="AA42" i="1"/>
  <c r="AD42" i="1" s="1"/>
  <c r="AA38" i="1"/>
  <c r="AD38" i="1" s="1"/>
  <c r="AA37" i="1"/>
  <c r="AD37" i="1" s="1"/>
  <c r="AA35" i="1"/>
  <c r="AD35" i="1" s="1"/>
  <c r="AA32" i="1"/>
  <c r="AD32" i="1" s="1"/>
  <c r="AA31" i="1"/>
  <c r="AD31" i="1" s="1"/>
  <c r="AA30" i="1"/>
  <c r="AD30" i="1" s="1"/>
  <c r="AA29" i="1"/>
  <c r="AD29" i="1" s="1"/>
  <c r="AA27" i="1"/>
  <c r="AD27" i="1" s="1"/>
  <c r="AA26" i="1"/>
  <c r="AD26" i="1" s="1"/>
  <c r="AA25" i="1"/>
  <c r="AD25" i="1" s="1"/>
  <c r="AA24" i="1"/>
  <c r="AD24" i="1" s="1"/>
  <c r="AA22" i="1"/>
  <c r="AD22" i="1" s="1"/>
  <c r="AA21" i="1"/>
  <c r="AD21" i="1" s="1"/>
  <c r="AA20" i="1"/>
  <c r="AA19" i="1"/>
  <c r="AD19" i="1" s="1"/>
  <c r="AA17" i="1"/>
  <c r="AD17" i="1" s="1"/>
  <c r="AA14" i="1"/>
  <c r="AD14" i="1" s="1"/>
  <c r="AA13" i="1"/>
  <c r="AD13" i="1" s="1"/>
  <c r="AA12" i="1"/>
  <c r="AD12" i="1" s="1"/>
  <c r="AA5" i="1"/>
  <c r="AD5" i="1" s="1"/>
  <c r="H69" i="2"/>
  <c r="J69" i="2" s="1"/>
  <c r="N70" i="2" s="1"/>
  <c r="K53" i="1"/>
  <c r="N53" i="1" s="1"/>
  <c r="K52" i="1"/>
  <c r="N52" i="1" s="1"/>
  <c r="K51" i="1"/>
  <c r="N51" i="1" s="1"/>
  <c r="N25" i="1"/>
  <c r="K25" i="1"/>
  <c r="K14" i="1"/>
  <c r="N14" i="1" s="1"/>
  <c r="K13" i="1"/>
  <c r="N13" i="1" s="1"/>
  <c r="K12" i="1"/>
  <c r="N12" i="1" s="1"/>
  <c r="K5" i="1"/>
  <c r="N5" i="1" s="1"/>
  <c r="C19" i="3"/>
  <c r="K27" i="1"/>
  <c r="N27" i="1" s="1"/>
  <c r="K26" i="1"/>
  <c r="N26" i="1" s="1"/>
  <c r="K24" i="1"/>
  <c r="N24" i="1" s="1"/>
  <c r="K32" i="1"/>
  <c r="N32" i="1" s="1"/>
  <c r="K31" i="1"/>
  <c r="K30" i="1"/>
  <c r="K29" i="1"/>
  <c r="N29" i="1" s="1"/>
  <c r="C15" i="3"/>
  <c r="B14" i="3"/>
  <c r="C14" i="3"/>
  <c r="K19" i="1"/>
  <c r="K20" i="1"/>
  <c r="K21" i="1"/>
  <c r="K22" i="1"/>
  <c r="J8" i="2"/>
  <c r="J10" i="2"/>
  <c r="J12" i="2"/>
  <c r="J14" i="2"/>
  <c r="J16" i="2"/>
  <c r="J20" i="2"/>
  <c r="J21" i="2"/>
  <c r="M23" i="2" s="1"/>
  <c r="J22" i="2"/>
  <c r="J24" i="2"/>
  <c r="J25" i="2"/>
  <c r="N26" i="2" s="1"/>
  <c r="J26" i="2"/>
  <c r="J28" i="2"/>
  <c r="J29" i="2"/>
  <c r="N30" i="2" s="1"/>
  <c r="J30" i="2"/>
  <c r="J32" i="2"/>
  <c r="J33" i="2"/>
  <c r="M35" i="2" s="1"/>
  <c r="J34" i="2"/>
  <c r="J36" i="2"/>
  <c r="J37" i="2"/>
  <c r="J38" i="2"/>
  <c r="J40" i="2"/>
  <c r="J44" i="2"/>
  <c r="J45" i="2"/>
  <c r="N46" i="2" s="1"/>
  <c r="J48" i="2"/>
  <c r="J49" i="2"/>
  <c r="N50" i="2" s="1"/>
  <c r="J50" i="2"/>
  <c r="J52" i="2"/>
  <c r="J53" i="2"/>
  <c r="J54" i="2"/>
  <c r="J56" i="2"/>
  <c r="J57" i="2"/>
  <c r="N58" i="2" s="1"/>
  <c r="J58" i="2"/>
  <c r="J60" i="2"/>
  <c r="J61" i="2"/>
  <c r="J62" i="2"/>
  <c r="J64" i="2"/>
  <c r="J65" i="2"/>
  <c r="M67" i="2" s="1"/>
  <c r="J66" i="2"/>
  <c r="J68" i="2"/>
  <c r="J70" i="2"/>
  <c r="J72" i="2"/>
  <c r="J73" i="2"/>
  <c r="N74" i="2" s="1"/>
  <c r="J74" i="2"/>
  <c r="J76" i="2"/>
  <c r="J77" i="2"/>
  <c r="M79" i="2" s="1"/>
  <c r="J78" i="2"/>
  <c r="J80" i="2"/>
  <c r="J81" i="2"/>
  <c r="K45" i="1"/>
  <c r="N45" i="1" s="1"/>
  <c r="K44" i="1"/>
  <c r="N44" i="1" s="1"/>
  <c r="C43" i="1"/>
  <c r="C36" i="1"/>
  <c r="G82" i="2"/>
  <c r="J82" i="2" s="1"/>
  <c r="H41" i="2"/>
  <c r="J41" i="2" s="1"/>
  <c r="G42" i="2"/>
  <c r="J42" i="2" s="1"/>
  <c r="H45" i="2"/>
  <c r="G46" i="2"/>
  <c r="J46" i="2" s="1"/>
  <c r="H9" i="2"/>
  <c r="J9" i="2" s="1"/>
  <c r="G18" i="2"/>
  <c r="J18" i="2" s="1"/>
  <c r="G6" i="2"/>
  <c r="J6" i="2" s="1"/>
  <c r="H17" i="2"/>
  <c r="J17" i="2" s="1"/>
  <c r="H13" i="2"/>
  <c r="J13" i="2" s="1"/>
  <c r="H5" i="2"/>
  <c r="J5" i="2" s="1"/>
  <c r="E7" i="2"/>
  <c r="E11" i="2"/>
  <c r="E15" i="2"/>
  <c r="E19" i="2"/>
  <c r="E23" i="2"/>
  <c r="E27" i="2"/>
  <c r="E31" i="2"/>
  <c r="E35" i="2"/>
  <c r="E43" i="2"/>
  <c r="E39" i="2"/>
  <c r="E59" i="2"/>
  <c r="E55" i="2"/>
  <c r="E47" i="2"/>
  <c r="E51" i="2"/>
  <c r="E63" i="2"/>
  <c r="E67" i="2"/>
  <c r="E71" i="2"/>
  <c r="E75" i="2"/>
  <c r="J75" i="2" s="1"/>
  <c r="E79" i="2"/>
  <c r="E83" i="2"/>
  <c r="J83" i="2" s="1"/>
  <c r="D83" i="2"/>
  <c r="D79" i="2"/>
  <c r="D75" i="2"/>
  <c r="D71" i="2"/>
  <c r="D67" i="2"/>
  <c r="D63" i="2"/>
  <c r="J63" i="2" s="1"/>
  <c r="D59" i="2"/>
  <c r="D55" i="2"/>
  <c r="D51" i="2"/>
  <c r="D47" i="2"/>
  <c r="D39" i="2"/>
  <c r="D43" i="2"/>
  <c r="D35" i="2"/>
  <c r="D31" i="2"/>
  <c r="J31" i="2" s="1"/>
  <c r="D27" i="2"/>
  <c r="D23" i="2"/>
  <c r="D19" i="2"/>
  <c r="D15" i="2"/>
  <c r="D11" i="2"/>
  <c r="D7" i="2"/>
  <c r="B83" i="2"/>
  <c r="B79" i="2"/>
  <c r="J79" i="2" s="1"/>
  <c r="B75" i="2"/>
  <c r="B71" i="2"/>
  <c r="J71" i="2" s="1"/>
  <c r="B67" i="2"/>
  <c r="B63" i="2"/>
  <c r="B59" i="2"/>
  <c r="J59" i="2" s="1"/>
  <c r="B55" i="2"/>
  <c r="B51" i="2"/>
  <c r="J51" i="2" s="1"/>
  <c r="B47" i="2"/>
  <c r="J47" i="2" s="1"/>
  <c r="B39" i="2"/>
  <c r="B43" i="2"/>
  <c r="J43" i="2" s="1"/>
  <c r="B35" i="2"/>
  <c r="B31" i="2"/>
  <c r="B27" i="2"/>
  <c r="B23" i="2"/>
  <c r="B19" i="2"/>
  <c r="B15" i="2"/>
  <c r="J15" i="2" s="1"/>
  <c r="B11" i="2"/>
  <c r="B7" i="2"/>
  <c r="J7" i="2" s="1"/>
  <c r="J55" i="2" l="1"/>
  <c r="K56" i="2" s="1"/>
  <c r="L56" i="2" s="1"/>
  <c r="J67" i="2"/>
  <c r="K68" i="2" s="1"/>
  <c r="L68" i="2" s="1"/>
  <c r="J35" i="2"/>
  <c r="M83" i="2"/>
  <c r="J23" i="2"/>
  <c r="K24" i="2" s="1"/>
  <c r="L24" i="2" s="1"/>
  <c r="J27" i="2"/>
  <c r="K28" i="2" s="1"/>
  <c r="J39" i="2"/>
  <c r="M63" i="2"/>
  <c r="J19" i="2"/>
  <c r="K20" i="2" s="1"/>
  <c r="L20" i="2" s="1"/>
  <c r="J11" i="2"/>
  <c r="K12" i="2" s="1"/>
  <c r="L12" i="2" s="1"/>
  <c r="N42" i="2"/>
  <c r="K44" i="2"/>
  <c r="L44" i="2" s="1"/>
  <c r="M43" i="2"/>
  <c r="M15" i="2"/>
  <c r="N14" i="2"/>
  <c r="K16" i="2"/>
  <c r="L16" i="2" s="1"/>
  <c r="M19" i="2"/>
  <c r="N18" i="2"/>
  <c r="K40" i="2"/>
  <c r="L40" i="2" s="1"/>
  <c r="M11" i="2"/>
  <c r="N10" i="2"/>
  <c r="K36" i="2"/>
  <c r="L36" i="2" s="1"/>
  <c r="K48" i="2"/>
  <c r="L48" i="2" s="1"/>
  <c r="M71" i="2"/>
  <c r="M55" i="2"/>
  <c r="M47" i="2"/>
  <c r="N38" i="2"/>
  <c r="N82" i="2"/>
  <c r="N34" i="2"/>
  <c r="K64" i="2"/>
  <c r="L64" i="2" s="1"/>
  <c r="K80" i="2"/>
  <c r="L80" i="2" s="1"/>
  <c r="M39" i="2"/>
  <c r="N78" i="2"/>
  <c r="N22" i="2"/>
  <c r="N66" i="2"/>
  <c r="N62" i="2"/>
  <c r="K84" i="2"/>
  <c r="L84" i="2" s="1"/>
  <c r="N54" i="2"/>
  <c r="AD20" i="1"/>
  <c r="AD1" i="1" s="1"/>
  <c r="M75" i="2"/>
  <c r="K76" i="2"/>
  <c r="L76" i="2" s="1"/>
  <c r="K72" i="2"/>
  <c r="L72" i="2" s="1"/>
  <c r="M59" i="2"/>
  <c r="M51" i="2"/>
  <c r="K60" i="2"/>
  <c r="L60" i="2" s="1"/>
  <c r="K52" i="2"/>
  <c r="L52" i="2" s="1"/>
  <c r="M31" i="2"/>
  <c r="K32" i="2"/>
  <c r="L32" i="2" s="1"/>
  <c r="M27" i="2"/>
  <c r="N31" i="1"/>
  <c r="N30" i="1"/>
  <c r="N86" i="2" l="1"/>
  <c r="N87" i="2" s="1"/>
  <c r="M22" i="1" s="1"/>
  <c r="N22" i="1" s="1"/>
  <c r="K86" i="2"/>
  <c r="K87" i="2" s="1"/>
  <c r="M19" i="1" s="1"/>
  <c r="M20" i="1" s="1"/>
  <c r="L28" i="2"/>
  <c r="M86" i="2"/>
  <c r="M87" i="2" l="1"/>
  <c r="M21" i="1" s="1"/>
  <c r="N21" i="1" s="1"/>
  <c r="N20" i="1"/>
  <c r="N19" i="1"/>
  <c r="K43" i="1"/>
  <c r="N43" i="1" s="1"/>
  <c r="K42" i="1"/>
  <c r="N42" i="1" s="1"/>
  <c r="K38" i="1"/>
  <c r="N38" i="1" s="1"/>
  <c r="K37" i="1"/>
  <c r="N37" i="1" s="1"/>
  <c r="K36" i="1"/>
  <c r="N36" i="1" s="1"/>
  <c r="K35" i="1"/>
  <c r="N35" i="1" s="1"/>
  <c r="K17" i="1"/>
  <c r="N17" i="1" s="1"/>
  <c r="N1" i="1" l="1"/>
  <c r="O1" i="1" s="1"/>
</calcChain>
</file>

<file path=xl/sharedStrings.xml><?xml version="1.0" encoding="utf-8"?>
<sst xmlns="http://schemas.openxmlformats.org/spreadsheetml/2006/main" count="582" uniqueCount="121">
  <si>
    <t>Pelaksanaan Penempatan Nakes dengan Tim Base</t>
  </si>
  <si>
    <t>Pemberangkatan</t>
  </si>
  <si>
    <t>PDH-PDL Tim</t>
  </si>
  <si>
    <t>pt</t>
  </si>
  <si>
    <t>x</t>
  </si>
  <si>
    <t>or</t>
  </si>
  <si>
    <t>PT</t>
  </si>
  <si>
    <t>tr</t>
  </si>
  <si>
    <t>lok</t>
  </si>
  <si>
    <t>OT</t>
  </si>
  <si>
    <t>hr</t>
  </si>
  <si>
    <t>OH</t>
  </si>
  <si>
    <t>Pembekalan/Adaptasi di Provinsi</t>
  </si>
  <si>
    <t xml:space="preserve">Tranport Lokal undangan daerah </t>
  </si>
  <si>
    <t>Prov</t>
  </si>
  <si>
    <t xml:space="preserve">Makan &amp; Snack </t>
  </si>
  <si>
    <t>Honor Narasumber</t>
  </si>
  <si>
    <t>jam</t>
  </si>
  <si>
    <t>OJ</t>
  </si>
  <si>
    <t>Honor Moderator</t>
  </si>
  <si>
    <t>Pembekalan/Adaptasi di Kabupaten/Kota</t>
  </si>
  <si>
    <t>Kab</t>
  </si>
  <si>
    <t>Biaya Langsung Personal</t>
  </si>
  <si>
    <t>Biaya Langsung Non Personal</t>
  </si>
  <si>
    <t>Puskesmas Silawan</t>
  </si>
  <si>
    <t>Kabupaten Belu</t>
  </si>
  <si>
    <t>NTT</t>
  </si>
  <si>
    <t>Taxi Prov Tujuan</t>
  </si>
  <si>
    <t>Pesawat/Kapal/Mobil Kab</t>
  </si>
  <si>
    <t>Mobil/Perahu PKM</t>
  </si>
  <si>
    <t>Puskesmas Ninati</t>
  </si>
  <si>
    <t>Kabupaten Boven Digoel</t>
  </si>
  <si>
    <t>Papua</t>
  </si>
  <si>
    <t>Puskesmas Badau</t>
  </si>
  <si>
    <t>Kabupaten Kapuas Hulu</t>
  </si>
  <si>
    <t>Kalimantan Barat</t>
  </si>
  <si>
    <t>Puskesmas Long Pahangai</t>
  </si>
  <si>
    <t>Kabupaten Mahakam Ulu</t>
  </si>
  <si>
    <t>Kalimantan Timur</t>
  </si>
  <si>
    <t>Puskesmas Long Ampung</t>
  </si>
  <si>
    <t>Kabupaten Malinau</t>
  </si>
  <si>
    <t>Kalimantan Utara</t>
  </si>
  <si>
    <t>Airport Tax Prov</t>
  </si>
  <si>
    <t>Puskesmas Sei Menggaris</t>
  </si>
  <si>
    <t>Kabupaten Nunukan</t>
  </si>
  <si>
    <t>Puskesmas Maritaeng</t>
  </si>
  <si>
    <t>Puskesmas Sajingan Besar</t>
  </si>
  <si>
    <t>Puskesmas Longgar Apara</t>
  </si>
  <si>
    <t>Puskesmas Ustutun</t>
  </si>
  <si>
    <t>Kabupaten Alor</t>
  </si>
  <si>
    <t>Kabupaten Sambas</t>
  </si>
  <si>
    <t>Kabupaten Kepulauan Aru</t>
  </si>
  <si>
    <t>Kabupaten Maluku Barat Daya</t>
  </si>
  <si>
    <t>Maluku</t>
  </si>
  <si>
    <t>Puskesmas Makalehi</t>
  </si>
  <si>
    <t>Puskesmas Puring Kencana</t>
  </si>
  <si>
    <t>Puskesmas Marore</t>
  </si>
  <si>
    <t>Puskesmas Ndao</t>
  </si>
  <si>
    <t>Puskesmas Ubrub</t>
  </si>
  <si>
    <t>Kabupaten Siao Tagulandang Biaro (Sitaro)</t>
  </si>
  <si>
    <t>Kabupaten Kepulauan Sangihe</t>
  </si>
  <si>
    <t>Kabupaten Rote Ndao</t>
  </si>
  <si>
    <t>Kabupaten Keerom</t>
  </si>
  <si>
    <t>Sulawesi Utara</t>
  </si>
  <si>
    <t>Puskesmas Simeleu Cut</t>
  </si>
  <si>
    <t>Puskesmas Namfalus</t>
  </si>
  <si>
    <t>Puskesmas Enggano</t>
  </si>
  <si>
    <t>Puskesmas Kimam</t>
  </si>
  <si>
    <t>Puskesmas Balai Karangan</t>
  </si>
  <si>
    <t>Kabupaten Simeleu</t>
  </si>
  <si>
    <t>Kabupaten Malaka</t>
  </si>
  <si>
    <t>Kabupaten Bengkulu Utara</t>
  </si>
  <si>
    <t>Kabupaten Merauke</t>
  </si>
  <si>
    <t>Kabupaten Sanggau</t>
  </si>
  <si>
    <t>Aceh</t>
  </si>
  <si>
    <t>Bengkulu</t>
  </si>
  <si>
    <t>Transport ke ...</t>
  </si>
  <si>
    <t>Transport Peserta</t>
  </si>
  <si>
    <t>Transport Fasilitator Pusat (PP)</t>
  </si>
  <si>
    <t>Transport Fasilitator Provinsi (PP)</t>
  </si>
  <si>
    <t>Transport Fasilitator Kabupaten (PP)</t>
  </si>
  <si>
    <t>Rincian Transportasi</t>
  </si>
  <si>
    <t>Uang Harian &amp; Penginapan di ...</t>
  </si>
  <si>
    <t>Uang Harian</t>
  </si>
  <si>
    <t>Pembulatan dan tambahan 20% --&gt; Gol. IV</t>
  </si>
  <si>
    <t>Penjumlahan rata-rata</t>
  </si>
  <si>
    <t>Rincian Penginapan</t>
  </si>
  <si>
    <t>Penginapan Peserta</t>
  </si>
  <si>
    <t>Penginapan Fasilitator Provinsi (PP)</t>
  </si>
  <si>
    <t>Penginapan Fasilitator Pusat (PP)</t>
  </si>
  <si>
    <t>Penginapan Fasilitator Kabupaten (PP)</t>
  </si>
  <si>
    <t>Rincian Uang Harian</t>
  </si>
  <si>
    <t>Kebijakan :</t>
  </si>
  <si>
    <t>Peserta</t>
  </si>
  <si>
    <t>(ekstra Bed bila perlu)</t>
  </si>
  <si>
    <t>Fasilitator Pusat</t>
  </si>
  <si>
    <t>(tambahan 20% --&gt; Gol. IV)</t>
  </si>
  <si>
    <t>Fasilitator Provinsi</t>
  </si>
  <si>
    <t>Fasilitator Kabupaten</t>
  </si>
  <si>
    <t>Fee Manajemen</t>
  </si>
  <si>
    <t>bl</t>
  </si>
  <si>
    <t>Persiapan Pemberangkatan</t>
  </si>
  <si>
    <t>Tranport Lokal undangan</t>
  </si>
  <si>
    <t>kl</t>
  </si>
  <si>
    <t>Penyusunan Laporan</t>
  </si>
  <si>
    <t>OB</t>
  </si>
  <si>
    <t>Uang Harian Peserta</t>
  </si>
  <si>
    <t>Uang Harian Fasilitator Pusat (PP)</t>
  </si>
  <si>
    <t>Uang Harian Fasilitator Provinsi (PP)</t>
  </si>
  <si>
    <t>Uang Harian Fasilitator Kabupaten (PP)</t>
  </si>
  <si>
    <t>Batch 1</t>
  </si>
  <si>
    <t>Batch 2</t>
  </si>
  <si>
    <t>Biaya Penyelenggaraan</t>
  </si>
  <si>
    <t>Paket Meeting Fullday</t>
  </si>
  <si>
    <t>Uang Harian Fullday</t>
  </si>
  <si>
    <t>Pusat</t>
  </si>
  <si>
    <t>Taxi Jakrta</t>
  </si>
  <si>
    <t>Pesawat ke Prov</t>
  </si>
  <si>
    <t>Airport Tax Jakarta</t>
  </si>
  <si>
    <t>Penginapan Gol III</t>
  </si>
  <si>
    <t>Penginapan Gol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</si>
</sst>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0_);\(0\)"/>
  </numFmts>
  <fonts count="1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2"/>
      <name val="Tw Cen MT"/>
      <family val="2"/>
    </font>
    <font>
      <sz val="11"/>
      <color indexed="8"/>
      <name val="Calibri"/>
      <family val="2"/>
    </font>
    <font>
      <b/>
      <i/>
      <u/>
      <sz val="12"/>
      <name val="Tw Cen MT"/>
      <family val="2"/>
    </font>
    <font>
      <sz val="12"/>
      <name val="Tw Cen MT"/>
      <family val="2"/>
    </font>
    <font>
      <b/>
      <i/>
      <u val="singleAccounting"/>
      <sz val="12"/>
      <name val="Tw Cen MT"/>
      <family val="2"/>
    </font>
    <font>
      <i/>
      <u/>
      <sz val="12"/>
      <name val="Tw Cen MT"/>
      <family val="2"/>
    </font>
    <font>
      <sz val="12"/>
      <color rgb="FFFF0000"/>
      <name val="Tw Cen MT"/>
      <family val="2"/>
    </font>
    <font>
      <sz val="12"/>
      <color rgb="FFC00000"/>
      <name val="Tw Cen MT"/>
      <family val="2"/>
    </font>
    <font>
      <i/>
      <sz val="12"/>
      <name val="Tw Cen MT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4" fillId="0" borderId="0"/>
    <xf numFmtId="43" fontId="4" fillId="0" borderId="0" applyProtection="0"/>
  </cellStyleXfs>
  <cellXfs count="82">
    <xf numFmtId="0" fontId="0" fillId="0" borderId="0" xfId="0"/>
    <xf numFmtId="41" fontId="3" fillId="2" borderId="1" xfId="1" applyNumberFormat="1" applyFont="1" applyFill="1" applyBorder="1" applyAlignment="1">
      <alignment horizontal="center" vertical="top"/>
    </xf>
    <xf numFmtId="0" fontId="5" fillId="2" borderId="2" xfId="2" applyNumberFormat="1" applyFont="1" applyFill="1" applyBorder="1" applyAlignment="1">
      <alignment vertical="top"/>
    </xf>
    <xf numFmtId="0" fontId="6" fillId="2" borderId="0" xfId="2" applyNumberFormat="1" applyFont="1" applyFill="1" applyBorder="1" applyAlignment="1">
      <alignment horizontal="center" vertical="top"/>
    </xf>
    <xf numFmtId="0" fontId="6" fillId="2" borderId="0" xfId="2" applyNumberFormat="1" applyFont="1" applyFill="1" applyBorder="1" applyAlignment="1">
      <alignment horizontal="left" vertical="top"/>
    </xf>
    <xf numFmtId="0" fontId="6" fillId="2" borderId="0" xfId="2" applyNumberFormat="1" applyFont="1" applyFill="1" applyBorder="1" applyAlignment="1">
      <alignment horizontal="right" vertical="top"/>
    </xf>
    <xf numFmtId="164" fontId="6" fillId="2" borderId="2" xfId="2" applyNumberFormat="1" applyFont="1" applyFill="1" applyBorder="1" applyAlignment="1">
      <alignment horizontal="center" vertical="top" wrapText="1"/>
    </xf>
    <xf numFmtId="0" fontId="6" fillId="2" borderId="2" xfId="2" applyNumberFormat="1" applyFont="1" applyFill="1" applyBorder="1" applyAlignment="1">
      <alignment horizontal="center" vertical="top" wrapText="1"/>
    </xf>
    <xf numFmtId="41" fontId="7" fillId="2" borderId="2" xfId="1" applyNumberFormat="1" applyFont="1" applyFill="1" applyBorder="1" applyAlignment="1">
      <alignment horizontal="center" vertical="top"/>
    </xf>
    <xf numFmtId="41" fontId="6" fillId="0" borderId="0" xfId="1" applyNumberFormat="1" applyFont="1" applyFill="1" applyBorder="1" applyAlignment="1">
      <alignment horizontal="center" vertical="top"/>
    </xf>
    <xf numFmtId="0" fontId="6" fillId="0" borderId="1" xfId="2" applyNumberFormat="1" applyFont="1" applyFill="1" applyBorder="1" applyAlignment="1">
      <alignment vertical="top"/>
    </xf>
    <xf numFmtId="0" fontId="6" fillId="0" borderId="2" xfId="2" applyNumberFormat="1" applyFont="1" applyFill="1" applyBorder="1" applyAlignment="1"/>
    <xf numFmtId="0" fontId="6" fillId="0" borderId="0" xfId="2" applyNumberFormat="1" applyFont="1" applyFill="1" applyBorder="1" applyAlignment="1"/>
    <xf numFmtId="0" fontId="6" fillId="0" borderId="0" xfId="2" applyNumberFormat="1" applyFont="1" applyFill="1" applyBorder="1" applyAlignment="1">
      <alignment horizontal="center"/>
    </xf>
    <xf numFmtId="0" fontId="6" fillId="0" borderId="0" xfId="2" applyNumberFormat="1" applyFont="1" applyFill="1" applyBorder="1" applyAlignment="1">
      <alignment horizontal="left"/>
    </xf>
    <xf numFmtId="0" fontId="6" fillId="0" borderId="0" xfId="2" applyNumberFormat="1" applyFont="1" applyFill="1" applyBorder="1" applyAlignment="1">
      <alignment horizontal="right"/>
    </xf>
    <xf numFmtId="0" fontId="6" fillId="0" borderId="0" xfId="2" applyNumberFormat="1" applyFont="1" applyFill="1" applyBorder="1" applyAlignment="1">
      <alignment horizontal="left" vertical="top"/>
    </xf>
    <xf numFmtId="164" fontId="6" fillId="0" borderId="2" xfId="2" applyNumberFormat="1" applyFont="1" applyFill="1" applyBorder="1" applyAlignment="1">
      <alignment horizontal="center" vertical="top" wrapText="1"/>
    </xf>
    <xf numFmtId="0" fontId="6" fillId="0" borderId="2" xfId="2" applyNumberFormat="1" applyFont="1" applyFill="1" applyBorder="1" applyAlignment="1">
      <alignment horizontal="center" vertical="top" wrapText="1"/>
    </xf>
    <xf numFmtId="41" fontId="6" fillId="0" borderId="2" xfId="1" applyNumberFormat="1" applyFont="1" applyFill="1" applyBorder="1" applyAlignment="1">
      <alignment horizontal="center" vertical="top"/>
    </xf>
    <xf numFmtId="0" fontId="6" fillId="0" borderId="1" xfId="2" applyNumberFormat="1" applyFont="1" applyFill="1" applyBorder="1" applyAlignment="1">
      <alignment horizontal="center" vertical="top"/>
    </xf>
    <xf numFmtId="0" fontId="8" fillId="0" borderId="2" xfId="2" applyNumberFormat="1" applyFont="1" applyFill="1" applyBorder="1" applyAlignment="1">
      <alignment horizontal="left" vertical="top"/>
    </xf>
    <xf numFmtId="0" fontId="6" fillId="0" borderId="0" xfId="2" applyNumberFormat="1" applyFont="1" applyFill="1" applyBorder="1" applyAlignment="1">
      <alignment vertical="top"/>
    </xf>
    <xf numFmtId="0" fontId="6" fillId="0" borderId="0" xfId="2" applyNumberFormat="1" applyFont="1" applyFill="1" applyBorder="1" applyAlignment="1">
      <alignment horizontal="center" vertical="top"/>
    </xf>
    <xf numFmtId="0" fontId="6" fillId="0" borderId="0" xfId="2" applyNumberFormat="1" applyFont="1" applyFill="1" applyBorder="1" applyAlignment="1">
      <alignment horizontal="right" vertical="top"/>
    </xf>
    <xf numFmtId="0" fontId="9" fillId="0" borderId="1" xfId="2" applyNumberFormat="1" applyFont="1" applyFill="1" applyBorder="1" applyAlignment="1">
      <alignment vertical="top"/>
    </xf>
    <xf numFmtId="41" fontId="6" fillId="0" borderId="2" xfId="2" applyNumberFormat="1" applyFont="1" applyFill="1" applyBorder="1" applyAlignment="1">
      <alignment horizontal="left" vertical="top" wrapText="1"/>
    </xf>
    <xf numFmtId="0" fontId="3" fillId="0" borderId="1" xfId="2" applyNumberFormat="1" applyFont="1" applyFill="1" applyBorder="1" applyAlignment="1">
      <alignment vertical="top"/>
    </xf>
    <xf numFmtId="0" fontId="8" fillId="0" borderId="2" xfId="2" applyNumberFormat="1" applyFont="1" applyFill="1" applyBorder="1" applyAlignment="1">
      <alignment vertical="top"/>
    </xf>
    <xf numFmtId="41" fontId="3" fillId="0" borderId="2" xfId="1" applyNumberFormat="1" applyFont="1" applyFill="1" applyBorder="1" applyAlignment="1">
      <alignment horizontal="center" vertical="top"/>
    </xf>
    <xf numFmtId="0" fontId="6" fillId="0" borderId="2" xfId="2" applyNumberFormat="1" applyFont="1" applyFill="1" applyBorder="1" applyAlignment="1">
      <alignment horizontal="left" vertical="top"/>
    </xf>
    <xf numFmtId="0" fontId="6" fillId="0" borderId="2" xfId="2" applyNumberFormat="1" applyFont="1" applyFill="1" applyBorder="1" applyAlignment="1">
      <alignment horizontal="center" vertical="top"/>
    </xf>
    <xf numFmtId="0" fontId="9" fillId="0" borderId="0" xfId="2" applyNumberFormat="1" applyFont="1" applyFill="1" applyBorder="1" applyAlignment="1">
      <alignment vertical="top"/>
    </xf>
    <xf numFmtId="0" fontId="6" fillId="0" borderId="1" xfId="2" applyNumberFormat="1" applyFont="1" applyFill="1" applyBorder="1" applyAlignment="1">
      <alignment horizontal="center" vertical="center"/>
    </xf>
    <xf numFmtId="0" fontId="3" fillId="0" borderId="2" xfId="2" applyNumberFormat="1" applyFont="1" applyFill="1" applyBorder="1" applyAlignment="1"/>
    <xf numFmtId="41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0" fillId="0" borderId="0" xfId="2" applyNumberFormat="1" applyFont="1" applyFill="1" applyBorder="1" applyAlignment="1"/>
    <xf numFmtId="0" fontId="10" fillId="0" borderId="0" xfId="2" applyNumberFormat="1" applyFont="1" applyFill="1" applyBorder="1" applyAlignment="1">
      <alignment horizontal="center"/>
    </xf>
    <xf numFmtId="0" fontId="10" fillId="0" borderId="0" xfId="2" applyNumberFormat="1" applyFont="1" applyFill="1" applyBorder="1" applyAlignment="1">
      <alignment horizontal="left"/>
    </xf>
    <xf numFmtId="0" fontId="10" fillId="0" borderId="0" xfId="2" applyNumberFormat="1" applyFont="1" applyFill="1" applyBorder="1" applyAlignment="1">
      <alignment horizontal="right"/>
    </xf>
    <xf numFmtId="164" fontId="10" fillId="0" borderId="2" xfId="2" applyNumberFormat="1" applyFont="1" applyFill="1" applyBorder="1" applyAlignment="1">
      <alignment horizontal="center" vertical="top" wrapText="1"/>
    </xf>
    <xf numFmtId="0" fontId="10" fillId="0" borderId="2" xfId="2" applyNumberFormat="1" applyFont="1" applyFill="1" applyBorder="1" applyAlignment="1">
      <alignment horizontal="center" vertical="top" wrapText="1"/>
    </xf>
    <xf numFmtId="41" fontId="0" fillId="0" borderId="0" xfId="0" applyNumberFormat="1"/>
    <xf numFmtId="0" fontId="11" fillId="0" borderId="2" xfId="2" applyNumberFormat="1" applyFont="1" applyFill="1" applyBorder="1" applyAlignment="1"/>
    <xf numFmtId="164" fontId="6" fillId="0" borderId="0" xfId="2" applyNumberFormat="1" applyFont="1" applyFill="1" applyBorder="1" applyAlignment="1">
      <alignment vertical="top"/>
    </xf>
    <xf numFmtId="41" fontId="6" fillId="0" borderId="0" xfId="2" applyNumberFormat="1" applyFont="1" applyFill="1" applyBorder="1" applyAlignment="1">
      <alignment vertical="top"/>
    </xf>
    <xf numFmtId="41" fontId="12" fillId="0" borderId="0" xfId="1" applyFont="1"/>
    <xf numFmtId="41" fontId="13" fillId="0" borderId="0" xfId="1" applyFont="1"/>
    <xf numFmtId="0" fontId="12" fillId="0" borderId="0" xfId="0" applyNumberFormat="1" applyFont="1"/>
    <xf numFmtId="0" fontId="13" fillId="0" borderId="0" xfId="0" applyNumberFormat="1" applyFont="1"/>
    <xf numFmtId="41" fontId="2" fillId="0" borderId="0" xfId="1" applyFont="1"/>
    <xf numFmtId="0" fontId="6" fillId="0" borderId="4" xfId="2" applyNumberFormat="1" applyFont="1" applyFill="1" applyBorder="1" applyAlignment="1">
      <alignment vertical="top"/>
    </xf>
    <xf numFmtId="0" fontId="6" fillId="0" borderId="3" xfId="2" applyNumberFormat="1" applyFont="1" applyFill="1" applyBorder="1" applyAlignment="1"/>
    <xf numFmtId="0" fontId="6" fillId="0" borderId="5" xfId="2" applyNumberFormat="1" applyFont="1" applyFill="1" applyBorder="1" applyAlignment="1"/>
    <xf numFmtId="0" fontId="6" fillId="0" borderId="5" xfId="2" applyNumberFormat="1" applyFont="1" applyFill="1" applyBorder="1" applyAlignment="1">
      <alignment horizontal="center"/>
    </xf>
    <xf numFmtId="0" fontId="6" fillId="0" borderId="5" xfId="2" applyNumberFormat="1" applyFont="1" applyFill="1" applyBorder="1" applyAlignment="1">
      <alignment horizontal="left"/>
    </xf>
    <xf numFmtId="0" fontId="6" fillId="0" borderId="5" xfId="2" applyNumberFormat="1" applyFont="1" applyFill="1" applyBorder="1" applyAlignment="1">
      <alignment horizontal="right" vertical="top"/>
    </xf>
    <xf numFmtId="164" fontId="6" fillId="0" borderId="3" xfId="2" applyNumberFormat="1" applyFont="1" applyFill="1" applyBorder="1" applyAlignment="1">
      <alignment horizontal="center" vertical="top" wrapText="1"/>
    </xf>
    <xf numFmtId="0" fontId="6" fillId="0" borderId="3" xfId="2" applyNumberFormat="1" applyFont="1" applyFill="1" applyBorder="1" applyAlignment="1">
      <alignment horizontal="center" vertical="top" wrapText="1"/>
    </xf>
    <xf numFmtId="41" fontId="6" fillId="0" borderId="3" xfId="1" applyNumberFormat="1" applyFont="1" applyFill="1" applyBorder="1" applyAlignment="1">
      <alignment horizontal="center" vertical="top"/>
    </xf>
    <xf numFmtId="0" fontId="14" fillId="0" borderId="0" xfId="0" applyNumberFormat="1" applyFont="1"/>
    <xf numFmtId="41" fontId="14" fillId="0" borderId="0" xfId="1" applyFont="1"/>
    <xf numFmtId="0" fontId="14" fillId="0" borderId="0" xfId="0" applyFont="1"/>
    <xf numFmtId="41" fontId="14" fillId="0" borderId="0" xfId="0" applyNumberFormat="1" applyFont="1"/>
    <xf numFmtId="0" fontId="14" fillId="0" borderId="0" xfId="1" applyNumberFormat="1" applyFont="1"/>
    <xf numFmtId="0" fontId="6" fillId="0" borderId="2" xfId="2" applyNumberFormat="1" applyFont="1" applyFill="1" applyBorder="1" applyAlignment="1">
      <alignment vertical="top"/>
    </xf>
    <xf numFmtId="41" fontId="6" fillId="0" borderId="2" xfId="1" applyFont="1" applyFill="1" applyBorder="1" applyAlignment="1">
      <alignment horizontal="left" vertical="top" wrapText="1"/>
    </xf>
    <xf numFmtId="41" fontId="6" fillId="2" borderId="2" xfId="1" applyFont="1" applyFill="1" applyBorder="1" applyAlignment="1">
      <alignment horizontal="left" vertical="top" wrapText="1"/>
    </xf>
    <xf numFmtId="41" fontId="6" fillId="0" borderId="2" xfId="1" applyFont="1" applyFill="1" applyBorder="1" applyAlignment="1">
      <alignment horizontal="left" vertical="top"/>
    </xf>
    <xf numFmtId="41" fontId="6" fillId="0" borderId="3" xfId="1" applyFont="1" applyFill="1" applyBorder="1" applyAlignment="1">
      <alignment horizontal="left" vertical="top" wrapText="1"/>
    </xf>
    <xf numFmtId="41" fontId="0" fillId="0" borderId="0" xfId="1" applyFont="1" applyAlignment="1">
      <alignment horizontal="left"/>
    </xf>
    <xf numFmtId="41" fontId="6" fillId="2" borderId="2" xfId="3" applyNumberFormat="1" applyFont="1" applyFill="1" applyBorder="1" applyAlignment="1">
      <alignment horizontal="left" vertical="top" wrapText="1"/>
    </xf>
    <xf numFmtId="41" fontId="6" fillId="0" borderId="2" xfId="3" applyNumberFormat="1" applyFont="1" applyFill="1" applyBorder="1" applyAlignment="1">
      <alignment horizontal="left" vertical="top" wrapText="1"/>
    </xf>
    <xf numFmtId="41" fontId="6" fillId="0" borderId="2" xfId="1" applyNumberFormat="1" applyFont="1" applyFill="1" applyBorder="1" applyAlignment="1">
      <alignment horizontal="left" vertical="top"/>
    </xf>
    <xf numFmtId="41" fontId="6" fillId="0" borderId="3" xfId="3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41" fontId="3" fillId="3" borderId="0" xfId="1" applyNumberFormat="1" applyFont="1" applyFill="1" applyBorder="1" applyAlignment="1">
      <alignment horizontal="center" vertical="top"/>
    </xf>
    <xf numFmtId="41" fontId="6" fillId="3" borderId="0" xfId="1" applyNumberFormat="1" applyFont="1" applyFill="1" applyBorder="1" applyAlignment="1">
      <alignment horizontal="center" vertical="top"/>
    </xf>
    <xf numFmtId="41" fontId="6" fillId="0" borderId="2" xfId="2" applyNumberFormat="1" applyFont="1" applyFill="1" applyBorder="1" applyAlignment="1">
      <alignment horizontal="center" vertical="top" wrapText="1"/>
    </xf>
    <xf numFmtId="41" fontId="0" fillId="3" borderId="0" xfId="0" applyNumberFormat="1" applyFill="1"/>
  </cellXfs>
  <cellStyles count="4">
    <cellStyle name="Comma [0]" xfId="1" builtinId="6"/>
    <cellStyle name="Comma_Sheet1" xfId="3"/>
    <cellStyle name="Normal" xfId="0" builtinId="0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workbookViewId="0">
      <selection activeCell="K20" sqref="K20"/>
    </sheetView>
  </sheetViews>
  <sheetFormatPr defaultRowHeight="15" x14ac:dyDescent="0.25"/>
  <cols>
    <col min="2" max="2" width="39.140625" customWidth="1"/>
    <col min="3" max="3" width="5.140625" bestFit="1" customWidth="1"/>
    <col min="4" max="4" width="3.140625" bestFit="1" customWidth="1"/>
    <col min="5" max="5" width="2.42578125" bestFit="1" customWidth="1"/>
    <col min="6" max="6" width="2.5703125" bestFit="1" customWidth="1"/>
    <col min="7" max="7" width="4.5703125" bestFit="1" customWidth="1"/>
    <col min="8" max="8" width="2.42578125" bestFit="1" customWidth="1"/>
    <col min="9" max="9" width="5.140625" bestFit="1" customWidth="1"/>
    <col min="10" max="10" width="5.28515625" bestFit="1" customWidth="1"/>
    <col min="11" max="11" width="7" bestFit="1" customWidth="1"/>
    <col min="12" max="12" width="4.42578125" bestFit="1" customWidth="1"/>
    <col min="13" max="13" width="14" style="77" bestFit="1" customWidth="1"/>
    <col min="14" max="14" width="19.28515625" bestFit="1" customWidth="1"/>
    <col min="15" max="15" width="24.28515625" customWidth="1"/>
    <col min="16" max="16" width="6.28515625" customWidth="1"/>
    <col min="18" max="18" width="39.140625" customWidth="1"/>
    <col min="19" max="19" width="5.140625" bestFit="1" customWidth="1"/>
    <col min="20" max="20" width="3.140625" bestFit="1" customWidth="1"/>
    <col min="21" max="21" width="2.42578125" bestFit="1" customWidth="1"/>
    <col min="22" max="22" width="2.5703125" bestFit="1" customWidth="1"/>
    <col min="23" max="23" width="4.5703125" bestFit="1" customWidth="1"/>
    <col min="24" max="24" width="2.42578125" bestFit="1" customWidth="1"/>
    <col min="25" max="25" width="5.140625" bestFit="1" customWidth="1"/>
    <col min="26" max="26" width="5.28515625" bestFit="1" customWidth="1"/>
    <col min="27" max="27" width="7" bestFit="1" customWidth="1"/>
    <col min="28" max="28" width="4.42578125" bestFit="1" customWidth="1"/>
    <col min="29" max="29" width="16.42578125" style="72" bestFit="1" customWidth="1"/>
    <col min="30" max="30" width="19.28515625" bestFit="1" customWidth="1"/>
  </cols>
  <sheetData>
    <row r="1" spans="1:30" s="9" customFormat="1" ht="18" x14ac:dyDescent="0.25">
      <c r="A1" s="1" t="s">
        <v>110</v>
      </c>
      <c r="B1" s="2" t="s">
        <v>0</v>
      </c>
      <c r="C1" s="3"/>
      <c r="D1" s="4"/>
      <c r="E1" s="4"/>
      <c r="F1" s="4"/>
      <c r="G1" s="4"/>
      <c r="H1" s="4"/>
      <c r="I1" s="5"/>
      <c r="J1" s="4"/>
      <c r="K1" s="6"/>
      <c r="L1" s="7"/>
      <c r="M1" s="73"/>
      <c r="N1" s="8">
        <f>SUM(N3:N53)</f>
        <v>3108900000</v>
      </c>
      <c r="O1" s="78">
        <f>N1+AD1</f>
        <v>10131750000</v>
      </c>
      <c r="P1" s="79"/>
      <c r="Q1" s="1" t="s">
        <v>111</v>
      </c>
      <c r="R1" s="2" t="s">
        <v>0</v>
      </c>
      <c r="S1" s="3"/>
      <c r="T1" s="4"/>
      <c r="U1" s="4"/>
      <c r="V1" s="4"/>
      <c r="W1" s="4"/>
      <c r="X1" s="4"/>
      <c r="Y1" s="5"/>
      <c r="Z1" s="4"/>
      <c r="AA1" s="6"/>
      <c r="AB1" s="7"/>
      <c r="AC1" s="69"/>
      <c r="AD1" s="8">
        <f>SUM(AD3:AD53)</f>
        <v>7022850000</v>
      </c>
    </row>
    <row r="2" spans="1:30" s="9" customFormat="1" ht="15.75" x14ac:dyDescent="0.25">
      <c r="A2" s="10"/>
      <c r="B2" s="11"/>
      <c r="C2" s="12"/>
      <c r="D2" s="12"/>
      <c r="E2" s="13"/>
      <c r="F2" s="12"/>
      <c r="G2" s="14"/>
      <c r="H2" s="13"/>
      <c r="I2" s="15"/>
      <c r="J2" s="14"/>
      <c r="K2" s="17"/>
      <c r="L2" s="18"/>
      <c r="M2" s="74"/>
      <c r="N2" s="19"/>
      <c r="Q2" s="10"/>
      <c r="R2" s="11"/>
      <c r="S2" s="12"/>
      <c r="T2" s="12"/>
      <c r="U2" s="13"/>
      <c r="V2" s="12"/>
      <c r="W2" s="14"/>
      <c r="X2" s="13"/>
      <c r="Y2" s="15"/>
      <c r="Z2" s="14"/>
      <c r="AA2" s="17"/>
      <c r="AB2" s="18"/>
      <c r="AC2" s="68"/>
      <c r="AD2" s="19"/>
    </row>
    <row r="3" spans="1:30" s="9" customFormat="1" ht="15.75" x14ac:dyDescent="0.25">
      <c r="A3" s="10"/>
      <c r="B3" s="34" t="s">
        <v>22</v>
      </c>
      <c r="C3" s="12"/>
      <c r="D3" s="12"/>
      <c r="E3" s="13"/>
      <c r="F3" s="12"/>
      <c r="G3" s="14"/>
      <c r="H3" s="13"/>
      <c r="I3" s="15"/>
      <c r="J3" s="14"/>
      <c r="K3" s="17"/>
      <c r="L3" s="18"/>
      <c r="M3" s="74"/>
      <c r="N3" s="19"/>
      <c r="Q3" s="10"/>
      <c r="R3" s="34" t="s">
        <v>22</v>
      </c>
      <c r="S3" s="12"/>
      <c r="T3" s="12"/>
      <c r="U3" s="13"/>
      <c r="V3" s="12"/>
      <c r="W3" s="14"/>
      <c r="X3" s="13"/>
      <c r="Y3" s="15"/>
      <c r="Z3" s="14"/>
      <c r="AA3" s="17"/>
      <c r="AB3" s="18"/>
      <c r="AC3" s="68"/>
      <c r="AD3" s="19"/>
    </row>
    <row r="4" spans="1:30" s="9" customFormat="1" ht="15.75" x14ac:dyDescent="0.25">
      <c r="A4" s="10"/>
      <c r="B4" s="11"/>
      <c r="C4" s="12"/>
      <c r="D4" s="12"/>
      <c r="E4" s="13"/>
      <c r="F4" s="12"/>
      <c r="G4" s="14"/>
      <c r="H4" s="13"/>
      <c r="I4" s="15"/>
      <c r="J4" s="14"/>
      <c r="K4" s="17"/>
      <c r="L4" s="18"/>
      <c r="M4" s="74"/>
      <c r="N4" s="19"/>
      <c r="Q4" s="10"/>
      <c r="R4" s="11"/>
      <c r="S4" s="12"/>
      <c r="T4" s="12"/>
      <c r="U4" s="13"/>
      <c r="V4" s="12"/>
      <c r="W4" s="14"/>
      <c r="X4" s="13"/>
      <c r="Y4" s="15"/>
      <c r="Z4" s="14"/>
      <c r="AA4" s="17"/>
      <c r="AB4" s="18"/>
      <c r="AC4" s="68"/>
      <c r="AD4" s="19"/>
    </row>
    <row r="5" spans="1:30" s="9" customFormat="1" ht="15.75" x14ac:dyDescent="0.25">
      <c r="A5" s="10"/>
      <c r="B5" s="11" t="s">
        <v>99</v>
      </c>
      <c r="C5" s="12">
        <v>30</v>
      </c>
      <c r="D5" s="12" t="s">
        <v>5</v>
      </c>
      <c r="E5" s="13" t="s">
        <v>4</v>
      </c>
      <c r="F5" s="12">
        <v>1</v>
      </c>
      <c r="G5" s="14" t="s">
        <v>3</v>
      </c>
      <c r="H5" s="13" t="s">
        <v>4</v>
      </c>
      <c r="I5" s="15">
        <v>2</v>
      </c>
      <c r="J5" s="14" t="s">
        <v>100</v>
      </c>
      <c r="K5" s="17">
        <f>C5*F5*I5</f>
        <v>60</v>
      </c>
      <c r="L5" s="18" t="s">
        <v>105</v>
      </c>
      <c r="M5" s="74">
        <v>6000000</v>
      </c>
      <c r="N5" s="19">
        <f>M5*K5</f>
        <v>360000000</v>
      </c>
      <c r="Q5" s="10"/>
      <c r="R5" s="11" t="s">
        <v>99</v>
      </c>
      <c r="S5" s="12">
        <v>50</v>
      </c>
      <c r="T5" s="12" t="s">
        <v>5</v>
      </c>
      <c r="U5" s="13" t="s">
        <v>4</v>
      </c>
      <c r="V5" s="12">
        <v>1</v>
      </c>
      <c r="W5" s="14" t="s">
        <v>3</v>
      </c>
      <c r="X5" s="13" t="s">
        <v>4</v>
      </c>
      <c r="Y5" s="15">
        <v>3</v>
      </c>
      <c r="Z5" s="14" t="s">
        <v>100</v>
      </c>
      <c r="AA5" s="17">
        <f>S5*V5*Y5</f>
        <v>150</v>
      </c>
      <c r="AB5" s="18" t="s">
        <v>105</v>
      </c>
      <c r="AC5" s="68">
        <v>6000000</v>
      </c>
      <c r="AD5" s="19">
        <f>AC5*AA5</f>
        <v>900000000</v>
      </c>
    </row>
    <row r="6" spans="1:30" s="9" customFormat="1" ht="15.75" x14ac:dyDescent="0.25">
      <c r="A6" s="10"/>
      <c r="B6" s="11"/>
      <c r="C6" s="12"/>
      <c r="D6" s="12"/>
      <c r="E6" s="13"/>
      <c r="F6" s="12"/>
      <c r="G6" s="14"/>
      <c r="H6" s="13"/>
      <c r="I6" s="15"/>
      <c r="J6" s="14"/>
      <c r="K6" s="17"/>
      <c r="L6" s="18"/>
      <c r="M6" s="74"/>
      <c r="N6" s="19"/>
      <c r="Q6" s="10"/>
      <c r="R6" s="11"/>
      <c r="S6" s="12"/>
      <c r="T6" s="12"/>
      <c r="U6" s="13"/>
      <c r="V6" s="12"/>
      <c r="W6" s="14"/>
      <c r="X6" s="13"/>
      <c r="Y6" s="15"/>
      <c r="Z6" s="14"/>
      <c r="AA6" s="17"/>
      <c r="AB6" s="18"/>
      <c r="AC6" s="68"/>
      <c r="AD6" s="19"/>
    </row>
    <row r="7" spans="1:30" s="9" customFormat="1" ht="15.75" x14ac:dyDescent="0.25">
      <c r="A7" s="10"/>
      <c r="B7" s="34" t="s">
        <v>23</v>
      </c>
      <c r="C7" s="12"/>
      <c r="D7" s="12"/>
      <c r="E7" s="13"/>
      <c r="F7" s="12"/>
      <c r="G7" s="14"/>
      <c r="H7" s="13"/>
      <c r="I7" s="15"/>
      <c r="J7" s="14"/>
      <c r="K7" s="17"/>
      <c r="L7" s="18"/>
      <c r="M7" s="74"/>
      <c r="N7" s="19"/>
      <c r="Q7" s="10"/>
      <c r="R7" s="34" t="s">
        <v>23</v>
      </c>
      <c r="S7" s="12"/>
      <c r="T7" s="12"/>
      <c r="U7" s="13"/>
      <c r="V7" s="12"/>
      <c r="W7" s="14"/>
      <c r="X7" s="13"/>
      <c r="Y7" s="15"/>
      <c r="Z7" s="14"/>
      <c r="AA7" s="17"/>
      <c r="AB7" s="18"/>
      <c r="AC7" s="68"/>
      <c r="AD7" s="19"/>
    </row>
    <row r="8" spans="1:30" s="9" customFormat="1" ht="15.75" x14ac:dyDescent="0.25">
      <c r="A8" s="10"/>
      <c r="B8" s="11"/>
      <c r="C8" s="12"/>
      <c r="D8" s="12"/>
      <c r="E8" s="13"/>
      <c r="F8" s="12"/>
      <c r="G8" s="14"/>
      <c r="H8" s="13"/>
      <c r="I8" s="15"/>
      <c r="J8" s="14"/>
      <c r="K8" s="17"/>
      <c r="L8" s="18"/>
      <c r="M8" s="74"/>
      <c r="N8" s="19"/>
      <c r="Q8" s="10"/>
      <c r="R8" s="11"/>
      <c r="S8" s="12"/>
      <c r="T8" s="12"/>
      <c r="U8" s="13"/>
      <c r="V8" s="12"/>
      <c r="W8" s="14"/>
      <c r="X8" s="13"/>
      <c r="Y8" s="15"/>
      <c r="Z8" s="14"/>
      <c r="AA8" s="17"/>
      <c r="AB8" s="18"/>
      <c r="AC8" s="68"/>
      <c r="AD8" s="19"/>
    </row>
    <row r="9" spans="1:30" s="22" customFormat="1" ht="15.75" x14ac:dyDescent="0.25">
      <c r="A9" s="27"/>
      <c r="B9" s="28" t="s">
        <v>101</v>
      </c>
      <c r="C9" s="23"/>
      <c r="D9" s="16"/>
      <c r="E9" s="16"/>
      <c r="F9" s="16"/>
      <c r="G9" s="16"/>
      <c r="H9" s="16"/>
      <c r="I9" s="24"/>
      <c r="J9" s="16"/>
      <c r="K9" s="17"/>
      <c r="L9" s="18"/>
      <c r="M9" s="74"/>
      <c r="N9" s="29"/>
      <c r="Q9" s="27"/>
      <c r="R9" s="28" t="s">
        <v>101</v>
      </c>
      <c r="S9" s="23"/>
      <c r="T9" s="16"/>
      <c r="U9" s="16"/>
      <c r="V9" s="16"/>
      <c r="W9" s="16"/>
      <c r="X9" s="16"/>
      <c r="Y9" s="24"/>
      <c r="Z9" s="16"/>
      <c r="AA9" s="17"/>
      <c r="AB9" s="18"/>
      <c r="AC9" s="68"/>
      <c r="AD9" s="29"/>
    </row>
    <row r="10" spans="1:30" s="22" customFormat="1" ht="15.75" x14ac:dyDescent="0.25">
      <c r="A10" s="27"/>
      <c r="B10" s="67" t="s">
        <v>113</v>
      </c>
      <c r="C10" s="15">
        <v>35</v>
      </c>
      <c r="D10" s="22" t="s">
        <v>5</v>
      </c>
      <c r="E10" s="22" t="s">
        <v>4</v>
      </c>
      <c r="F10" s="22">
        <v>1</v>
      </c>
      <c r="G10" s="16" t="s">
        <v>10</v>
      </c>
      <c r="H10" s="23" t="s">
        <v>4</v>
      </c>
      <c r="I10" s="24">
        <v>4</v>
      </c>
      <c r="J10" s="14" t="s">
        <v>103</v>
      </c>
      <c r="K10" s="17">
        <f t="shared" ref="K10:K14" si="0">I10*F10*C10</f>
        <v>140</v>
      </c>
      <c r="L10" s="18" t="s">
        <v>9</v>
      </c>
      <c r="M10" s="74">
        <v>330000</v>
      </c>
      <c r="N10" s="19">
        <f t="shared" ref="N10:N14" si="1">M10*K10</f>
        <v>46200000</v>
      </c>
      <c r="Q10" s="27"/>
      <c r="R10" s="67" t="s">
        <v>113</v>
      </c>
      <c r="S10" s="15">
        <v>35</v>
      </c>
      <c r="T10" s="22" t="s">
        <v>5</v>
      </c>
      <c r="U10" s="22" t="s">
        <v>4</v>
      </c>
      <c r="V10" s="22">
        <v>1</v>
      </c>
      <c r="W10" s="16" t="s">
        <v>10</v>
      </c>
      <c r="X10" s="23" t="s">
        <v>4</v>
      </c>
      <c r="Y10" s="24">
        <v>6</v>
      </c>
      <c r="Z10" s="14" t="s">
        <v>103</v>
      </c>
      <c r="AA10" s="17">
        <f t="shared" ref="AA10:AA14" si="2">Y10*V10*S10</f>
        <v>210</v>
      </c>
      <c r="AB10" s="18" t="s">
        <v>9</v>
      </c>
      <c r="AC10" s="68">
        <v>330000</v>
      </c>
      <c r="AD10" s="19">
        <f t="shared" ref="AD10:AD14" si="3">AC10*AA10</f>
        <v>69300000</v>
      </c>
    </row>
    <row r="11" spans="1:30" s="22" customFormat="1" ht="15.75" x14ac:dyDescent="0.25">
      <c r="A11" s="27"/>
      <c r="B11" s="67" t="s">
        <v>114</v>
      </c>
      <c r="C11" s="15">
        <v>35</v>
      </c>
      <c r="D11" s="22" t="s">
        <v>5</v>
      </c>
      <c r="E11" s="22" t="s">
        <v>4</v>
      </c>
      <c r="F11" s="22">
        <v>1</v>
      </c>
      <c r="G11" s="16" t="s">
        <v>10</v>
      </c>
      <c r="H11" s="23" t="s">
        <v>4</v>
      </c>
      <c r="I11" s="24">
        <v>4</v>
      </c>
      <c r="J11" s="14" t="s">
        <v>103</v>
      </c>
      <c r="K11" s="17">
        <f t="shared" si="0"/>
        <v>140</v>
      </c>
      <c r="L11" s="18" t="s">
        <v>9</v>
      </c>
      <c r="M11" s="74">
        <v>130000</v>
      </c>
      <c r="N11" s="19">
        <f t="shared" si="1"/>
        <v>18200000</v>
      </c>
      <c r="Q11" s="27"/>
      <c r="R11" s="67" t="s">
        <v>114</v>
      </c>
      <c r="S11" s="15">
        <v>35</v>
      </c>
      <c r="T11" s="22" t="s">
        <v>5</v>
      </c>
      <c r="U11" s="22" t="s">
        <v>4</v>
      </c>
      <c r="V11" s="22">
        <v>1</v>
      </c>
      <c r="W11" s="16" t="s">
        <v>10</v>
      </c>
      <c r="X11" s="23" t="s">
        <v>4</v>
      </c>
      <c r="Y11" s="24">
        <v>6</v>
      </c>
      <c r="Z11" s="14" t="s">
        <v>103</v>
      </c>
      <c r="AA11" s="17">
        <f t="shared" si="2"/>
        <v>210</v>
      </c>
      <c r="AB11" s="18" t="s">
        <v>9</v>
      </c>
      <c r="AC11" s="68">
        <v>130000</v>
      </c>
      <c r="AD11" s="19">
        <f t="shared" si="3"/>
        <v>27300000</v>
      </c>
    </row>
    <row r="12" spans="1:30" s="22" customFormat="1" ht="15.75" x14ac:dyDescent="0.25">
      <c r="A12" s="20"/>
      <c r="B12" s="30" t="s">
        <v>102</v>
      </c>
      <c r="C12" s="15">
        <v>35</v>
      </c>
      <c r="D12" s="22" t="s">
        <v>5</v>
      </c>
      <c r="E12" s="22" t="s">
        <v>4</v>
      </c>
      <c r="F12" s="22">
        <v>1</v>
      </c>
      <c r="G12" s="16" t="s">
        <v>7</v>
      </c>
      <c r="H12" s="23" t="s">
        <v>4</v>
      </c>
      <c r="I12" s="24">
        <v>4</v>
      </c>
      <c r="J12" s="14" t="s">
        <v>103</v>
      </c>
      <c r="K12" s="17">
        <f t="shared" si="0"/>
        <v>140</v>
      </c>
      <c r="L12" s="18" t="s">
        <v>9</v>
      </c>
      <c r="M12" s="74">
        <v>150000</v>
      </c>
      <c r="N12" s="19">
        <f t="shared" si="1"/>
        <v>21000000</v>
      </c>
      <c r="Q12" s="20"/>
      <c r="R12" s="30" t="s">
        <v>102</v>
      </c>
      <c r="S12" s="15">
        <v>35</v>
      </c>
      <c r="T12" s="22" t="s">
        <v>5</v>
      </c>
      <c r="U12" s="22" t="s">
        <v>4</v>
      </c>
      <c r="V12" s="22">
        <v>1</v>
      </c>
      <c r="W12" s="16" t="s">
        <v>7</v>
      </c>
      <c r="X12" s="23" t="s">
        <v>4</v>
      </c>
      <c r="Y12" s="24">
        <v>6</v>
      </c>
      <c r="Z12" s="14" t="s">
        <v>103</v>
      </c>
      <c r="AA12" s="17">
        <f t="shared" si="2"/>
        <v>210</v>
      </c>
      <c r="AB12" s="18" t="s">
        <v>9</v>
      </c>
      <c r="AC12" s="68">
        <v>150000</v>
      </c>
      <c r="AD12" s="19">
        <f t="shared" si="3"/>
        <v>31500000</v>
      </c>
    </row>
    <row r="13" spans="1:30" s="22" customFormat="1" ht="15.75" x14ac:dyDescent="0.25">
      <c r="A13" s="10"/>
      <c r="B13" s="11" t="s">
        <v>16</v>
      </c>
      <c r="C13" s="12">
        <v>4</v>
      </c>
      <c r="D13" s="12" t="s">
        <v>5</v>
      </c>
      <c r="E13" s="13" t="s">
        <v>4</v>
      </c>
      <c r="F13" s="12">
        <v>2</v>
      </c>
      <c r="G13" s="14" t="s">
        <v>17</v>
      </c>
      <c r="H13" s="13" t="s">
        <v>4</v>
      </c>
      <c r="I13" s="24">
        <v>4</v>
      </c>
      <c r="J13" s="14" t="s">
        <v>103</v>
      </c>
      <c r="K13" s="17">
        <f t="shared" si="0"/>
        <v>32</v>
      </c>
      <c r="L13" s="18" t="s">
        <v>18</v>
      </c>
      <c r="M13" s="74">
        <v>1400000</v>
      </c>
      <c r="N13" s="19">
        <f t="shared" si="1"/>
        <v>44800000</v>
      </c>
      <c r="Q13" s="10"/>
      <c r="R13" s="11" t="s">
        <v>16</v>
      </c>
      <c r="S13" s="12">
        <v>4</v>
      </c>
      <c r="T13" s="12" t="s">
        <v>5</v>
      </c>
      <c r="U13" s="13" t="s">
        <v>4</v>
      </c>
      <c r="V13" s="12">
        <v>2</v>
      </c>
      <c r="W13" s="14" t="s">
        <v>17</v>
      </c>
      <c r="X13" s="13" t="s">
        <v>4</v>
      </c>
      <c r="Y13" s="24">
        <v>6</v>
      </c>
      <c r="Z13" s="14" t="s">
        <v>103</v>
      </c>
      <c r="AA13" s="17">
        <f t="shared" si="2"/>
        <v>48</v>
      </c>
      <c r="AB13" s="18" t="s">
        <v>18</v>
      </c>
      <c r="AC13" s="68">
        <v>1400000</v>
      </c>
      <c r="AD13" s="19">
        <f t="shared" si="3"/>
        <v>67200000</v>
      </c>
    </row>
    <row r="14" spans="1:30" s="22" customFormat="1" ht="15.75" x14ac:dyDescent="0.25">
      <c r="A14" s="10"/>
      <c r="B14" s="11" t="s">
        <v>19</v>
      </c>
      <c r="C14" s="12">
        <v>2</v>
      </c>
      <c r="D14" s="12" t="s">
        <v>5</v>
      </c>
      <c r="E14" s="13" t="s">
        <v>4</v>
      </c>
      <c r="F14" s="12">
        <v>2</v>
      </c>
      <c r="G14" s="14" t="s">
        <v>17</v>
      </c>
      <c r="H14" s="13" t="s">
        <v>4</v>
      </c>
      <c r="I14" s="24">
        <v>4</v>
      </c>
      <c r="J14" s="14" t="s">
        <v>103</v>
      </c>
      <c r="K14" s="17">
        <f t="shared" si="0"/>
        <v>16</v>
      </c>
      <c r="L14" s="18" t="s">
        <v>18</v>
      </c>
      <c r="M14" s="74">
        <v>700000</v>
      </c>
      <c r="N14" s="19">
        <f t="shared" si="1"/>
        <v>11200000</v>
      </c>
      <c r="Q14" s="10"/>
      <c r="R14" s="11" t="s">
        <v>19</v>
      </c>
      <c r="S14" s="12">
        <v>2</v>
      </c>
      <c r="T14" s="12" t="s">
        <v>5</v>
      </c>
      <c r="U14" s="13" t="s">
        <v>4</v>
      </c>
      <c r="V14" s="12">
        <v>2</v>
      </c>
      <c r="W14" s="14" t="s">
        <v>17</v>
      </c>
      <c r="X14" s="13" t="s">
        <v>4</v>
      </c>
      <c r="Y14" s="24">
        <v>6</v>
      </c>
      <c r="Z14" s="14" t="s">
        <v>103</v>
      </c>
      <c r="AA14" s="17">
        <f t="shared" si="2"/>
        <v>24</v>
      </c>
      <c r="AB14" s="18" t="s">
        <v>18</v>
      </c>
      <c r="AC14" s="68">
        <v>700000</v>
      </c>
      <c r="AD14" s="19">
        <f t="shared" si="3"/>
        <v>16800000</v>
      </c>
    </row>
    <row r="15" spans="1:30" s="9" customFormat="1" ht="15.75" x14ac:dyDescent="0.25">
      <c r="A15" s="10"/>
      <c r="B15" s="11"/>
      <c r="C15" s="12"/>
      <c r="D15" s="12"/>
      <c r="E15" s="13"/>
      <c r="F15" s="12"/>
      <c r="G15" s="14"/>
      <c r="H15" s="13"/>
      <c r="I15" s="15"/>
      <c r="J15" s="14"/>
      <c r="K15" s="17"/>
      <c r="L15" s="18"/>
      <c r="M15" s="74"/>
      <c r="N15" s="19"/>
      <c r="Q15" s="10"/>
      <c r="R15" s="11"/>
      <c r="S15" s="12"/>
      <c r="T15" s="12"/>
      <c r="U15" s="13"/>
      <c r="V15" s="12"/>
      <c r="W15" s="14"/>
      <c r="X15" s="13"/>
      <c r="Y15" s="15"/>
      <c r="Z15" s="14"/>
      <c r="AA15" s="17"/>
      <c r="AB15" s="18"/>
      <c r="AC15" s="68"/>
      <c r="AD15" s="19"/>
    </row>
    <row r="16" spans="1:30" s="22" customFormat="1" ht="15.75" x14ac:dyDescent="0.25">
      <c r="A16" s="20"/>
      <c r="B16" s="21" t="s">
        <v>1</v>
      </c>
      <c r="C16" s="16"/>
      <c r="G16" s="16"/>
      <c r="H16" s="23"/>
      <c r="I16" s="24"/>
      <c r="J16" s="16"/>
      <c r="K16" s="17"/>
      <c r="L16" s="18"/>
      <c r="M16" s="74"/>
      <c r="N16" s="19"/>
      <c r="Q16" s="20"/>
      <c r="R16" s="21" t="s">
        <v>1</v>
      </c>
      <c r="S16" s="16"/>
      <c r="W16" s="16"/>
      <c r="X16" s="23"/>
      <c r="Y16" s="24"/>
      <c r="Z16" s="16"/>
      <c r="AA16" s="17"/>
      <c r="AB16" s="18"/>
      <c r="AC16" s="68"/>
      <c r="AD16" s="19"/>
    </row>
    <row r="17" spans="1:30" s="22" customFormat="1" ht="15.75" x14ac:dyDescent="0.25">
      <c r="A17" s="25"/>
      <c r="B17" s="11" t="s">
        <v>2</v>
      </c>
      <c r="C17" s="12"/>
      <c r="D17" s="12"/>
      <c r="E17" s="13"/>
      <c r="F17" s="12">
        <v>1</v>
      </c>
      <c r="G17" s="14" t="s">
        <v>3</v>
      </c>
      <c r="H17" s="13" t="s">
        <v>4</v>
      </c>
      <c r="I17" s="15">
        <v>143</v>
      </c>
      <c r="J17" s="14" t="s">
        <v>5</v>
      </c>
      <c r="K17" s="17">
        <f>F17*I17</f>
        <v>143</v>
      </c>
      <c r="L17" s="17" t="s">
        <v>6</v>
      </c>
      <c r="M17" s="26">
        <v>550000</v>
      </c>
      <c r="N17" s="19">
        <f>M17*K17</f>
        <v>78650000</v>
      </c>
      <c r="Q17" s="25"/>
      <c r="R17" s="11" t="s">
        <v>2</v>
      </c>
      <c r="S17" s="12"/>
      <c r="T17" s="12"/>
      <c r="U17" s="13"/>
      <c r="V17" s="12">
        <v>1</v>
      </c>
      <c r="W17" s="14" t="s">
        <v>3</v>
      </c>
      <c r="X17" s="13" t="s">
        <v>4</v>
      </c>
      <c r="Y17" s="15">
        <v>320</v>
      </c>
      <c r="Z17" s="14" t="s">
        <v>5</v>
      </c>
      <c r="AA17" s="17">
        <f>V17*Y17</f>
        <v>320</v>
      </c>
      <c r="AB17" s="17" t="s">
        <v>6</v>
      </c>
      <c r="AC17" s="26">
        <v>550000</v>
      </c>
      <c r="AD17" s="19">
        <f>AC17*AA17</f>
        <v>176000000</v>
      </c>
    </row>
    <row r="18" spans="1:30" s="22" customFormat="1" ht="15.75" x14ac:dyDescent="0.25">
      <c r="A18" s="25"/>
      <c r="B18" s="45" t="s">
        <v>81</v>
      </c>
      <c r="C18" s="12"/>
      <c r="D18" s="12"/>
      <c r="E18" s="13"/>
      <c r="F18" s="12"/>
      <c r="G18" s="14"/>
      <c r="H18" s="13"/>
      <c r="I18" s="15"/>
      <c r="J18" s="14"/>
      <c r="K18" s="17"/>
      <c r="L18" s="17"/>
      <c r="M18" s="26"/>
      <c r="N18" s="19"/>
      <c r="Q18" s="25"/>
      <c r="R18" s="45" t="s">
        <v>81</v>
      </c>
      <c r="S18" s="12"/>
      <c r="T18" s="12"/>
      <c r="U18" s="13"/>
      <c r="V18" s="12"/>
      <c r="W18" s="14"/>
      <c r="X18" s="13"/>
      <c r="Y18" s="15"/>
      <c r="Z18" s="14"/>
      <c r="AA18" s="17"/>
      <c r="AB18" s="17"/>
      <c r="AC18" s="68"/>
      <c r="AD18" s="19"/>
    </row>
    <row r="19" spans="1:30" s="22" customFormat="1" ht="15.75" x14ac:dyDescent="0.25">
      <c r="A19" s="25"/>
      <c r="B19" s="11" t="s">
        <v>77</v>
      </c>
      <c r="C19" s="12">
        <v>8</v>
      </c>
      <c r="D19" s="12" t="s">
        <v>5</v>
      </c>
      <c r="E19" s="13" t="s">
        <v>4</v>
      </c>
      <c r="F19" s="12">
        <v>1</v>
      </c>
      <c r="G19" s="14" t="s">
        <v>7</v>
      </c>
      <c r="H19" s="13" t="s">
        <v>4</v>
      </c>
      <c r="I19" s="15">
        <v>20</v>
      </c>
      <c r="J19" s="14" t="s">
        <v>8</v>
      </c>
      <c r="K19" s="17">
        <f>C19*F19*I19</f>
        <v>160</v>
      </c>
      <c r="L19" s="18" t="s">
        <v>9</v>
      </c>
      <c r="M19" s="26">
        <f>'Rincian Transport'!K87</f>
        <v>5143000</v>
      </c>
      <c r="N19" s="19">
        <f t="shared" ref="N19:N21" si="4">M19*K19</f>
        <v>822880000</v>
      </c>
      <c r="O19" s="46"/>
      <c r="Q19" s="25"/>
      <c r="R19" s="11" t="s">
        <v>77</v>
      </c>
      <c r="S19" s="12">
        <v>9</v>
      </c>
      <c r="T19" s="12" t="s">
        <v>5</v>
      </c>
      <c r="U19" s="13" t="s">
        <v>4</v>
      </c>
      <c r="V19" s="12">
        <v>1</v>
      </c>
      <c r="W19" s="14" t="s">
        <v>7</v>
      </c>
      <c r="X19" s="13" t="s">
        <v>4</v>
      </c>
      <c r="Y19" s="15">
        <v>40</v>
      </c>
      <c r="Z19" s="14" t="s">
        <v>8</v>
      </c>
      <c r="AA19" s="17">
        <f>S19*V19*Y19</f>
        <v>360</v>
      </c>
      <c r="AB19" s="18" t="s">
        <v>9</v>
      </c>
      <c r="AC19" s="68">
        <v>5892000</v>
      </c>
      <c r="AD19" s="19">
        <f t="shared" ref="AD19:AD21" si="5">AC19*AA19</f>
        <v>2121120000</v>
      </c>
    </row>
    <row r="20" spans="1:30" s="22" customFormat="1" ht="15.75" x14ac:dyDescent="0.25">
      <c r="A20" s="25"/>
      <c r="B20" s="11" t="s">
        <v>78</v>
      </c>
      <c r="C20" s="12">
        <v>2</v>
      </c>
      <c r="D20" s="12" t="s">
        <v>5</v>
      </c>
      <c r="E20" s="13" t="s">
        <v>4</v>
      </c>
      <c r="F20" s="12">
        <v>1</v>
      </c>
      <c r="G20" s="14" t="s">
        <v>7</v>
      </c>
      <c r="H20" s="13" t="s">
        <v>4</v>
      </c>
      <c r="I20" s="15">
        <v>20</v>
      </c>
      <c r="J20" s="14" t="s">
        <v>8</v>
      </c>
      <c r="K20" s="17">
        <f t="shared" ref="K20:K22" si="6">C20*F20*I20</f>
        <v>40</v>
      </c>
      <c r="L20" s="18" t="s">
        <v>9</v>
      </c>
      <c r="M20" s="80">
        <f>M19*2</f>
        <v>10286000</v>
      </c>
      <c r="N20" s="19">
        <f t="shared" si="4"/>
        <v>411440000</v>
      </c>
      <c r="O20" s="47"/>
      <c r="Q20" s="25"/>
      <c r="R20" s="11" t="s">
        <v>78</v>
      </c>
      <c r="S20" s="12">
        <v>2</v>
      </c>
      <c r="T20" s="12" t="s">
        <v>5</v>
      </c>
      <c r="U20" s="13" t="s">
        <v>4</v>
      </c>
      <c r="V20" s="12">
        <v>1</v>
      </c>
      <c r="W20" s="14" t="s">
        <v>7</v>
      </c>
      <c r="X20" s="13" t="s">
        <v>4</v>
      </c>
      <c r="Y20" s="15">
        <v>40</v>
      </c>
      <c r="Z20" s="14" t="s">
        <v>8</v>
      </c>
      <c r="AA20" s="17">
        <f t="shared" ref="AA20:AA22" si="7">S20*V20*Y20</f>
        <v>80</v>
      </c>
      <c r="AB20" s="18" t="s">
        <v>9</v>
      </c>
      <c r="AC20" s="68">
        <f>AC19*2</f>
        <v>11784000</v>
      </c>
      <c r="AD20" s="19">
        <f t="shared" si="5"/>
        <v>942720000</v>
      </c>
    </row>
    <row r="21" spans="1:30" s="22" customFormat="1" ht="15.75" x14ac:dyDescent="0.25">
      <c r="A21" s="25"/>
      <c r="B21" s="11" t="s">
        <v>79</v>
      </c>
      <c r="C21" s="12">
        <v>1</v>
      </c>
      <c r="D21" s="12" t="s">
        <v>5</v>
      </c>
      <c r="E21" s="13" t="s">
        <v>4</v>
      </c>
      <c r="F21" s="12">
        <v>1</v>
      </c>
      <c r="G21" s="14" t="s">
        <v>7</v>
      </c>
      <c r="H21" s="13" t="s">
        <v>4</v>
      </c>
      <c r="I21" s="15">
        <v>20</v>
      </c>
      <c r="J21" s="14" t="s">
        <v>8</v>
      </c>
      <c r="K21" s="17">
        <f t="shared" si="6"/>
        <v>20</v>
      </c>
      <c r="L21" s="18" t="s">
        <v>9</v>
      </c>
      <c r="M21" s="26">
        <f>'Rincian Transport'!M87</f>
        <v>4392000</v>
      </c>
      <c r="N21" s="19">
        <f t="shared" si="4"/>
        <v>87840000</v>
      </c>
      <c r="Q21" s="25"/>
      <c r="R21" s="11" t="s">
        <v>79</v>
      </c>
      <c r="S21" s="12">
        <v>1</v>
      </c>
      <c r="T21" s="12" t="s">
        <v>5</v>
      </c>
      <c r="U21" s="13" t="s">
        <v>4</v>
      </c>
      <c r="V21" s="12">
        <v>1</v>
      </c>
      <c r="W21" s="14" t="s">
        <v>7</v>
      </c>
      <c r="X21" s="13" t="s">
        <v>4</v>
      </c>
      <c r="Y21" s="15">
        <v>40</v>
      </c>
      <c r="Z21" s="14" t="s">
        <v>8</v>
      </c>
      <c r="AA21" s="17">
        <f t="shared" si="7"/>
        <v>40</v>
      </c>
      <c r="AB21" s="18" t="s">
        <v>9</v>
      </c>
      <c r="AC21" s="68">
        <v>4968000</v>
      </c>
      <c r="AD21" s="19">
        <f t="shared" si="5"/>
        <v>198720000</v>
      </c>
    </row>
    <row r="22" spans="1:30" s="22" customFormat="1" ht="15.75" x14ac:dyDescent="0.25">
      <c r="A22" s="25"/>
      <c r="B22" s="11" t="s">
        <v>80</v>
      </c>
      <c r="C22" s="12">
        <v>1</v>
      </c>
      <c r="D22" s="12" t="s">
        <v>5</v>
      </c>
      <c r="E22" s="13" t="s">
        <v>4</v>
      </c>
      <c r="F22" s="12">
        <v>1</v>
      </c>
      <c r="G22" s="14" t="s">
        <v>7</v>
      </c>
      <c r="H22" s="13" t="s">
        <v>4</v>
      </c>
      <c r="I22" s="15">
        <v>20</v>
      </c>
      <c r="J22" s="14" t="s">
        <v>8</v>
      </c>
      <c r="K22" s="17">
        <f t="shared" si="6"/>
        <v>20</v>
      </c>
      <c r="L22" s="18" t="s">
        <v>9</v>
      </c>
      <c r="M22" s="26">
        <f>'Rincian Transport'!N87</f>
        <v>2182500</v>
      </c>
      <c r="N22" s="19">
        <f>M22*K22</f>
        <v>43650000</v>
      </c>
      <c r="Q22" s="25"/>
      <c r="R22" s="11" t="s">
        <v>80</v>
      </c>
      <c r="S22" s="12">
        <v>1</v>
      </c>
      <c r="T22" s="12" t="s">
        <v>5</v>
      </c>
      <c r="U22" s="13" t="s">
        <v>4</v>
      </c>
      <c r="V22" s="12">
        <v>1</v>
      </c>
      <c r="W22" s="14" t="s">
        <v>7</v>
      </c>
      <c r="X22" s="13" t="s">
        <v>4</v>
      </c>
      <c r="Y22" s="15">
        <v>40</v>
      </c>
      <c r="Z22" s="14" t="s">
        <v>8</v>
      </c>
      <c r="AA22" s="17">
        <f t="shared" si="7"/>
        <v>40</v>
      </c>
      <c r="AB22" s="18" t="s">
        <v>9</v>
      </c>
      <c r="AC22" s="68">
        <f>2884750+185000</f>
        <v>3069750</v>
      </c>
      <c r="AD22" s="19">
        <f>AC22*AA22</f>
        <v>122790000</v>
      </c>
    </row>
    <row r="23" spans="1:30" s="22" customFormat="1" ht="15.75" x14ac:dyDescent="0.25">
      <c r="A23" s="25"/>
      <c r="B23" s="45" t="s">
        <v>91</v>
      </c>
      <c r="C23" s="12"/>
      <c r="D23" s="12"/>
      <c r="E23" s="13"/>
      <c r="F23" s="12"/>
      <c r="G23" s="14"/>
      <c r="H23" s="13"/>
      <c r="I23" s="15"/>
      <c r="J23" s="14"/>
      <c r="K23" s="17"/>
      <c r="L23" s="17"/>
      <c r="M23" s="26"/>
      <c r="N23" s="19"/>
      <c r="Q23" s="25"/>
      <c r="R23" s="45" t="s">
        <v>91</v>
      </c>
      <c r="S23" s="12"/>
      <c r="T23" s="12"/>
      <c r="U23" s="13"/>
      <c r="V23" s="12"/>
      <c r="W23" s="14"/>
      <c r="X23" s="13"/>
      <c r="Y23" s="15"/>
      <c r="Z23" s="14"/>
      <c r="AA23" s="17"/>
      <c r="AB23" s="17"/>
      <c r="AC23" s="68"/>
      <c r="AD23" s="19"/>
    </row>
    <row r="24" spans="1:30" s="22" customFormat="1" ht="15.75" x14ac:dyDescent="0.25">
      <c r="A24" s="25"/>
      <c r="B24" s="11" t="s">
        <v>106</v>
      </c>
      <c r="C24" s="12">
        <v>8</v>
      </c>
      <c r="D24" s="12" t="s">
        <v>5</v>
      </c>
      <c r="E24" s="13" t="s">
        <v>4</v>
      </c>
      <c r="F24" s="12">
        <v>3</v>
      </c>
      <c r="G24" s="14" t="s">
        <v>10</v>
      </c>
      <c r="H24" s="13" t="s">
        <v>4</v>
      </c>
      <c r="I24" s="15">
        <v>20</v>
      </c>
      <c r="J24" s="14" t="s">
        <v>8</v>
      </c>
      <c r="K24" s="17">
        <f>C24*F24*I24</f>
        <v>480</v>
      </c>
      <c r="L24" s="18" t="s">
        <v>9</v>
      </c>
      <c r="M24" s="26">
        <v>350000</v>
      </c>
      <c r="N24" s="19">
        <f t="shared" ref="N24:N26" si="8">M24*K24</f>
        <v>168000000</v>
      </c>
      <c r="Q24" s="25"/>
      <c r="R24" s="11" t="s">
        <v>106</v>
      </c>
      <c r="S24" s="12">
        <v>9</v>
      </c>
      <c r="T24" s="12" t="s">
        <v>5</v>
      </c>
      <c r="U24" s="13" t="s">
        <v>4</v>
      </c>
      <c r="V24" s="12">
        <v>3</v>
      </c>
      <c r="W24" s="14" t="s">
        <v>10</v>
      </c>
      <c r="X24" s="13" t="s">
        <v>4</v>
      </c>
      <c r="Y24" s="15">
        <v>40</v>
      </c>
      <c r="Z24" s="14" t="s">
        <v>8</v>
      </c>
      <c r="AA24" s="17">
        <f>S24*V24*Y24</f>
        <v>1080</v>
      </c>
      <c r="AB24" s="18" t="s">
        <v>9</v>
      </c>
      <c r="AC24" s="68">
        <v>350000</v>
      </c>
      <c r="AD24" s="19">
        <f t="shared" ref="AD24" si="9">AC24*AA24</f>
        <v>378000000</v>
      </c>
    </row>
    <row r="25" spans="1:30" s="22" customFormat="1" ht="15.75" x14ac:dyDescent="0.25">
      <c r="A25" s="25"/>
      <c r="B25" s="11" t="s">
        <v>107</v>
      </c>
      <c r="C25" s="12">
        <v>2</v>
      </c>
      <c r="D25" s="12" t="s">
        <v>5</v>
      </c>
      <c r="E25" s="13" t="s">
        <v>4</v>
      </c>
      <c r="F25" s="12">
        <v>7</v>
      </c>
      <c r="G25" s="14" t="s">
        <v>10</v>
      </c>
      <c r="H25" s="13" t="s">
        <v>4</v>
      </c>
      <c r="I25" s="15">
        <v>20</v>
      </c>
      <c r="J25" s="14" t="s">
        <v>8</v>
      </c>
      <c r="K25" s="17">
        <f>C25*F25*I25</f>
        <v>280</v>
      </c>
      <c r="L25" s="18" t="s">
        <v>9</v>
      </c>
      <c r="M25" s="26">
        <v>416000</v>
      </c>
      <c r="N25" s="19">
        <f>M25*K25</f>
        <v>116480000</v>
      </c>
      <c r="Q25" s="25"/>
      <c r="R25" s="11" t="s">
        <v>107</v>
      </c>
      <c r="S25" s="12">
        <v>2</v>
      </c>
      <c r="T25" s="12" t="s">
        <v>5</v>
      </c>
      <c r="U25" s="13" t="s">
        <v>4</v>
      </c>
      <c r="V25" s="12">
        <v>7</v>
      </c>
      <c r="W25" s="14" t="s">
        <v>10</v>
      </c>
      <c r="X25" s="13" t="s">
        <v>4</v>
      </c>
      <c r="Y25" s="15">
        <v>40</v>
      </c>
      <c r="Z25" s="14" t="s">
        <v>8</v>
      </c>
      <c r="AA25" s="17">
        <f>S25*V25*Y25</f>
        <v>560</v>
      </c>
      <c r="AB25" s="18" t="s">
        <v>9</v>
      </c>
      <c r="AC25" s="68">
        <v>486000</v>
      </c>
      <c r="AD25" s="19">
        <f>AC25*AA25</f>
        <v>272160000</v>
      </c>
    </row>
    <row r="26" spans="1:30" s="22" customFormat="1" ht="15.75" x14ac:dyDescent="0.25">
      <c r="A26" s="25"/>
      <c r="B26" s="11" t="s">
        <v>108</v>
      </c>
      <c r="C26" s="12">
        <v>1</v>
      </c>
      <c r="D26" s="12" t="s">
        <v>5</v>
      </c>
      <c r="E26" s="13" t="s">
        <v>4</v>
      </c>
      <c r="F26" s="12">
        <v>4</v>
      </c>
      <c r="G26" s="14" t="s">
        <v>10</v>
      </c>
      <c r="H26" s="13" t="s">
        <v>4</v>
      </c>
      <c r="I26" s="15">
        <v>20</v>
      </c>
      <c r="J26" s="14" t="s">
        <v>8</v>
      </c>
      <c r="K26" s="17">
        <f t="shared" ref="K26:K27" si="10">C26*F26*I26</f>
        <v>80</v>
      </c>
      <c r="L26" s="18" t="s">
        <v>9</v>
      </c>
      <c r="M26" s="26">
        <v>416000</v>
      </c>
      <c r="N26" s="19">
        <f t="shared" si="8"/>
        <v>33280000</v>
      </c>
      <c r="Q26" s="25"/>
      <c r="R26" s="11" t="s">
        <v>108</v>
      </c>
      <c r="S26" s="12">
        <v>1</v>
      </c>
      <c r="T26" s="12" t="s">
        <v>5</v>
      </c>
      <c r="U26" s="13" t="s">
        <v>4</v>
      </c>
      <c r="V26" s="12">
        <v>4</v>
      </c>
      <c r="W26" s="14" t="s">
        <v>10</v>
      </c>
      <c r="X26" s="13" t="s">
        <v>4</v>
      </c>
      <c r="Y26" s="15">
        <v>40</v>
      </c>
      <c r="Z26" s="14" t="s">
        <v>8</v>
      </c>
      <c r="AA26" s="17">
        <f t="shared" ref="AA26:AA27" si="11">S26*V26*Y26</f>
        <v>160</v>
      </c>
      <c r="AB26" s="18" t="s">
        <v>9</v>
      </c>
      <c r="AC26" s="68">
        <v>486000</v>
      </c>
      <c r="AD26" s="19">
        <f t="shared" ref="AD26" si="12">AC26*AA26</f>
        <v>77760000</v>
      </c>
    </row>
    <row r="27" spans="1:30" s="22" customFormat="1" ht="15.75" x14ac:dyDescent="0.25">
      <c r="A27" s="25"/>
      <c r="B27" s="11" t="s">
        <v>109</v>
      </c>
      <c r="C27" s="12">
        <v>1</v>
      </c>
      <c r="D27" s="12" t="s">
        <v>5</v>
      </c>
      <c r="E27" s="13" t="s">
        <v>4</v>
      </c>
      <c r="F27" s="12">
        <v>2</v>
      </c>
      <c r="G27" s="14" t="s">
        <v>10</v>
      </c>
      <c r="H27" s="13" t="s">
        <v>4</v>
      </c>
      <c r="I27" s="15">
        <v>20</v>
      </c>
      <c r="J27" s="14" t="s">
        <v>8</v>
      </c>
      <c r="K27" s="17">
        <f t="shared" si="10"/>
        <v>40</v>
      </c>
      <c r="L27" s="18" t="s">
        <v>9</v>
      </c>
      <c r="M27" s="26">
        <v>416000</v>
      </c>
      <c r="N27" s="19">
        <f>M27*K27</f>
        <v>16640000</v>
      </c>
      <c r="Q27" s="25"/>
      <c r="R27" s="11" t="s">
        <v>109</v>
      </c>
      <c r="S27" s="12">
        <v>1</v>
      </c>
      <c r="T27" s="12" t="s">
        <v>5</v>
      </c>
      <c r="U27" s="13" t="s">
        <v>4</v>
      </c>
      <c r="V27" s="12">
        <v>2</v>
      </c>
      <c r="W27" s="14" t="s">
        <v>10</v>
      </c>
      <c r="X27" s="13" t="s">
        <v>4</v>
      </c>
      <c r="Y27" s="15">
        <v>40</v>
      </c>
      <c r="Z27" s="14" t="s">
        <v>8</v>
      </c>
      <c r="AA27" s="17">
        <f t="shared" si="11"/>
        <v>80</v>
      </c>
      <c r="AB27" s="18" t="s">
        <v>9</v>
      </c>
      <c r="AC27" s="68">
        <v>486000</v>
      </c>
      <c r="AD27" s="19">
        <f>AC27*AA27</f>
        <v>38880000</v>
      </c>
    </row>
    <row r="28" spans="1:30" s="22" customFormat="1" ht="15.75" x14ac:dyDescent="0.25">
      <c r="A28" s="25"/>
      <c r="B28" s="45" t="s">
        <v>86</v>
      </c>
      <c r="C28" s="12"/>
      <c r="D28" s="12"/>
      <c r="E28" s="13"/>
      <c r="F28" s="12"/>
      <c r="G28" s="14"/>
      <c r="H28" s="13"/>
      <c r="I28" s="15"/>
      <c r="J28" s="14"/>
      <c r="K28" s="17"/>
      <c r="L28" s="17"/>
      <c r="M28" s="26"/>
      <c r="N28" s="19"/>
      <c r="Q28" s="25"/>
      <c r="R28" s="45" t="s">
        <v>86</v>
      </c>
      <c r="S28" s="12"/>
      <c r="T28" s="12"/>
      <c r="U28" s="13"/>
      <c r="V28" s="12"/>
      <c r="W28" s="14"/>
      <c r="X28" s="13"/>
      <c r="Y28" s="15"/>
      <c r="Z28" s="14"/>
      <c r="AA28" s="17"/>
      <c r="AB28" s="17"/>
      <c r="AC28" s="68"/>
      <c r="AD28" s="19"/>
    </row>
    <row r="29" spans="1:30" s="22" customFormat="1" ht="15.75" x14ac:dyDescent="0.25">
      <c r="A29" s="25"/>
      <c r="B29" s="11" t="s">
        <v>87</v>
      </c>
      <c r="C29" s="12">
        <v>8</v>
      </c>
      <c r="D29" s="12" t="s">
        <v>5</v>
      </c>
      <c r="E29" s="13" t="s">
        <v>4</v>
      </c>
      <c r="F29" s="12">
        <v>3</v>
      </c>
      <c r="G29" s="14" t="s">
        <v>10</v>
      </c>
      <c r="H29" s="13" t="s">
        <v>4</v>
      </c>
      <c r="I29" s="15">
        <v>20</v>
      </c>
      <c r="J29" s="14" t="s">
        <v>8</v>
      </c>
      <c r="K29" s="17">
        <f>C29*F29*I29</f>
        <v>480</v>
      </c>
      <c r="L29" s="18" t="s">
        <v>9</v>
      </c>
      <c r="M29" s="26">
        <v>450000</v>
      </c>
      <c r="N29" s="19">
        <f t="shared" ref="N29:N31" si="13">M29*K29</f>
        <v>216000000</v>
      </c>
      <c r="Q29" s="25"/>
      <c r="R29" s="11" t="s">
        <v>87</v>
      </c>
      <c r="S29" s="12">
        <v>9</v>
      </c>
      <c r="T29" s="12" t="s">
        <v>5</v>
      </c>
      <c r="U29" s="13" t="s">
        <v>4</v>
      </c>
      <c r="V29" s="12">
        <v>3</v>
      </c>
      <c r="W29" s="14" t="s">
        <v>10</v>
      </c>
      <c r="X29" s="13" t="s">
        <v>4</v>
      </c>
      <c r="Y29" s="15">
        <v>40</v>
      </c>
      <c r="Z29" s="14" t="s">
        <v>8</v>
      </c>
      <c r="AA29" s="17">
        <f>S29*V29*Y29</f>
        <v>1080</v>
      </c>
      <c r="AB29" s="18" t="s">
        <v>9</v>
      </c>
      <c r="AC29" s="68">
        <v>450000</v>
      </c>
      <c r="AD29" s="19">
        <f t="shared" ref="AD29:AD31" si="14">AC29*AA29</f>
        <v>486000000</v>
      </c>
    </row>
    <row r="30" spans="1:30" s="22" customFormat="1" ht="15.75" x14ac:dyDescent="0.25">
      <c r="A30" s="25"/>
      <c r="B30" s="11" t="s">
        <v>89</v>
      </c>
      <c r="C30" s="12">
        <v>2</v>
      </c>
      <c r="D30" s="12" t="s">
        <v>5</v>
      </c>
      <c r="E30" s="13" t="s">
        <v>4</v>
      </c>
      <c r="F30" s="12">
        <v>5</v>
      </c>
      <c r="G30" s="14" t="s">
        <v>10</v>
      </c>
      <c r="H30" s="13" t="s">
        <v>4</v>
      </c>
      <c r="I30" s="15">
        <v>20</v>
      </c>
      <c r="J30" s="14" t="s">
        <v>8</v>
      </c>
      <c r="K30" s="17">
        <f t="shared" ref="K30:K32" si="15">C30*F30*I30</f>
        <v>200</v>
      </c>
      <c r="L30" s="18" t="s">
        <v>9</v>
      </c>
      <c r="M30" s="26">
        <v>629000</v>
      </c>
      <c r="N30" s="19">
        <f t="shared" si="13"/>
        <v>125800000</v>
      </c>
      <c r="Q30" s="25"/>
      <c r="R30" s="11" t="s">
        <v>89</v>
      </c>
      <c r="S30" s="12">
        <v>2</v>
      </c>
      <c r="T30" s="12" t="s">
        <v>5</v>
      </c>
      <c r="U30" s="13" t="s">
        <v>4</v>
      </c>
      <c r="V30" s="12">
        <v>5</v>
      </c>
      <c r="W30" s="14" t="s">
        <v>10</v>
      </c>
      <c r="X30" s="13" t="s">
        <v>4</v>
      </c>
      <c r="Y30" s="15">
        <v>40</v>
      </c>
      <c r="Z30" s="14" t="s">
        <v>8</v>
      </c>
      <c r="AA30" s="17">
        <f t="shared" ref="AA30:AA32" si="16">S30*V30*Y30</f>
        <v>400</v>
      </c>
      <c r="AB30" s="18" t="s">
        <v>9</v>
      </c>
      <c r="AC30" s="68">
        <v>650000</v>
      </c>
      <c r="AD30" s="19">
        <f t="shared" si="14"/>
        <v>260000000</v>
      </c>
    </row>
    <row r="31" spans="1:30" s="22" customFormat="1" ht="15.75" x14ac:dyDescent="0.25">
      <c r="A31" s="25"/>
      <c r="B31" s="11" t="s">
        <v>88</v>
      </c>
      <c r="C31" s="12">
        <v>1</v>
      </c>
      <c r="D31" s="12" t="s">
        <v>5</v>
      </c>
      <c r="E31" s="13" t="s">
        <v>4</v>
      </c>
      <c r="F31" s="12">
        <v>2</v>
      </c>
      <c r="G31" s="14" t="s">
        <v>10</v>
      </c>
      <c r="H31" s="13" t="s">
        <v>4</v>
      </c>
      <c r="I31" s="15">
        <v>20</v>
      </c>
      <c r="J31" s="14" t="s">
        <v>8</v>
      </c>
      <c r="K31" s="17">
        <f t="shared" si="15"/>
        <v>40</v>
      </c>
      <c r="L31" s="18" t="s">
        <v>9</v>
      </c>
      <c r="M31" s="26">
        <v>529000</v>
      </c>
      <c r="N31" s="19">
        <f t="shared" si="13"/>
        <v>21160000</v>
      </c>
      <c r="Q31" s="25"/>
      <c r="R31" s="11" t="s">
        <v>88</v>
      </c>
      <c r="S31" s="12">
        <v>1</v>
      </c>
      <c r="T31" s="12" t="s">
        <v>5</v>
      </c>
      <c r="U31" s="13" t="s">
        <v>4</v>
      </c>
      <c r="V31" s="12">
        <v>2</v>
      </c>
      <c r="W31" s="14" t="s">
        <v>10</v>
      </c>
      <c r="X31" s="13" t="s">
        <v>4</v>
      </c>
      <c r="Y31" s="15">
        <v>40</v>
      </c>
      <c r="Z31" s="14" t="s">
        <v>8</v>
      </c>
      <c r="AA31" s="17">
        <f t="shared" si="16"/>
        <v>80</v>
      </c>
      <c r="AB31" s="18" t="s">
        <v>9</v>
      </c>
      <c r="AC31" s="68">
        <v>529000</v>
      </c>
      <c r="AD31" s="19">
        <f t="shared" si="14"/>
        <v>42320000</v>
      </c>
    </row>
    <row r="32" spans="1:30" s="22" customFormat="1" ht="15.75" x14ac:dyDescent="0.25">
      <c r="A32" s="25"/>
      <c r="B32" s="11" t="s">
        <v>90</v>
      </c>
      <c r="C32" s="12">
        <v>1</v>
      </c>
      <c r="D32" s="12" t="s">
        <v>5</v>
      </c>
      <c r="E32" s="13" t="s">
        <v>4</v>
      </c>
      <c r="F32" s="12">
        <v>1</v>
      </c>
      <c r="G32" s="14" t="s">
        <v>10</v>
      </c>
      <c r="H32" s="13" t="s">
        <v>4</v>
      </c>
      <c r="I32" s="15">
        <v>20</v>
      </c>
      <c r="J32" s="14" t="s">
        <v>8</v>
      </c>
      <c r="K32" s="17">
        <f t="shared" si="15"/>
        <v>20</v>
      </c>
      <c r="L32" s="18" t="s">
        <v>9</v>
      </c>
      <c r="M32" s="26">
        <v>529000</v>
      </c>
      <c r="N32" s="19">
        <f>M32*K32</f>
        <v>10580000</v>
      </c>
      <c r="Q32" s="25"/>
      <c r="R32" s="11" t="s">
        <v>90</v>
      </c>
      <c r="S32" s="12">
        <v>1</v>
      </c>
      <c r="T32" s="12" t="s">
        <v>5</v>
      </c>
      <c r="U32" s="13" t="s">
        <v>4</v>
      </c>
      <c r="V32" s="12">
        <v>1</v>
      </c>
      <c r="W32" s="14" t="s">
        <v>10</v>
      </c>
      <c r="X32" s="13" t="s">
        <v>4</v>
      </c>
      <c r="Y32" s="15">
        <v>40</v>
      </c>
      <c r="Z32" s="14" t="s">
        <v>8</v>
      </c>
      <c r="AA32" s="17">
        <f t="shared" si="16"/>
        <v>40</v>
      </c>
      <c r="AB32" s="18" t="s">
        <v>9</v>
      </c>
      <c r="AC32" s="68">
        <v>529000</v>
      </c>
      <c r="AD32" s="19">
        <f>AC32*AA32</f>
        <v>21160000</v>
      </c>
    </row>
    <row r="33" spans="1:30" s="22" customFormat="1" ht="15.75" x14ac:dyDescent="0.25">
      <c r="A33" s="25"/>
      <c r="B33" s="11"/>
      <c r="C33" s="38"/>
      <c r="D33" s="38"/>
      <c r="E33" s="39"/>
      <c r="F33" s="38"/>
      <c r="G33" s="40"/>
      <c r="H33" s="39"/>
      <c r="I33" s="41"/>
      <c r="J33" s="40"/>
      <c r="K33" s="42"/>
      <c r="L33" s="43"/>
      <c r="M33" s="26"/>
      <c r="N33" s="19"/>
      <c r="Q33" s="25"/>
      <c r="R33" s="11"/>
      <c r="S33" s="38"/>
      <c r="T33" s="38"/>
      <c r="U33" s="39"/>
      <c r="V33" s="38"/>
      <c r="W33" s="40"/>
      <c r="X33" s="39"/>
      <c r="Y33" s="41"/>
      <c r="Z33" s="40"/>
      <c r="AA33" s="42"/>
      <c r="AB33" s="43"/>
      <c r="AC33" s="68"/>
      <c r="AD33" s="19"/>
    </row>
    <row r="34" spans="1:30" s="22" customFormat="1" ht="15.75" x14ac:dyDescent="0.25">
      <c r="A34" s="27"/>
      <c r="B34" s="28" t="s">
        <v>12</v>
      </c>
      <c r="C34" s="23"/>
      <c r="D34" s="16"/>
      <c r="E34" s="16"/>
      <c r="F34" s="16"/>
      <c r="G34" s="16"/>
      <c r="H34" s="16"/>
      <c r="I34" s="24"/>
      <c r="J34" s="16"/>
      <c r="K34" s="17"/>
      <c r="L34" s="18"/>
      <c r="M34" s="74"/>
      <c r="N34" s="29"/>
      <c r="Q34" s="27"/>
      <c r="R34" s="28" t="s">
        <v>12</v>
      </c>
      <c r="S34" s="23"/>
      <c r="T34" s="16"/>
      <c r="U34" s="16"/>
      <c r="V34" s="16"/>
      <c r="W34" s="16"/>
      <c r="X34" s="16"/>
      <c r="Y34" s="24"/>
      <c r="Z34" s="16"/>
      <c r="AA34" s="17"/>
      <c r="AB34" s="18"/>
      <c r="AC34" s="68"/>
      <c r="AD34" s="29"/>
    </row>
    <row r="35" spans="1:30" s="22" customFormat="1" ht="15.75" x14ac:dyDescent="0.25">
      <c r="A35" s="20"/>
      <c r="B35" s="30" t="s">
        <v>13</v>
      </c>
      <c r="C35" s="15">
        <v>15</v>
      </c>
      <c r="D35" s="22" t="s">
        <v>5</v>
      </c>
      <c r="E35" s="22" t="s">
        <v>4</v>
      </c>
      <c r="F35" s="22">
        <v>1</v>
      </c>
      <c r="G35" s="16" t="s">
        <v>7</v>
      </c>
      <c r="H35" s="23" t="s">
        <v>4</v>
      </c>
      <c r="I35" s="24">
        <v>9</v>
      </c>
      <c r="J35" s="14" t="s">
        <v>14</v>
      </c>
      <c r="K35" s="17">
        <f>I35*F35*C35</f>
        <v>135</v>
      </c>
      <c r="L35" s="18" t="s">
        <v>9</v>
      </c>
      <c r="M35" s="74">
        <v>150000</v>
      </c>
      <c r="N35" s="19">
        <f>M35*K35</f>
        <v>20250000</v>
      </c>
      <c r="Q35" s="20"/>
      <c r="R35" s="30" t="s">
        <v>13</v>
      </c>
      <c r="S35" s="15">
        <v>15</v>
      </c>
      <c r="T35" s="22" t="s">
        <v>5</v>
      </c>
      <c r="U35" s="22" t="s">
        <v>4</v>
      </c>
      <c r="V35" s="22">
        <v>1</v>
      </c>
      <c r="W35" s="16" t="s">
        <v>7</v>
      </c>
      <c r="X35" s="23" t="s">
        <v>4</v>
      </c>
      <c r="Y35" s="24">
        <v>18</v>
      </c>
      <c r="Z35" s="14" t="s">
        <v>14</v>
      </c>
      <c r="AA35" s="17">
        <f>Y35*V35*S35</f>
        <v>270</v>
      </c>
      <c r="AB35" s="18" t="s">
        <v>9</v>
      </c>
      <c r="AC35" s="68">
        <v>150000</v>
      </c>
      <c r="AD35" s="19">
        <f>AC35*AA35</f>
        <v>40500000</v>
      </c>
    </row>
    <row r="36" spans="1:30" s="22" customFormat="1" ht="15.75" x14ac:dyDescent="0.25">
      <c r="A36" s="10"/>
      <c r="B36" s="11" t="s">
        <v>15</v>
      </c>
      <c r="C36" s="12">
        <f>(143/9)+C35</f>
        <v>30.888888888888889</v>
      </c>
      <c r="D36" s="12" t="s">
        <v>5</v>
      </c>
      <c r="E36" s="13" t="s">
        <v>4</v>
      </c>
      <c r="F36" s="12">
        <v>1</v>
      </c>
      <c r="G36" s="14" t="s">
        <v>3</v>
      </c>
      <c r="H36" s="13" t="s">
        <v>4</v>
      </c>
      <c r="I36" s="24">
        <v>9</v>
      </c>
      <c r="J36" s="14" t="s">
        <v>14</v>
      </c>
      <c r="K36" s="17">
        <f>I36*F36*C36</f>
        <v>278</v>
      </c>
      <c r="L36" s="31" t="s">
        <v>11</v>
      </c>
      <c r="M36" s="26">
        <v>60000</v>
      </c>
      <c r="N36" s="19">
        <f>M36*K36</f>
        <v>16680000</v>
      </c>
      <c r="Q36" s="10"/>
      <c r="R36" s="11" t="s">
        <v>15</v>
      </c>
      <c r="S36" s="12">
        <f>(320/18)+S35</f>
        <v>32.777777777777779</v>
      </c>
      <c r="T36" s="12" t="s">
        <v>5</v>
      </c>
      <c r="U36" s="13" t="s">
        <v>4</v>
      </c>
      <c r="V36" s="12">
        <v>1</v>
      </c>
      <c r="W36" s="14" t="s">
        <v>3</v>
      </c>
      <c r="X36" s="13" t="s">
        <v>4</v>
      </c>
      <c r="Y36" s="24">
        <v>18</v>
      </c>
      <c r="Z36" s="14" t="s">
        <v>14</v>
      </c>
      <c r="AA36" s="17">
        <f>Y36*V36*S36</f>
        <v>590</v>
      </c>
      <c r="AB36" s="31" t="s">
        <v>11</v>
      </c>
      <c r="AC36" s="68">
        <v>60000</v>
      </c>
      <c r="AD36" s="19">
        <f>AC36*AA36</f>
        <v>35400000</v>
      </c>
    </row>
    <row r="37" spans="1:30" s="22" customFormat="1" ht="15.75" x14ac:dyDescent="0.25">
      <c r="A37" s="10"/>
      <c r="B37" s="11" t="s">
        <v>16</v>
      </c>
      <c r="C37" s="12">
        <v>4</v>
      </c>
      <c r="D37" s="12" t="s">
        <v>5</v>
      </c>
      <c r="E37" s="13" t="s">
        <v>4</v>
      </c>
      <c r="F37" s="12">
        <v>1</v>
      </c>
      <c r="G37" s="14" t="s">
        <v>17</v>
      </c>
      <c r="H37" s="13" t="s">
        <v>4</v>
      </c>
      <c r="I37" s="24">
        <v>9</v>
      </c>
      <c r="J37" s="14" t="s">
        <v>14</v>
      </c>
      <c r="K37" s="17">
        <f>I37*F37*C37</f>
        <v>36</v>
      </c>
      <c r="L37" s="18" t="s">
        <v>18</v>
      </c>
      <c r="M37" s="74">
        <v>1000000</v>
      </c>
      <c r="N37" s="19">
        <f>M37*K37</f>
        <v>36000000</v>
      </c>
      <c r="Q37" s="10"/>
      <c r="R37" s="11" t="s">
        <v>16</v>
      </c>
      <c r="S37" s="12">
        <v>4</v>
      </c>
      <c r="T37" s="12" t="s">
        <v>5</v>
      </c>
      <c r="U37" s="13" t="s">
        <v>4</v>
      </c>
      <c r="V37" s="12">
        <v>1</v>
      </c>
      <c r="W37" s="14" t="s">
        <v>17</v>
      </c>
      <c r="X37" s="13" t="s">
        <v>4</v>
      </c>
      <c r="Y37" s="24">
        <v>18</v>
      </c>
      <c r="Z37" s="14" t="s">
        <v>14</v>
      </c>
      <c r="AA37" s="17">
        <f>Y37*V37*S37</f>
        <v>72</v>
      </c>
      <c r="AB37" s="18" t="s">
        <v>18</v>
      </c>
      <c r="AC37" s="68">
        <v>1000000</v>
      </c>
      <c r="AD37" s="19">
        <f>AC37*AA37</f>
        <v>72000000</v>
      </c>
    </row>
    <row r="38" spans="1:30" s="22" customFormat="1" ht="15.75" x14ac:dyDescent="0.25">
      <c r="A38" s="10"/>
      <c r="B38" s="11" t="s">
        <v>19</v>
      </c>
      <c r="C38" s="12">
        <v>2</v>
      </c>
      <c r="D38" s="12" t="s">
        <v>5</v>
      </c>
      <c r="E38" s="13" t="s">
        <v>4</v>
      </c>
      <c r="F38" s="12">
        <v>1</v>
      </c>
      <c r="G38" s="14" t="s">
        <v>17</v>
      </c>
      <c r="H38" s="13" t="s">
        <v>4</v>
      </c>
      <c r="I38" s="24">
        <v>9</v>
      </c>
      <c r="J38" s="14" t="s">
        <v>14</v>
      </c>
      <c r="K38" s="17">
        <f>I38*F38*C38</f>
        <v>18</v>
      </c>
      <c r="L38" s="18" t="s">
        <v>18</v>
      </c>
      <c r="M38" s="74">
        <v>700000</v>
      </c>
      <c r="N38" s="19">
        <f>M38*K38</f>
        <v>12600000</v>
      </c>
      <c r="Q38" s="10"/>
      <c r="R38" s="11" t="s">
        <v>19</v>
      </c>
      <c r="S38" s="12">
        <v>2</v>
      </c>
      <c r="T38" s="12" t="s">
        <v>5</v>
      </c>
      <c r="U38" s="13" t="s">
        <v>4</v>
      </c>
      <c r="V38" s="12">
        <v>1</v>
      </c>
      <c r="W38" s="14" t="s">
        <v>17</v>
      </c>
      <c r="X38" s="13" t="s">
        <v>4</v>
      </c>
      <c r="Y38" s="24">
        <v>18</v>
      </c>
      <c r="Z38" s="14" t="s">
        <v>14</v>
      </c>
      <c r="AA38" s="17">
        <f>Y38*V38*S38</f>
        <v>36</v>
      </c>
      <c r="AB38" s="18" t="s">
        <v>18</v>
      </c>
      <c r="AC38" s="68">
        <v>700000</v>
      </c>
      <c r="AD38" s="19">
        <f>AC38*AA38</f>
        <v>25200000</v>
      </c>
    </row>
    <row r="39" spans="1:30" s="22" customFormat="1" ht="15.75" x14ac:dyDescent="0.25">
      <c r="A39" s="10"/>
      <c r="B39" s="11" t="s">
        <v>112</v>
      </c>
      <c r="C39" s="12"/>
      <c r="D39" s="12"/>
      <c r="E39" s="13"/>
      <c r="F39" s="12">
        <v>1</v>
      </c>
      <c r="G39" s="14" t="s">
        <v>3</v>
      </c>
      <c r="H39" s="13" t="s">
        <v>4</v>
      </c>
      <c r="I39" s="24">
        <v>9</v>
      </c>
      <c r="J39" s="14" t="s">
        <v>14</v>
      </c>
      <c r="K39" s="17">
        <f>I39*F39</f>
        <v>9</v>
      </c>
      <c r="L39" s="18" t="s">
        <v>18</v>
      </c>
      <c r="M39" s="74">
        <v>2700000</v>
      </c>
      <c r="N39" s="19">
        <f>M39*K39</f>
        <v>24300000</v>
      </c>
      <c r="Q39" s="10"/>
      <c r="R39" s="11" t="s">
        <v>112</v>
      </c>
      <c r="S39" s="12"/>
      <c r="T39" s="12"/>
      <c r="U39" s="13"/>
      <c r="V39" s="12">
        <v>1</v>
      </c>
      <c r="W39" s="14" t="s">
        <v>3</v>
      </c>
      <c r="X39" s="13" t="s">
        <v>4</v>
      </c>
      <c r="Y39" s="24">
        <v>18</v>
      </c>
      <c r="Z39" s="14" t="s">
        <v>14</v>
      </c>
      <c r="AA39" s="17">
        <f>Y39*V39</f>
        <v>18</v>
      </c>
      <c r="AB39" s="18" t="s">
        <v>18</v>
      </c>
      <c r="AC39" s="68">
        <v>2700000</v>
      </c>
      <c r="AD39" s="19">
        <f>AC39*AA39</f>
        <v>48600000</v>
      </c>
    </row>
    <row r="40" spans="1:30" s="22" customFormat="1" ht="15.75" x14ac:dyDescent="0.25">
      <c r="A40" s="10"/>
      <c r="B40" s="11"/>
      <c r="C40" s="12"/>
      <c r="D40" s="12"/>
      <c r="E40" s="13"/>
      <c r="F40" s="12"/>
      <c r="G40" s="14"/>
      <c r="H40" s="13"/>
      <c r="I40" s="24"/>
      <c r="J40" s="14"/>
      <c r="K40" s="17"/>
      <c r="L40" s="18"/>
      <c r="M40" s="74"/>
      <c r="N40" s="19"/>
      <c r="Q40" s="10"/>
      <c r="R40" s="11"/>
      <c r="S40" s="12"/>
      <c r="T40" s="12"/>
      <c r="U40" s="13"/>
      <c r="V40" s="12"/>
      <c r="W40" s="14"/>
      <c r="X40" s="13"/>
      <c r="Y40" s="24"/>
      <c r="Z40" s="14"/>
      <c r="AA40" s="17"/>
      <c r="AB40" s="18"/>
      <c r="AC40" s="68"/>
      <c r="AD40" s="19"/>
    </row>
    <row r="41" spans="1:30" s="22" customFormat="1" ht="15.75" x14ac:dyDescent="0.25">
      <c r="A41" s="27"/>
      <c r="B41" s="28" t="s">
        <v>20</v>
      </c>
      <c r="C41" s="23"/>
      <c r="D41" s="16"/>
      <c r="E41" s="16"/>
      <c r="F41" s="16"/>
      <c r="G41" s="16"/>
      <c r="H41" s="16"/>
      <c r="I41" s="24"/>
      <c r="J41" s="16"/>
      <c r="K41" s="17"/>
      <c r="L41" s="18"/>
      <c r="M41" s="74"/>
      <c r="N41" s="29"/>
      <c r="Q41" s="27"/>
      <c r="R41" s="28" t="s">
        <v>20</v>
      </c>
      <c r="S41" s="23"/>
      <c r="T41" s="16"/>
      <c r="U41" s="16"/>
      <c r="V41" s="16"/>
      <c r="W41" s="16"/>
      <c r="X41" s="16"/>
      <c r="Y41" s="24"/>
      <c r="Z41" s="16"/>
      <c r="AA41" s="17"/>
      <c r="AB41" s="18"/>
      <c r="AC41" s="68"/>
      <c r="AD41" s="29"/>
    </row>
    <row r="42" spans="1:30" s="22" customFormat="1" ht="15.75" x14ac:dyDescent="0.25">
      <c r="A42" s="20"/>
      <c r="B42" s="30" t="s">
        <v>13</v>
      </c>
      <c r="C42" s="15">
        <v>15</v>
      </c>
      <c r="D42" s="22" t="s">
        <v>5</v>
      </c>
      <c r="E42" s="22" t="s">
        <v>4</v>
      </c>
      <c r="F42" s="22">
        <v>1</v>
      </c>
      <c r="G42" s="16" t="s">
        <v>7</v>
      </c>
      <c r="H42" s="23" t="s">
        <v>4</v>
      </c>
      <c r="I42" s="24">
        <v>19</v>
      </c>
      <c r="J42" s="14" t="s">
        <v>21</v>
      </c>
      <c r="K42" s="17">
        <f>I42*F42*C42</f>
        <v>285</v>
      </c>
      <c r="L42" s="18" t="s">
        <v>9</v>
      </c>
      <c r="M42" s="74">
        <v>150000</v>
      </c>
      <c r="N42" s="19">
        <f>M42*K42</f>
        <v>42750000</v>
      </c>
      <c r="Q42" s="20"/>
      <c r="R42" s="30" t="s">
        <v>13</v>
      </c>
      <c r="S42" s="15">
        <v>15</v>
      </c>
      <c r="T42" s="22" t="s">
        <v>5</v>
      </c>
      <c r="U42" s="22" t="s">
        <v>4</v>
      </c>
      <c r="V42" s="22">
        <v>1</v>
      </c>
      <c r="W42" s="16" t="s">
        <v>7</v>
      </c>
      <c r="X42" s="23" t="s">
        <v>4</v>
      </c>
      <c r="Y42" s="24">
        <v>38</v>
      </c>
      <c r="Z42" s="14" t="s">
        <v>21</v>
      </c>
      <c r="AA42" s="17">
        <f>Y42*V42*S42</f>
        <v>570</v>
      </c>
      <c r="AB42" s="18" t="s">
        <v>9</v>
      </c>
      <c r="AC42" s="68">
        <v>150000</v>
      </c>
      <c r="AD42" s="19">
        <f>AC42*AA42</f>
        <v>85500000</v>
      </c>
    </row>
    <row r="43" spans="1:30" s="22" customFormat="1" ht="15.75" customHeight="1" x14ac:dyDescent="0.25">
      <c r="A43" s="10"/>
      <c r="B43" s="11" t="s">
        <v>15</v>
      </c>
      <c r="C43" s="12">
        <f>8+C42</f>
        <v>23</v>
      </c>
      <c r="D43" s="12" t="s">
        <v>5</v>
      </c>
      <c r="E43" s="13" t="s">
        <v>4</v>
      </c>
      <c r="F43" s="12">
        <v>1</v>
      </c>
      <c r="G43" s="14" t="s">
        <v>3</v>
      </c>
      <c r="H43" s="13" t="s">
        <v>4</v>
      </c>
      <c r="I43" s="24">
        <v>19</v>
      </c>
      <c r="J43" s="14" t="s">
        <v>21</v>
      </c>
      <c r="K43" s="17">
        <f>I43*F43*C43</f>
        <v>437</v>
      </c>
      <c r="L43" s="31" t="s">
        <v>11</v>
      </c>
      <c r="M43" s="26">
        <v>60000</v>
      </c>
      <c r="N43" s="19">
        <f>M43*K43</f>
        <v>26220000</v>
      </c>
      <c r="Q43" s="10"/>
      <c r="R43" s="11" t="s">
        <v>15</v>
      </c>
      <c r="S43" s="12">
        <f>9+S42</f>
        <v>24</v>
      </c>
      <c r="T43" s="12" t="s">
        <v>5</v>
      </c>
      <c r="U43" s="13" t="s">
        <v>4</v>
      </c>
      <c r="V43" s="12">
        <v>1</v>
      </c>
      <c r="W43" s="14" t="s">
        <v>3</v>
      </c>
      <c r="X43" s="13" t="s">
        <v>4</v>
      </c>
      <c r="Y43" s="24">
        <v>38</v>
      </c>
      <c r="Z43" s="14" t="s">
        <v>21</v>
      </c>
      <c r="AA43" s="17">
        <f>Y43*V43*S43</f>
        <v>912</v>
      </c>
      <c r="AB43" s="31" t="s">
        <v>11</v>
      </c>
      <c r="AC43" s="68">
        <v>60000</v>
      </c>
      <c r="AD43" s="19">
        <f>AC43*AA43</f>
        <v>54720000</v>
      </c>
    </row>
    <row r="44" spans="1:30" s="22" customFormat="1" ht="15.75" x14ac:dyDescent="0.25">
      <c r="A44" s="10"/>
      <c r="B44" s="11" t="s">
        <v>16</v>
      </c>
      <c r="C44" s="12">
        <v>4</v>
      </c>
      <c r="D44" s="12" t="s">
        <v>5</v>
      </c>
      <c r="E44" s="13" t="s">
        <v>4</v>
      </c>
      <c r="F44" s="12">
        <v>1</v>
      </c>
      <c r="G44" s="14" t="s">
        <v>17</v>
      </c>
      <c r="H44" s="13" t="s">
        <v>4</v>
      </c>
      <c r="I44" s="24">
        <v>19</v>
      </c>
      <c r="J44" s="14" t="s">
        <v>21</v>
      </c>
      <c r="K44" s="17">
        <f>I44*F44*C44</f>
        <v>76</v>
      </c>
      <c r="L44" s="18" t="s">
        <v>18</v>
      </c>
      <c r="M44" s="74">
        <v>800000</v>
      </c>
      <c r="N44" s="19">
        <f>M44*K44</f>
        <v>60800000</v>
      </c>
      <c r="Q44" s="10"/>
      <c r="R44" s="11" t="s">
        <v>16</v>
      </c>
      <c r="S44" s="12">
        <v>4</v>
      </c>
      <c r="T44" s="12" t="s">
        <v>5</v>
      </c>
      <c r="U44" s="13" t="s">
        <v>4</v>
      </c>
      <c r="V44" s="12">
        <v>1</v>
      </c>
      <c r="W44" s="14" t="s">
        <v>17</v>
      </c>
      <c r="X44" s="13" t="s">
        <v>4</v>
      </c>
      <c r="Y44" s="24">
        <v>38</v>
      </c>
      <c r="Z44" s="14" t="s">
        <v>21</v>
      </c>
      <c r="AA44" s="17">
        <f>Y44*V44*S44</f>
        <v>152</v>
      </c>
      <c r="AB44" s="18" t="s">
        <v>18</v>
      </c>
      <c r="AC44" s="68">
        <v>800000</v>
      </c>
      <c r="AD44" s="19">
        <f>AC44*AA44</f>
        <v>121600000</v>
      </c>
    </row>
    <row r="45" spans="1:30" s="32" customFormat="1" ht="15.75" x14ac:dyDescent="0.25">
      <c r="A45" s="10"/>
      <c r="B45" s="11" t="s">
        <v>19</v>
      </c>
      <c r="C45" s="12">
        <v>2</v>
      </c>
      <c r="D45" s="12" t="s">
        <v>5</v>
      </c>
      <c r="E45" s="13" t="s">
        <v>4</v>
      </c>
      <c r="F45" s="12">
        <v>1</v>
      </c>
      <c r="G45" s="14" t="s">
        <v>17</v>
      </c>
      <c r="H45" s="13" t="s">
        <v>4</v>
      </c>
      <c r="I45" s="24">
        <v>19</v>
      </c>
      <c r="J45" s="14" t="s">
        <v>21</v>
      </c>
      <c r="K45" s="17">
        <f>I45*F45*C45</f>
        <v>38</v>
      </c>
      <c r="L45" s="18" t="s">
        <v>18</v>
      </c>
      <c r="M45" s="74">
        <v>600000</v>
      </c>
      <c r="N45" s="19">
        <f>M45*K45</f>
        <v>22800000</v>
      </c>
      <c r="Q45" s="10"/>
      <c r="R45" s="11" t="s">
        <v>19</v>
      </c>
      <c r="S45" s="12">
        <v>2</v>
      </c>
      <c r="T45" s="12" t="s">
        <v>5</v>
      </c>
      <c r="U45" s="13" t="s">
        <v>4</v>
      </c>
      <c r="V45" s="12">
        <v>1</v>
      </c>
      <c r="W45" s="14" t="s">
        <v>17</v>
      </c>
      <c r="X45" s="13" t="s">
        <v>4</v>
      </c>
      <c r="Y45" s="24">
        <v>38</v>
      </c>
      <c r="Z45" s="14" t="s">
        <v>21</v>
      </c>
      <c r="AA45" s="17">
        <f>Y45*V45*S45</f>
        <v>76</v>
      </c>
      <c r="AB45" s="18" t="s">
        <v>18</v>
      </c>
      <c r="AC45" s="68">
        <v>600000</v>
      </c>
      <c r="AD45" s="19">
        <f>AC45*AA45</f>
        <v>45600000</v>
      </c>
    </row>
    <row r="46" spans="1:30" s="32" customFormat="1" ht="15.75" x14ac:dyDescent="0.25">
      <c r="A46" s="10"/>
      <c r="B46" s="11" t="s">
        <v>112</v>
      </c>
      <c r="C46" s="12"/>
      <c r="D46" s="12"/>
      <c r="E46" s="13"/>
      <c r="F46" s="12">
        <v>1</v>
      </c>
      <c r="G46" s="14" t="s">
        <v>3</v>
      </c>
      <c r="H46" s="13" t="s">
        <v>4</v>
      </c>
      <c r="I46" s="24">
        <v>19</v>
      </c>
      <c r="J46" s="14" t="s">
        <v>21</v>
      </c>
      <c r="K46" s="17">
        <f>I46*F46</f>
        <v>19</v>
      </c>
      <c r="L46" s="18" t="s">
        <v>18</v>
      </c>
      <c r="M46" s="74">
        <v>2700000</v>
      </c>
      <c r="N46" s="19">
        <f>M46*K46</f>
        <v>51300000</v>
      </c>
      <c r="Q46" s="10"/>
      <c r="R46" s="11" t="s">
        <v>112</v>
      </c>
      <c r="S46" s="12"/>
      <c r="T46" s="12"/>
      <c r="U46" s="13"/>
      <c r="V46" s="12">
        <v>1</v>
      </c>
      <c r="W46" s="14" t="s">
        <v>3</v>
      </c>
      <c r="X46" s="13" t="s">
        <v>4</v>
      </c>
      <c r="Y46" s="24">
        <v>38</v>
      </c>
      <c r="Z46" s="14" t="s">
        <v>21</v>
      </c>
      <c r="AA46" s="17">
        <f>Y46*V46</f>
        <v>38</v>
      </c>
      <c r="AB46" s="18" t="s">
        <v>18</v>
      </c>
      <c r="AC46" s="68">
        <v>2700000</v>
      </c>
      <c r="AD46" s="19">
        <f>AC46*AA46</f>
        <v>102600000</v>
      </c>
    </row>
    <row r="47" spans="1:30" s="22" customFormat="1" ht="15.75" x14ac:dyDescent="0.25">
      <c r="A47" s="33"/>
      <c r="B47" s="34"/>
      <c r="C47" s="12"/>
      <c r="D47" s="12"/>
      <c r="E47" s="12"/>
      <c r="F47" s="12"/>
      <c r="G47" s="14"/>
      <c r="H47" s="12"/>
      <c r="I47" s="15"/>
      <c r="J47" s="14"/>
      <c r="K47" s="17"/>
      <c r="L47" s="31"/>
      <c r="M47" s="75"/>
      <c r="N47" s="19"/>
      <c r="Q47" s="33"/>
      <c r="R47" s="34"/>
      <c r="S47" s="12"/>
      <c r="T47" s="12"/>
      <c r="U47" s="12"/>
      <c r="V47" s="12"/>
      <c r="W47" s="14"/>
      <c r="X47" s="12"/>
      <c r="Y47" s="15"/>
      <c r="Z47" s="14"/>
      <c r="AA47" s="17"/>
      <c r="AB47" s="31"/>
      <c r="AC47" s="70"/>
      <c r="AD47" s="19"/>
    </row>
    <row r="48" spans="1:30" s="22" customFormat="1" ht="15.75" x14ac:dyDescent="0.25">
      <c r="A48" s="27"/>
      <c r="B48" s="28" t="s">
        <v>104</v>
      </c>
      <c r="C48" s="23"/>
      <c r="D48" s="16"/>
      <c r="E48" s="16"/>
      <c r="F48" s="16"/>
      <c r="G48" s="16"/>
      <c r="H48" s="16"/>
      <c r="I48" s="24"/>
      <c r="J48" s="16"/>
      <c r="K48" s="17"/>
      <c r="L48" s="18"/>
      <c r="M48" s="74"/>
      <c r="N48" s="29"/>
      <c r="Q48" s="27"/>
      <c r="R48" s="28" t="s">
        <v>104</v>
      </c>
      <c r="S48" s="23"/>
      <c r="T48" s="16"/>
      <c r="U48" s="16"/>
      <c r="V48" s="16"/>
      <c r="W48" s="16"/>
      <c r="X48" s="16"/>
      <c r="Y48" s="24"/>
      <c r="Z48" s="16"/>
      <c r="AA48" s="17"/>
      <c r="AB48" s="18"/>
      <c r="AC48" s="68"/>
      <c r="AD48" s="29"/>
    </row>
    <row r="49" spans="1:30" s="22" customFormat="1" ht="15.75" x14ac:dyDescent="0.25">
      <c r="A49" s="27"/>
      <c r="B49" s="67" t="s">
        <v>113</v>
      </c>
      <c r="C49" s="15">
        <v>35</v>
      </c>
      <c r="D49" s="22" t="s">
        <v>5</v>
      </c>
      <c r="E49" s="22" t="s">
        <v>4</v>
      </c>
      <c r="F49" s="22">
        <v>1</v>
      </c>
      <c r="G49" s="16" t="s">
        <v>10</v>
      </c>
      <c r="H49" s="23" t="s">
        <v>4</v>
      </c>
      <c r="I49" s="24">
        <v>4</v>
      </c>
      <c r="J49" s="14" t="s">
        <v>103</v>
      </c>
      <c r="K49" s="17">
        <f t="shared" ref="K49:K53" si="17">I49*F49*C49</f>
        <v>140</v>
      </c>
      <c r="L49" s="18" t="s">
        <v>9</v>
      </c>
      <c r="M49" s="74">
        <v>330000</v>
      </c>
      <c r="N49" s="19">
        <f t="shared" ref="N49:N53" si="18">M49*K49</f>
        <v>46200000</v>
      </c>
      <c r="Q49" s="27"/>
      <c r="R49" s="67" t="s">
        <v>113</v>
      </c>
      <c r="S49" s="15">
        <v>35</v>
      </c>
      <c r="T49" s="22" t="s">
        <v>5</v>
      </c>
      <c r="U49" s="22" t="s">
        <v>4</v>
      </c>
      <c r="V49" s="22">
        <v>1</v>
      </c>
      <c r="W49" s="16" t="s">
        <v>10</v>
      </c>
      <c r="X49" s="23" t="s">
        <v>4</v>
      </c>
      <c r="Y49" s="24">
        <v>4</v>
      </c>
      <c r="Z49" s="14" t="s">
        <v>103</v>
      </c>
      <c r="AA49" s="17">
        <f t="shared" ref="AA49:AA53" si="19">Y49*V49*S49</f>
        <v>140</v>
      </c>
      <c r="AB49" s="18" t="s">
        <v>9</v>
      </c>
      <c r="AC49" s="68">
        <v>330000</v>
      </c>
      <c r="AD49" s="19">
        <f t="shared" ref="AD49:AD53" si="20">AC49*AA49</f>
        <v>46200000</v>
      </c>
    </row>
    <row r="50" spans="1:30" s="22" customFormat="1" ht="15.75" x14ac:dyDescent="0.25">
      <c r="A50" s="27"/>
      <c r="B50" s="67" t="s">
        <v>114</v>
      </c>
      <c r="C50" s="15">
        <v>35</v>
      </c>
      <c r="D50" s="22" t="s">
        <v>5</v>
      </c>
      <c r="E50" s="22" t="s">
        <v>4</v>
      </c>
      <c r="F50" s="22">
        <v>1</v>
      </c>
      <c r="G50" s="16" t="s">
        <v>10</v>
      </c>
      <c r="H50" s="23" t="s">
        <v>4</v>
      </c>
      <c r="I50" s="24">
        <v>4</v>
      </c>
      <c r="J50" s="14" t="s">
        <v>103</v>
      </c>
      <c r="K50" s="17">
        <f t="shared" si="17"/>
        <v>140</v>
      </c>
      <c r="L50" s="18" t="s">
        <v>9</v>
      </c>
      <c r="M50" s="74">
        <v>130000</v>
      </c>
      <c r="N50" s="19">
        <f t="shared" si="18"/>
        <v>18200000</v>
      </c>
      <c r="Q50" s="27"/>
      <c r="R50" s="67" t="s">
        <v>114</v>
      </c>
      <c r="S50" s="15">
        <v>35</v>
      </c>
      <c r="T50" s="22" t="s">
        <v>5</v>
      </c>
      <c r="U50" s="22" t="s">
        <v>4</v>
      </c>
      <c r="V50" s="22">
        <v>1</v>
      </c>
      <c r="W50" s="16" t="s">
        <v>10</v>
      </c>
      <c r="X50" s="23" t="s">
        <v>4</v>
      </c>
      <c r="Y50" s="24">
        <v>4</v>
      </c>
      <c r="Z50" s="14" t="s">
        <v>103</v>
      </c>
      <c r="AA50" s="17">
        <f t="shared" si="19"/>
        <v>140</v>
      </c>
      <c r="AB50" s="18" t="s">
        <v>9</v>
      </c>
      <c r="AC50" s="68">
        <v>130000</v>
      </c>
      <c r="AD50" s="19">
        <f t="shared" si="20"/>
        <v>18200000</v>
      </c>
    </row>
    <row r="51" spans="1:30" s="22" customFormat="1" ht="15.75" x14ac:dyDescent="0.25">
      <c r="A51" s="20"/>
      <c r="B51" s="30" t="s">
        <v>102</v>
      </c>
      <c r="C51" s="15">
        <v>35</v>
      </c>
      <c r="D51" s="22" t="s">
        <v>5</v>
      </c>
      <c r="E51" s="22" t="s">
        <v>4</v>
      </c>
      <c r="F51" s="22">
        <v>1</v>
      </c>
      <c r="G51" s="16" t="s">
        <v>7</v>
      </c>
      <c r="H51" s="23" t="s">
        <v>4</v>
      </c>
      <c r="I51" s="24">
        <v>4</v>
      </c>
      <c r="J51" s="14" t="s">
        <v>103</v>
      </c>
      <c r="K51" s="17">
        <f t="shared" si="17"/>
        <v>140</v>
      </c>
      <c r="L51" s="18" t="s">
        <v>9</v>
      </c>
      <c r="M51" s="74">
        <v>150000</v>
      </c>
      <c r="N51" s="19">
        <f t="shared" si="18"/>
        <v>21000000</v>
      </c>
      <c r="Q51" s="20"/>
      <c r="R51" s="30" t="s">
        <v>102</v>
      </c>
      <c r="S51" s="15">
        <v>35</v>
      </c>
      <c r="T51" s="22" t="s">
        <v>5</v>
      </c>
      <c r="U51" s="22" t="s">
        <v>4</v>
      </c>
      <c r="V51" s="22">
        <v>1</v>
      </c>
      <c r="W51" s="16" t="s">
        <v>7</v>
      </c>
      <c r="X51" s="23" t="s">
        <v>4</v>
      </c>
      <c r="Y51" s="24">
        <v>4</v>
      </c>
      <c r="Z51" s="14" t="s">
        <v>103</v>
      </c>
      <c r="AA51" s="17">
        <f t="shared" si="19"/>
        <v>140</v>
      </c>
      <c r="AB51" s="18" t="s">
        <v>9</v>
      </c>
      <c r="AC51" s="68">
        <v>150000</v>
      </c>
      <c r="AD51" s="19">
        <f t="shared" si="20"/>
        <v>21000000</v>
      </c>
    </row>
    <row r="52" spans="1:30" s="22" customFormat="1" ht="15.75" x14ac:dyDescent="0.25">
      <c r="A52" s="10"/>
      <c r="B52" s="11" t="s">
        <v>16</v>
      </c>
      <c r="C52" s="12">
        <v>4</v>
      </c>
      <c r="D52" s="12" t="s">
        <v>5</v>
      </c>
      <c r="E52" s="13" t="s">
        <v>4</v>
      </c>
      <c r="F52" s="12">
        <v>2</v>
      </c>
      <c r="G52" s="14" t="s">
        <v>17</v>
      </c>
      <c r="H52" s="13" t="s">
        <v>4</v>
      </c>
      <c r="I52" s="24">
        <v>4</v>
      </c>
      <c r="J52" s="14" t="s">
        <v>103</v>
      </c>
      <c r="K52" s="17">
        <f t="shared" si="17"/>
        <v>32</v>
      </c>
      <c r="L52" s="18" t="s">
        <v>18</v>
      </c>
      <c r="M52" s="74">
        <v>1400000</v>
      </c>
      <c r="N52" s="19">
        <f t="shared" si="18"/>
        <v>44800000</v>
      </c>
      <c r="Q52" s="10"/>
      <c r="R52" s="11" t="s">
        <v>16</v>
      </c>
      <c r="S52" s="12">
        <v>4</v>
      </c>
      <c r="T52" s="12" t="s">
        <v>5</v>
      </c>
      <c r="U52" s="13" t="s">
        <v>4</v>
      </c>
      <c r="V52" s="12">
        <v>2</v>
      </c>
      <c r="W52" s="14" t="s">
        <v>17</v>
      </c>
      <c r="X52" s="13" t="s">
        <v>4</v>
      </c>
      <c r="Y52" s="24">
        <v>4</v>
      </c>
      <c r="Z52" s="14" t="s">
        <v>103</v>
      </c>
      <c r="AA52" s="17">
        <f t="shared" si="19"/>
        <v>32</v>
      </c>
      <c r="AB52" s="18" t="s">
        <v>18</v>
      </c>
      <c r="AC52" s="68">
        <v>1400000</v>
      </c>
      <c r="AD52" s="19">
        <f t="shared" si="20"/>
        <v>44800000</v>
      </c>
    </row>
    <row r="53" spans="1:30" s="22" customFormat="1" ht="15.75" x14ac:dyDescent="0.25">
      <c r="A53" s="53"/>
      <c r="B53" s="54" t="s">
        <v>19</v>
      </c>
      <c r="C53" s="55">
        <v>2</v>
      </c>
      <c r="D53" s="55" t="s">
        <v>5</v>
      </c>
      <c r="E53" s="56" t="s">
        <v>4</v>
      </c>
      <c r="F53" s="55">
        <v>2</v>
      </c>
      <c r="G53" s="57" t="s">
        <v>17</v>
      </c>
      <c r="H53" s="56" t="s">
        <v>4</v>
      </c>
      <c r="I53" s="58">
        <v>4</v>
      </c>
      <c r="J53" s="57" t="s">
        <v>103</v>
      </c>
      <c r="K53" s="59">
        <f t="shared" si="17"/>
        <v>16</v>
      </c>
      <c r="L53" s="60" t="s">
        <v>18</v>
      </c>
      <c r="M53" s="76">
        <v>700000</v>
      </c>
      <c r="N53" s="61">
        <f t="shared" si="18"/>
        <v>11200000</v>
      </c>
      <c r="Q53" s="53"/>
      <c r="R53" s="54" t="s">
        <v>19</v>
      </c>
      <c r="S53" s="55">
        <v>2</v>
      </c>
      <c r="T53" s="55" t="s">
        <v>5</v>
      </c>
      <c r="U53" s="56" t="s">
        <v>4</v>
      </c>
      <c r="V53" s="55">
        <v>2</v>
      </c>
      <c r="W53" s="57" t="s">
        <v>17</v>
      </c>
      <c r="X53" s="56" t="s">
        <v>4</v>
      </c>
      <c r="Y53" s="58">
        <v>4</v>
      </c>
      <c r="Z53" s="57" t="s">
        <v>103</v>
      </c>
      <c r="AA53" s="59">
        <f t="shared" si="19"/>
        <v>16</v>
      </c>
      <c r="AB53" s="60" t="s">
        <v>18</v>
      </c>
      <c r="AC53" s="71">
        <v>700000</v>
      </c>
      <c r="AD53" s="61">
        <f t="shared" si="20"/>
        <v>11200000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abSelected="1" workbookViewId="0">
      <selection activeCell="A10" sqref="A10"/>
    </sheetView>
  </sheetViews>
  <sheetFormatPr defaultRowHeight="15" x14ac:dyDescent="0.25"/>
  <cols>
    <col min="1" max="1" width="39.28515625" style="37" bestFit="1" customWidth="1"/>
    <col min="2" max="2" width="14.7109375" style="35" bestFit="1" customWidth="1"/>
    <col min="3" max="3" width="16.7109375" style="35" bestFit="1" customWidth="1"/>
    <col min="4" max="4" width="14.42578125" style="35" bestFit="1" customWidth="1"/>
    <col min="5" max="5" width="17" style="35" bestFit="1" customWidth="1"/>
    <col min="6" max="6" width="16" style="35" bestFit="1" customWidth="1"/>
    <col min="7" max="7" width="25.85546875" style="35" bestFit="1" customWidth="1"/>
    <col min="8" max="8" width="19.42578125" style="35" bestFit="1" customWidth="1"/>
    <col min="10" max="10" width="10.5703125" bestFit="1" customWidth="1"/>
    <col min="11" max="11" width="12.5703125" bestFit="1" customWidth="1"/>
    <col min="12" max="12" width="12.5703125" customWidth="1"/>
    <col min="13" max="14" width="11.5703125" bestFit="1" customWidth="1"/>
  </cols>
  <sheetData>
    <row r="1" spans="1:14" x14ac:dyDescent="0.25">
      <c r="A1" s="37" t="s">
        <v>76</v>
      </c>
    </row>
    <row r="3" spans="1:14" x14ac:dyDescent="0.25">
      <c r="B3" s="35" t="s">
        <v>116</v>
      </c>
      <c r="C3" s="35" t="s">
        <v>118</v>
      </c>
      <c r="D3" s="35" t="s">
        <v>117</v>
      </c>
      <c r="E3" s="35" t="s">
        <v>27</v>
      </c>
      <c r="F3" s="35" t="s">
        <v>42</v>
      </c>
      <c r="G3" s="35" t="s">
        <v>28</v>
      </c>
      <c r="H3" s="35" t="s">
        <v>29</v>
      </c>
      <c r="K3" s="35" t="s">
        <v>93</v>
      </c>
      <c r="L3" s="35" t="s">
        <v>115</v>
      </c>
      <c r="M3" s="35" t="s">
        <v>14</v>
      </c>
      <c r="N3" s="35" t="s">
        <v>21</v>
      </c>
    </row>
    <row r="5" spans="1:14" ht="15.75" x14ac:dyDescent="0.25">
      <c r="A5" s="12" t="s">
        <v>24</v>
      </c>
      <c r="H5" s="35">
        <f>600000/4</f>
        <v>150000</v>
      </c>
      <c r="J5" s="44">
        <f>SUM(B5:I5)</f>
        <v>150000</v>
      </c>
    </row>
    <row r="6" spans="1:14" ht="15.75" x14ac:dyDescent="0.25">
      <c r="A6" s="12" t="s">
        <v>25</v>
      </c>
      <c r="G6" s="35">
        <f>2500000/4</f>
        <v>625000</v>
      </c>
      <c r="J6" s="44">
        <f>SUM(B6:I6)</f>
        <v>625000</v>
      </c>
      <c r="N6" s="44">
        <f>J5*2</f>
        <v>300000</v>
      </c>
    </row>
    <row r="7" spans="1:14" ht="15.75" x14ac:dyDescent="0.25">
      <c r="A7" s="12" t="s">
        <v>26</v>
      </c>
      <c r="B7" s="35">
        <f>170000</f>
        <v>170000</v>
      </c>
      <c r="C7" s="35">
        <v>75000</v>
      </c>
      <c r="D7" s="35">
        <f>5081000/2</f>
        <v>2540500</v>
      </c>
      <c r="E7" s="35">
        <f>81000</f>
        <v>81000</v>
      </c>
      <c r="J7" s="44">
        <f>SUM(B7:I7)</f>
        <v>2866500</v>
      </c>
      <c r="M7" s="44">
        <f>SUM(J5:J6)*2</f>
        <v>1550000</v>
      </c>
    </row>
    <row r="8" spans="1:14" x14ac:dyDescent="0.25">
      <c r="J8" s="44">
        <f>SUM(B8:I8)</f>
        <v>0</v>
      </c>
      <c r="K8" s="44">
        <f>SUM(J5:J7)</f>
        <v>3641500</v>
      </c>
      <c r="L8" s="44">
        <f>K8*2</f>
        <v>7283000</v>
      </c>
    </row>
    <row r="9" spans="1:14" x14ac:dyDescent="0.25">
      <c r="A9" s="37" t="s">
        <v>45</v>
      </c>
      <c r="H9" s="35">
        <f>2500000/4</f>
        <v>625000</v>
      </c>
      <c r="J9" s="44">
        <f>SUM(B9:I9)</f>
        <v>625000</v>
      </c>
      <c r="K9" s="44"/>
    </row>
    <row r="10" spans="1:14" x14ac:dyDescent="0.25">
      <c r="A10" s="37" t="s">
        <v>49</v>
      </c>
      <c r="F10" s="35">
        <v>40000</v>
      </c>
      <c r="G10" s="35">
        <v>665000</v>
      </c>
      <c r="J10" s="44">
        <f>SUM(B10:I10)</f>
        <v>705000</v>
      </c>
      <c r="K10" s="44"/>
      <c r="N10" s="44">
        <f t="shared" ref="N10" si="0">J9*2</f>
        <v>1250000</v>
      </c>
    </row>
    <row r="11" spans="1:14" x14ac:dyDescent="0.25">
      <c r="A11" s="37" t="s">
        <v>26</v>
      </c>
      <c r="B11" s="35">
        <f>170000</f>
        <v>170000</v>
      </c>
      <c r="C11" s="35">
        <v>75000</v>
      </c>
      <c r="D11" s="35">
        <f>5081000/2</f>
        <v>2540500</v>
      </c>
      <c r="E11" s="35">
        <f>81000</f>
        <v>81000</v>
      </c>
      <c r="J11" s="44">
        <f>SUM(B11:I11)</f>
        <v>2866500</v>
      </c>
      <c r="K11" s="44"/>
      <c r="M11" s="44">
        <f t="shared" ref="M11" si="1">SUM(J9:J10)*2</f>
        <v>2660000</v>
      </c>
    </row>
    <row r="12" spans="1:14" x14ac:dyDescent="0.25">
      <c r="J12" s="44">
        <f>SUM(B12:I12)</f>
        <v>0</v>
      </c>
      <c r="K12" s="44">
        <f t="shared" ref="K12:K72" si="2">SUM(J9:J11)</f>
        <v>4196500</v>
      </c>
      <c r="L12" s="44">
        <f>K12*2</f>
        <v>8393000</v>
      </c>
    </row>
    <row r="13" spans="1:14" x14ac:dyDescent="0.25">
      <c r="A13" s="36" t="s">
        <v>57</v>
      </c>
      <c r="H13" s="35">
        <f>600000/4</f>
        <v>150000</v>
      </c>
      <c r="J13" s="44">
        <f>SUM(B13:I13)</f>
        <v>150000</v>
      </c>
      <c r="K13" s="44"/>
    </row>
    <row r="14" spans="1:14" x14ac:dyDescent="0.25">
      <c r="A14" s="36" t="s">
        <v>61</v>
      </c>
      <c r="G14" s="35">
        <v>500000</v>
      </c>
      <c r="J14" s="44">
        <f>SUM(B14:I14)</f>
        <v>500000</v>
      </c>
      <c r="K14" s="44"/>
      <c r="N14" s="44">
        <f t="shared" ref="N14" si="3">J13*2</f>
        <v>300000</v>
      </c>
    </row>
    <row r="15" spans="1:14" x14ac:dyDescent="0.25">
      <c r="A15" s="36" t="s">
        <v>26</v>
      </c>
      <c r="B15" s="35">
        <f>170000</f>
        <v>170000</v>
      </c>
      <c r="C15" s="35">
        <v>75000</v>
      </c>
      <c r="D15" s="35">
        <f>5081000/2</f>
        <v>2540500</v>
      </c>
      <c r="E15" s="35">
        <f>81000</f>
        <v>81000</v>
      </c>
      <c r="J15" s="44">
        <f>SUM(B15:I15)</f>
        <v>2866500</v>
      </c>
      <c r="K15" s="44"/>
      <c r="M15" s="44">
        <f t="shared" ref="M15" si="4">SUM(J13:J14)*2</f>
        <v>1300000</v>
      </c>
    </row>
    <row r="16" spans="1:14" x14ac:dyDescent="0.25">
      <c r="J16" s="44">
        <f>SUM(B16:I16)</f>
        <v>0</v>
      </c>
      <c r="K16" s="44">
        <f t="shared" si="2"/>
        <v>3516500</v>
      </c>
      <c r="L16" s="44">
        <f t="shared" ref="L16" si="5">K16*2</f>
        <v>7033000</v>
      </c>
    </row>
    <row r="17" spans="1:14" x14ac:dyDescent="0.25">
      <c r="A17" s="36" t="s">
        <v>65</v>
      </c>
      <c r="H17" s="35">
        <f>600000/3</f>
        <v>200000</v>
      </c>
      <c r="J17" s="44">
        <f>SUM(B17:I17)</f>
        <v>200000</v>
      </c>
      <c r="K17" s="44"/>
    </row>
    <row r="18" spans="1:14" x14ac:dyDescent="0.25">
      <c r="A18" s="36" t="s">
        <v>70</v>
      </c>
      <c r="G18" s="35">
        <f>2500000/4</f>
        <v>625000</v>
      </c>
      <c r="J18" s="44">
        <f>SUM(B18:I18)</f>
        <v>625000</v>
      </c>
      <c r="K18" s="44"/>
      <c r="N18" s="44">
        <f t="shared" ref="N18" si="6">J17*2</f>
        <v>400000</v>
      </c>
    </row>
    <row r="19" spans="1:14" x14ac:dyDescent="0.25">
      <c r="A19" s="36" t="s">
        <v>26</v>
      </c>
      <c r="B19" s="35">
        <f>170000</f>
        <v>170000</v>
      </c>
      <c r="C19" s="35">
        <v>75000</v>
      </c>
      <c r="D19" s="35">
        <f>5081000/2</f>
        <v>2540500</v>
      </c>
      <c r="E19" s="35">
        <f>81000</f>
        <v>81000</v>
      </c>
      <c r="J19" s="44">
        <f>SUM(B19:I19)</f>
        <v>2866500</v>
      </c>
      <c r="K19" s="44"/>
      <c r="M19" s="44">
        <f t="shared" ref="M19" si="7">SUM(J17:J18)*2</f>
        <v>1650000</v>
      </c>
    </row>
    <row r="20" spans="1:14" x14ac:dyDescent="0.25">
      <c r="J20" s="44">
        <f>SUM(B20:I20)</f>
        <v>0</v>
      </c>
      <c r="K20" s="44">
        <f t="shared" si="2"/>
        <v>3691500</v>
      </c>
      <c r="L20" s="44">
        <f t="shared" ref="L20" si="8">K20*2</f>
        <v>7383000</v>
      </c>
    </row>
    <row r="21" spans="1:14" x14ac:dyDescent="0.25">
      <c r="A21" s="37" t="s">
        <v>30</v>
      </c>
      <c r="H21" s="35">
        <v>2000000</v>
      </c>
      <c r="J21" s="44">
        <f>SUM(B21:I21)</f>
        <v>2000000</v>
      </c>
      <c r="K21" s="44"/>
    </row>
    <row r="22" spans="1:14" x14ac:dyDescent="0.25">
      <c r="A22" s="37" t="s">
        <v>31</v>
      </c>
      <c r="F22" s="35">
        <v>40000</v>
      </c>
      <c r="G22" s="35">
        <v>2500000</v>
      </c>
      <c r="J22" s="44">
        <f>SUM(B22:I22)</f>
        <v>2540000</v>
      </c>
      <c r="K22" s="44"/>
      <c r="N22" s="44">
        <f t="shared" ref="N22" si="9">J21*2</f>
        <v>4000000</v>
      </c>
    </row>
    <row r="23" spans="1:14" x14ac:dyDescent="0.25">
      <c r="A23" s="37" t="s">
        <v>32</v>
      </c>
      <c r="B23" s="35">
        <f>170000</f>
        <v>170000</v>
      </c>
      <c r="C23" s="35">
        <v>75000</v>
      </c>
      <c r="D23" s="35">
        <f>8193000/2</f>
        <v>4096500</v>
      </c>
      <c r="E23" s="35">
        <f>354000</f>
        <v>354000</v>
      </c>
      <c r="J23" s="44">
        <f>SUM(B23:I23)</f>
        <v>4695500</v>
      </c>
      <c r="K23" s="44"/>
      <c r="M23" s="44">
        <f t="shared" ref="M23" si="10">SUM(J21:J22)*2</f>
        <v>9080000</v>
      </c>
    </row>
    <row r="24" spans="1:14" x14ac:dyDescent="0.25">
      <c r="J24" s="44">
        <f>SUM(B24:I24)</f>
        <v>0</v>
      </c>
      <c r="K24" s="44">
        <f>SUM(J21:J23)</f>
        <v>9235500</v>
      </c>
      <c r="L24" s="44">
        <f t="shared" ref="L24" si="11">K24*2</f>
        <v>18471000</v>
      </c>
    </row>
    <row r="25" spans="1:14" x14ac:dyDescent="0.25">
      <c r="A25" s="36" t="s">
        <v>58</v>
      </c>
      <c r="H25" s="35">
        <v>2500000</v>
      </c>
      <c r="J25" s="44">
        <f>SUM(B25:I25)</f>
        <v>2500000</v>
      </c>
      <c r="K25" s="44"/>
    </row>
    <row r="26" spans="1:14" x14ac:dyDescent="0.25">
      <c r="A26" s="36" t="s">
        <v>62</v>
      </c>
      <c r="G26" s="35">
        <v>300000</v>
      </c>
      <c r="J26" s="44">
        <f>SUM(B26:I26)</f>
        <v>300000</v>
      </c>
      <c r="K26" s="44"/>
      <c r="N26" s="44">
        <f t="shared" ref="N26" si="12">J25*2</f>
        <v>5000000</v>
      </c>
    </row>
    <row r="27" spans="1:14" x14ac:dyDescent="0.25">
      <c r="A27" s="36" t="s">
        <v>32</v>
      </c>
      <c r="B27" s="35">
        <f>170000</f>
        <v>170000</v>
      </c>
      <c r="C27" s="35">
        <v>75000</v>
      </c>
      <c r="D27" s="35">
        <f>8193000/2</f>
        <v>4096500</v>
      </c>
      <c r="E27" s="35">
        <f>354000</f>
        <v>354000</v>
      </c>
      <c r="J27" s="44">
        <f>SUM(B27:I27)</f>
        <v>4695500</v>
      </c>
      <c r="K27" s="44"/>
      <c r="M27" s="44">
        <f t="shared" ref="M27" si="13">SUM(J25:J26)*2</f>
        <v>5600000</v>
      </c>
    </row>
    <row r="28" spans="1:14" x14ac:dyDescent="0.25">
      <c r="J28" s="44">
        <f>SUM(B28:I28)</f>
        <v>0</v>
      </c>
      <c r="K28" s="44">
        <f t="shared" si="2"/>
        <v>7495500</v>
      </c>
      <c r="L28" s="44">
        <f t="shared" ref="L28" si="14">K28*2</f>
        <v>14991000</v>
      </c>
    </row>
    <row r="29" spans="1:14" x14ac:dyDescent="0.25">
      <c r="A29" s="36" t="s">
        <v>67</v>
      </c>
      <c r="H29" s="35">
        <v>2000000</v>
      </c>
      <c r="J29" s="44">
        <f>SUM(B29:I29)</f>
        <v>2000000</v>
      </c>
      <c r="K29" s="44"/>
    </row>
    <row r="30" spans="1:14" x14ac:dyDescent="0.25">
      <c r="A30" s="36" t="s">
        <v>72</v>
      </c>
      <c r="F30" s="35">
        <v>40000</v>
      </c>
      <c r="G30" s="35">
        <v>2000000</v>
      </c>
      <c r="J30" s="44">
        <f>SUM(B30:I30)</f>
        <v>2040000</v>
      </c>
      <c r="K30" s="44"/>
      <c r="N30" s="44">
        <f t="shared" ref="N30" si="15">J29*2</f>
        <v>4000000</v>
      </c>
    </row>
    <row r="31" spans="1:14" x14ac:dyDescent="0.25">
      <c r="A31" s="36" t="s">
        <v>32</v>
      </c>
      <c r="B31" s="35">
        <f>170000</f>
        <v>170000</v>
      </c>
      <c r="C31" s="35">
        <v>75000</v>
      </c>
      <c r="D31" s="35">
        <f>8193000/2</f>
        <v>4096500</v>
      </c>
      <c r="E31" s="35">
        <f>354000</f>
        <v>354000</v>
      </c>
      <c r="J31" s="44">
        <f>SUM(B31:I31)</f>
        <v>4695500</v>
      </c>
      <c r="K31" s="44"/>
      <c r="M31" s="44">
        <f t="shared" ref="M31" si="16">SUM(J29:J30)*2</f>
        <v>8080000</v>
      </c>
    </row>
    <row r="32" spans="1:14" x14ac:dyDescent="0.25">
      <c r="J32" s="44">
        <f>SUM(B32:I32)</f>
        <v>0</v>
      </c>
      <c r="K32" s="44">
        <f t="shared" si="2"/>
        <v>8735500</v>
      </c>
      <c r="L32" s="44">
        <f t="shared" ref="L32" si="17">K32*2</f>
        <v>17471000</v>
      </c>
    </row>
    <row r="33" spans="1:14" x14ac:dyDescent="0.25">
      <c r="A33" s="37" t="s">
        <v>33</v>
      </c>
      <c r="H33" s="35">
        <v>300000</v>
      </c>
      <c r="J33" s="44">
        <f>SUM(B33:I33)</f>
        <v>300000</v>
      </c>
      <c r="K33" s="44"/>
    </row>
    <row r="34" spans="1:14" x14ac:dyDescent="0.25">
      <c r="A34" s="37" t="s">
        <v>34</v>
      </c>
      <c r="G34" s="35">
        <v>500000</v>
      </c>
      <c r="J34" s="44">
        <f>SUM(B34:I34)</f>
        <v>500000</v>
      </c>
      <c r="K34" s="44"/>
      <c r="N34" s="44">
        <f t="shared" ref="N34" si="18">J33*2</f>
        <v>600000</v>
      </c>
    </row>
    <row r="35" spans="1:14" x14ac:dyDescent="0.25">
      <c r="A35" s="37" t="s">
        <v>35</v>
      </c>
      <c r="B35" s="35">
        <f>170000</f>
        <v>170000</v>
      </c>
      <c r="C35" s="35">
        <v>75000</v>
      </c>
      <c r="D35" s="35">
        <f>2781000/2</f>
        <v>1390500</v>
      </c>
      <c r="E35" s="35">
        <f>145000</f>
        <v>145000</v>
      </c>
      <c r="J35" s="44">
        <f>SUM(B35:I35)</f>
        <v>1780500</v>
      </c>
      <c r="K35" s="44"/>
      <c r="M35" s="44">
        <f t="shared" ref="M35" si="19">SUM(J33:J34)*2</f>
        <v>1600000</v>
      </c>
    </row>
    <row r="36" spans="1:14" x14ac:dyDescent="0.25">
      <c r="J36" s="44">
        <f>SUM(B36:I36)</f>
        <v>0</v>
      </c>
      <c r="K36" s="44">
        <f t="shared" si="2"/>
        <v>2580500</v>
      </c>
      <c r="L36" s="44">
        <f t="shared" ref="L36" si="20">K36*2</f>
        <v>5161000</v>
      </c>
    </row>
    <row r="37" spans="1:14" x14ac:dyDescent="0.25">
      <c r="A37" s="36" t="s">
        <v>55</v>
      </c>
      <c r="H37" s="35">
        <v>300000</v>
      </c>
      <c r="J37" s="44">
        <f>SUM(B37:I37)</f>
        <v>300000</v>
      </c>
      <c r="K37" s="44"/>
    </row>
    <row r="38" spans="1:14" x14ac:dyDescent="0.25">
      <c r="A38" s="36" t="s">
        <v>34</v>
      </c>
      <c r="G38" s="35">
        <v>500000</v>
      </c>
      <c r="J38" s="44">
        <f>SUM(B38:I38)</f>
        <v>500000</v>
      </c>
      <c r="K38" s="44"/>
      <c r="N38" s="44">
        <f t="shared" ref="N38" si="21">J37*2</f>
        <v>600000</v>
      </c>
    </row>
    <row r="39" spans="1:14" x14ac:dyDescent="0.25">
      <c r="A39" s="36" t="s">
        <v>35</v>
      </c>
      <c r="B39" s="35">
        <f>170000</f>
        <v>170000</v>
      </c>
      <c r="C39" s="35">
        <v>75000</v>
      </c>
      <c r="D39" s="35">
        <f>2781000/2</f>
        <v>1390500</v>
      </c>
      <c r="E39" s="35">
        <f>145000</f>
        <v>145000</v>
      </c>
      <c r="J39" s="44">
        <f>SUM(B39:I39)</f>
        <v>1780500</v>
      </c>
      <c r="K39" s="44"/>
      <c r="M39" s="44">
        <f t="shared" ref="M39" si="22">SUM(J37:J38)*2</f>
        <v>1600000</v>
      </c>
    </row>
    <row r="40" spans="1:14" x14ac:dyDescent="0.25">
      <c r="J40" s="44">
        <f>SUM(B40:I40)</f>
        <v>0</v>
      </c>
      <c r="K40" s="44">
        <f t="shared" si="2"/>
        <v>2580500</v>
      </c>
      <c r="L40" s="44">
        <f t="shared" ref="L40" si="23">K40*2</f>
        <v>5161000</v>
      </c>
    </row>
    <row r="41" spans="1:14" x14ac:dyDescent="0.25">
      <c r="A41" s="36" t="s">
        <v>46</v>
      </c>
      <c r="H41" s="35">
        <f>1050000/3</f>
        <v>350000</v>
      </c>
      <c r="J41" s="44">
        <f>SUM(B41:I41)</f>
        <v>350000</v>
      </c>
      <c r="K41" s="44"/>
    </row>
    <row r="42" spans="1:14" x14ac:dyDescent="0.25">
      <c r="A42" s="36" t="s">
        <v>50</v>
      </c>
      <c r="G42" s="35">
        <f>900000/3</f>
        <v>300000</v>
      </c>
      <c r="J42" s="44">
        <f>SUM(B42:I42)</f>
        <v>300000</v>
      </c>
      <c r="K42" s="44"/>
      <c r="N42" s="44">
        <f t="shared" ref="N42" si="24">J41*2</f>
        <v>700000</v>
      </c>
    </row>
    <row r="43" spans="1:14" x14ac:dyDescent="0.25">
      <c r="A43" s="36" t="s">
        <v>35</v>
      </c>
      <c r="B43" s="35">
        <f>170000</f>
        <v>170000</v>
      </c>
      <c r="C43" s="35">
        <v>75000</v>
      </c>
      <c r="D43" s="35">
        <f>2781000/2</f>
        <v>1390500</v>
      </c>
      <c r="E43" s="35">
        <f>145000</f>
        <v>145000</v>
      </c>
      <c r="J43" s="44">
        <f>SUM(B43:I43)</f>
        <v>1780500</v>
      </c>
      <c r="K43" s="44"/>
      <c r="M43" s="44">
        <f t="shared" ref="M43" si="25">SUM(J41:J42)*2</f>
        <v>1300000</v>
      </c>
    </row>
    <row r="44" spans="1:14" x14ac:dyDescent="0.25">
      <c r="J44" s="44">
        <f>SUM(B44:I44)</f>
        <v>0</v>
      </c>
      <c r="K44" s="44">
        <f t="shared" si="2"/>
        <v>2430500</v>
      </c>
      <c r="L44" s="44">
        <f t="shared" ref="L44" si="26">K44*2</f>
        <v>4861000</v>
      </c>
    </row>
    <row r="45" spans="1:14" x14ac:dyDescent="0.25">
      <c r="A45" s="36" t="s">
        <v>68</v>
      </c>
      <c r="H45" s="35">
        <f>900000/3</f>
        <v>300000</v>
      </c>
      <c r="J45" s="44">
        <f>SUM(B45:I45)</f>
        <v>300000</v>
      </c>
      <c r="K45" s="44"/>
    </row>
    <row r="46" spans="1:14" x14ac:dyDescent="0.25">
      <c r="A46" s="36" t="s">
        <v>73</v>
      </c>
      <c r="G46" s="35">
        <f>900000/3</f>
        <v>300000</v>
      </c>
      <c r="J46" s="44">
        <f>SUM(B46:I46)</f>
        <v>300000</v>
      </c>
      <c r="K46" s="44"/>
      <c r="N46" s="44">
        <f t="shared" ref="N46" si="27">J45*2</f>
        <v>600000</v>
      </c>
    </row>
    <row r="47" spans="1:14" x14ac:dyDescent="0.25">
      <c r="A47" s="36" t="s">
        <v>35</v>
      </c>
      <c r="B47" s="35">
        <f>170000</f>
        <v>170000</v>
      </c>
      <c r="C47" s="35">
        <v>75000</v>
      </c>
      <c r="D47" s="35">
        <f>2781000/2</f>
        <v>1390500</v>
      </c>
      <c r="E47" s="35">
        <f>145000</f>
        <v>145000</v>
      </c>
      <c r="J47" s="44">
        <f>SUM(B47:I47)</f>
        <v>1780500</v>
      </c>
      <c r="K47" s="44"/>
      <c r="M47" s="44">
        <f t="shared" ref="M47" si="28">SUM(J45:J46)*2</f>
        <v>1200000</v>
      </c>
    </row>
    <row r="48" spans="1:14" x14ac:dyDescent="0.25">
      <c r="J48" s="44">
        <f>SUM(B48:I48)</f>
        <v>0</v>
      </c>
      <c r="K48" s="44">
        <f t="shared" si="2"/>
        <v>2380500</v>
      </c>
      <c r="L48" s="44">
        <f t="shared" ref="L48" si="29">K48*2</f>
        <v>4761000</v>
      </c>
    </row>
    <row r="49" spans="1:14" x14ac:dyDescent="0.25">
      <c r="A49" s="37" t="s">
        <v>36</v>
      </c>
      <c r="H49" s="35">
        <v>2000000</v>
      </c>
      <c r="J49" s="44">
        <f>SUM(B49:I49)</f>
        <v>2000000</v>
      </c>
      <c r="K49" s="44"/>
    </row>
    <row r="50" spans="1:14" x14ac:dyDescent="0.25">
      <c r="A50" s="37" t="s">
        <v>37</v>
      </c>
      <c r="F50" s="35">
        <v>40000</v>
      </c>
      <c r="G50" s="35">
        <v>2500000</v>
      </c>
      <c r="J50" s="44">
        <f>SUM(B50:I50)</f>
        <v>2540000</v>
      </c>
      <c r="K50" s="44"/>
      <c r="N50" s="44">
        <f t="shared" ref="N50" si="30">J49*2</f>
        <v>4000000</v>
      </c>
    </row>
    <row r="51" spans="1:14" x14ac:dyDescent="0.25">
      <c r="A51" s="37" t="s">
        <v>38</v>
      </c>
      <c r="B51" s="35">
        <f>170000</f>
        <v>170000</v>
      </c>
      <c r="C51" s="35">
        <v>75000</v>
      </c>
      <c r="D51" s="35">
        <f>3797000/2</f>
        <v>1898500</v>
      </c>
      <c r="E51" s="35">
        <f>401000</f>
        <v>401000</v>
      </c>
      <c r="J51" s="44">
        <f>SUM(B51:I51)</f>
        <v>2544500</v>
      </c>
      <c r="K51" s="44"/>
      <c r="M51" s="44">
        <f t="shared" ref="M51" si="31">SUM(J49:J50)*2</f>
        <v>9080000</v>
      </c>
    </row>
    <row r="52" spans="1:14" x14ac:dyDescent="0.25">
      <c r="J52" s="44">
        <f>SUM(B52:I52)</f>
        <v>0</v>
      </c>
      <c r="K52" s="44">
        <f t="shared" si="2"/>
        <v>7084500</v>
      </c>
      <c r="L52" s="44">
        <f t="shared" ref="L52" si="32">K52*2</f>
        <v>14169000</v>
      </c>
    </row>
    <row r="53" spans="1:14" s="64" customFormat="1" x14ac:dyDescent="0.25">
      <c r="A53" s="62" t="s">
        <v>39</v>
      </c>
      <c r="B53" s="63"/>
      <c r="C53" s="63"/>
      <c r="D53" s="63"/>
      <c r="E53" s="63"/>
      <c r="F53" s="63"/>
      <c r="G53" s="63"/>
      <c r="H53" s="35">
        <v>2000000</v>
      </c>
      <c r="J53" s="65">
        <f>SUM(B53:I53)</f>
        <v>2000000</v>
      </c>
      <c r="K53" s="65"/>
      <c r="L53"/>
    </row>
    <row r="54" spans="1:14" s="64" customFormat="1" x14ac:dyDescent="0.25">
      <c r="A54" s="62" t="s">
        <v>40</v>
      </c>
      <c r="B54" s="63"/>
      <c r="C54" s="63"/>
      <c r="D54" s="63"/>
      <c r="E54" s="63"/>
      <c r="F54" s="35">
        <v>40000</v>
      </c>
      <c r="G54" s="35">
        <v>2500000</v>
      </c>
      <c r="H54" s="63"/>
      <c r="J54" s="65">
        <f>SUM(B54:I54)</f>
        <v>2540000</v>
      </c>
      <c r="K54" s="65"/>
      <c r="L54"/>
      <c r="N54" s="65">
        <f t="shared" ref="N54" si="33">J53*2</f>
        <v>4000000</v>
      </c>
    </row>
    <row r="55" spans="1:14" s="64" customFormat="1" x14ac:dyDescent="0.25">
      <c r="A55" s="62" t="s">
        <v>41</v>
      </c>
      <c r="B55" s="63">
        <f>170000</f>
        <v>170000</v>
      </c>
      <c r="C55" s="63">
        <v>75000</v>
      </c>
      <c r="D55" s="63">
        <f>3797000/2</f>
        <v>1898500</v>
      </c>
      <c r="E55" s="63">
        <f>353000</f>
        <v>353000</v>
      </c>
      <c r="F55" s="63"/>
      <c r="G55" s="63"/>
      <c r="H55" s="63"/>
      <c r="J55" s="65">
        <f>SUM(B55:I55)</f>
        <v>2496500</v>
      </c>
      <c r="K55" s="65"/>
      <c r="L55"/>
      <c r="M55" s="65">
        <f t="shared" ref="M55" si="34">SUM(J53:J54)*2</f>
        <v>9080000</v>
      </c>
    </row>
    <row r="56" spans="1:14" x14ac:dyDescent="0.25">
      <c r="J56" s="44">
        <f>SUM(B56:I56)</f>
        <v>0</v>
      </c>
      <c r="K56" s="44">
        <f t="shared" si="2"/>
        <v>7036500</v>
      </c>
      <c r="L56" s="44">
        <f t="shared" ref="L56" si="35">K56*2</f>
        <v>14073000</v>
      </c>
    </row>
    <row r="57" spans="1:14" x14ac:dyDescent="0.25">
      <c r="A57" s="37" t="s">
        <v>43</v>
      </c>
      <c r="H57" s="35">
        <v>2000000</v>
      </c>
      <c r="J57" s="44">
        <f>SUM(B57:I57)</f>
        <v>2000000</v>
      </c>
      <c r="K57" s="44"/>
    </row>
    <row r="58" spans="1:14" x14ac:dyDescent="0.25">
      <c r="A58" s="37" t="s">
        <v>44</v>
      </c>
      <c r="F58" s="35">
        <v>40000</v>
      </c>
      <c r="G58" s="35">
        <v>2500000</v>
      </c>
      <c r="J58" s="44">
        <f>SUM(B58:I58)</f>
        <v>2540000</v>
      </c>
      <c r="K58" s="44"/>
      <c r="N58" s="44">
        <f t="shared" ref="N58" si="36">J57*2</f>
        <v>4000000</v>
      </c>
    </row>
    <row r="59" spans="1:14" x14ac:dyDescent="0.25">
      <c r="A59" s="37" t="s">
        <v>41</v>
      </c>
      <c r="B59" s="35">
        <f>170000</f>
        <v>170000</v>
      </c>
      <c r="C59" s="35">
        <v>75000</v>
      </c>
      <c r="D59" s="35">
        <f>3797000/2</f>
        <v>1898500</v>
      </c>
      <c r="E59" s="35">
        <f>353000</f>
        <v>353000</v>
      </c>
      <c r="J59" s="44">
        <f>SUM(B59:I59)</f>
        <v>2496500</v>
      </c>
      <c r="K59" s="44"/>
      <c r="M59" s="44">
        <f t="shared" ref="M59" si="37">SUM(J57:J58)*2</f>
        <v>9080000</v>
      </c>
    </row>
    <row r="60" spans="1:14" x14ac:dyDescent="0.25">
      <c r="J60" s="44">
        <f>SUM(B60:I60)</f>
        <v>0</v>
      </c>
      <c r="K60" s="44">
        <f t="shared" si="2"/>
        <v>7036500</v>
      </c>
      <c r="L60" s="44">
        <f t="shared" ref="L60" si="38">K60*2</f>
        <v>14073000</v>
      </c>
    </row>
    <row r="61" spans="1:14" x14ac:dyDescent="0.25">
      <c r="A61" s="36" t="s">
        <v>47</v>
      </c>
      <c r="H61" s="35">
        <v>2000000</v>
      </c>
      <c r="J61" s="44">
        <f>SUM(B61:I61)</f>
        <v>2000000</v>
      </c>
      <c r="K61" s="44"/>
    </row>
    <row r="62" spans="1:14" x14ac:dyDescent="0.25">
      <c r="A62" s="36" t="s">
        <v>51</v>
      </c>
      <c r="F62" s="35">
        <v>40000</v>
      </c>
      <c r="G62" s="35">
        <v>2300000</v>
      </c>
      <c r="J62" s="44">
        <f>SUM(B62:I62)</f>
        <v>2340000</v>
      </c>
      <c r="K62" s="44"/>
      <c r="N62" s="44">
        <f t="shared" ref="N62" si="39">J61*2</f>
        <v>4000000</v>
      </c>
    </row>
    <row r="63" spans="1:14" x14ac:dyDescent="0.25">
      <c r="A63" s="36" t="s">
        <v>53</v>
      </c>
      <c r="B63" s="35">
        <f>170000</f>
        <v>170000</v>
      </c>
      <c r="C63" s="35">
        <v>75000</v>
      </c>
      <c r="D63" s="35">
        <f>7081000/2</f>
        <v>3540500</v>
      </c>
      <c r="E63" s="35">
        <f>340000</f>
        <v>340000</v>
      </c>
      <c r="J63" s="44">
        <f>SUM(B63:I63)</f>
        <v>4125500</v>
      </c>
      <c r="K63" s="44"/>
      <c r="M63" s="44">
        <f t="shared" ref="M63" si="40">SUM(J61:J62)*2</f>
        <v>8680000</v>
      </c>
    </row>
    <row r="64" spans="1:14" x14ac:dyDescent="0.25">
      <c r="J64" s="44">
        <f>SUM(B64:I64)</f>
        <v>0</v>
      </c>
      <c r="K64" s="44">
        <f t="shared" si="2"/>
        <v>8465500</v>
      </c>
      <c r="L64" s="44">
        <f t="shared" ref="L64" si="41">K64*2</f>
        <v>16931000</v>
      </c>
    </row>
    <row r="65" spans="1:14" x14ac:dyDescent="0.25">
      <c r="A65" s="36" t="s">
        <v>48</v>
      </c>
      <c r="H65" s="35">
        <v>750000</v>
      </c>
      <c r="J65" s="44">
        <f>SUM(B65:I65)</f>
        <v>750000</v>
      </c>
      <c r="K65" s="44"/>
    </row>
    <row r="66" spans="1:14" x14ac:dyDescent="0.25">
      <c r="A66" s="36" t="s">
        <v>52</v>
      </c>
      <c r="F66" s="35">
        <v>40000</v>
      </c>
      <c r="G66" s="35">
        <v>1000000</v>
      </c>
      <c r="J66" s="44">
        <f>SUM(B66:I66)</f>
        <v>1040000</v>
      </c>
      <c r="K66" s="44"/>
      <c r="N66" s="44">
        <f t="shared" ref="N66" si="42">J65*2</f>
        <v>1500000</v>
      </c>
    </row>
    <row r="67" spans="1:14" x14ac:dyDescent="0.25">
      <c r="A67" s="36" t="s">
        <v>53</v>
      </c>
      <c r="B67" s="35">
        <f>170000</f>
        <v>170000</v>
      </c>
      <c r="C67" s="35">
        <v>75000</v>
      </c>
      <c r="D67" s="35">
        <f>7081000/2</f>
        <v>3540500</v>
      </c>
      <c r="E67" s="35">
        <f>340000</f>
        <v>340000</v>
      </c>
      <c r="J67" s="44">
        <f>SUM(B67:I67)</f>
        <v>4125500</v>
      </c>
      <c r="K67" s="44"/>
      <c r="M67" s="44">
        <f t="shared" ref="M67" si="43">SUM(J65:J66)*2</f>
        <v>3580000</v>
      </c>
    </row>
    <row r="68" spans="1:14" x14ac:dyDescent="0.25">
      <c r="J68" s="44">
        <f>SUM(B68:I68)</f>
        <v>0</v>
      </c>
      <c r="K68" s="44">
        <f t="shared" si="2"/>
        <v>5915500</v>
      </c>
      <c r="L68" s="44">
        <f t="shared" ref="L68" si="44">K68*2</f>
        <v>11831000</v>
      </c>
    </row>
    <row r="69" spans="1:14" s="64" customFormat="1" x14ac:dyDescent="0.25">
      <c r="A69" s="62" t="s">
        <v>54</v>
      </c>
      <c r="B69" s="63"/>
      <c r="C69" s="63"/>
      <c r="D69" s="63"/>
      <c r="E69" s="63"/>
      <c r="F69" s="63"/>
      <c r="G69" s="63"/>
      <c r="H69" s="63">
        <f>20000000/10</f>
        <v>2000000</v>
      </c>
      <c r="J69" s="65">
        <f>SUM(B69:I69)</f>
        <v>2000000</v>
      </c>
      <c r="K69" s="65"/>
      <c r="L69"/>
    </row>
    <row r="70" spans="1:14" s="64" customFormat="1" x14ac:dyDescent="0.25">
      <c r="A70" s="62" t="s">
        <v>59</v>
      </c>
      <c r="B70" s="63"/>
      <c r="C70" s="63"/>
      <c r="D70" s="63"/>
      <c r="E70" s="63"/>
      <c r="F70" s="63"/>
      <c r="G70" s="63">
        <v>350000</v>
      </c>
      <c r="H70" s="63"/>
      <c r="J70" s="65">
        <f>SUM(B70:I70)</f>
        <v>350000</v>
      </c>
      <c r="K70" s="65"/>
      <c r="L70"/>
      <c r="N70" s="65">
        <f t="shared" ref="N70" si="45">J69*2</f>
        <v>4000000</v>
      </c>
    </row>
    <row r="71" spans="1:14" s="64" customFormat="1" x14ac:dyDescent="0.25">
      <c r="A71" s="62" t="s">
        <v>63</v>
      </c>
      <c r="B71" s="63">
        <f>170000</f>
        <v>170000</v>
      </c>
      <c r="C71" s="63">
        <v>75000</v>
      </c>
      <c r="D71" s="63">
        <f>5102000/2</f>
        <v>2551000</v>
      </c>
      <c r="E71" s="63">
        <f>310000</f>
        <v>310000</v>
      </c>
      <c r="F71" s="63"/>
      <c r="G71" s="63"/>
      <c r="H71" s="63"/>
      <c r="J71" s="65">
        <f>SUM(B71:I71)</f>
        <v>3106000</v>
      </c>
      <c r="K71" s="65"/>
      <c r="L71"/>
      <c r="M71" s="65">
        <f t="shared" ref="M71" si="46">SUM(J69:J70)*2</f>
        <v>4700000</v>
      </c>
    </row>
    <row r="72" spans="1:14" s="64" customFormat="1" x14ac:dyDescent="0.25">
      <c r="A72" s="62"/>
      <c r="B72" s="63"/>
      <c r="C72" s="63"/>
      <c r="D72" s="63"/>
      <c r="E72" s="63"/>
      <c r="F72" s="63"/>
      <c r="G72" s="63"/>
      <c r="H72" s="63"/>
      <c r="J72" s="65">
        <f>SUM(B72:I72)</f>
        <v>0</v>
      </c>
      <c r="K72" s="65">
        <f t="shared" si="2"/>
        <v>5456000</v>
      </c>
      <c r="L72" s="44">
        <f t="shared" ref="L72" si="47">K72*2</f>
        <v>10912000</v>
      </c>
    </row>
    <row r="73" spans="1:14" s="64" customFormat="1" x14ac:dyDescent="0.25">
      <c r="A73" s="66" t="s">
        <v>56</v>
      </c>
      <c r="B73" s="63"/>
      <c r="C73" s="63"/>
      <c r="D73" s="63"/>
      <c r="E73" s="63"/>
      <c r="F73" s="63"/>
      <c r="G73" s="63"/>
      <c r="H73" s="63">
        <v>2000000</v>
      </c>
      <c r="J73" s="65">
        <f>SUM(B73:I73)</f>
        <v>2000000</v>
      </c>
      <c r="K73" s="65"/>
      <c r="L73"/>
    </row>
    <row r="74" spans="1:14" s="64" customFormat="1" x14ac:dyDescent="0.25">
      <c r="A74" s="66" t="s">
        <v>60</v>
      </c>
      <c r="B74" s="63"/>
      <c r="C74" s="63"/>
      <c r="D74" s="63"/>
      <c r="E74" s="63"/>
      <c r="F74" s="63">
        <v>40000</v>
      </c>
      <c r="G74" s="63">
        <v>1000000</v>
      </c>
      <c r="H74" s="63"/>
      <c r="J74" s="65">
        <f>SUM(B74:I74)</f>
        <v>1040000</v>
      </c>
      <c r="K74" s="65"/>
      <c r="L74"/>
      <c r="N74" s="65">
        <f t="shared" ref="N74" si="48">J73*2</f>
        <v>4000000</v>
      </c>
    </row>
    <row r="75" spans="1:14" s="64" customFormat="1" x14ac:dyDescent="0.25">
      <c r="A75" s="66" t="s">
        <v>63</v>
      </c>
      <c r="B75" s="63">
        <f>170000</f>
        <v>170000</v>
      </c>
      <c r="C75" s="63">
        <v>75000</v>
      </c>
      <c r="D75" s="63">
        <f>5102000/2</f>
        <v>2551000</v>
      </c>
      <c r="E75" s="63">
        <f>310000</f>
        <v>310000</v>
      </c>
      <c r="F75" s="63"/>
      <c r="G75" s="63"/>
      <c r="H75" s="63"/>
      <c r="J75" s="65">
        <f>SUM(B75:I75)</f>
        <v>3106000</v>
      </c>
      <c r="K75" s="65"/>
      <c r="L75"/>
      <c r="M75" s="65">
        <f t="shared" ref="M75" si="49">SUM(J73:J74)*2</f>
        <v>6080000</v>
      </c>
    </row>
    <row r="76" spans="1:14" x14ac:dyDescent="0.25">
      <c r="J76" s="44">
        <f>SUM(B76:I76)</f>
        <v>0</v>
      </c>
      <c r="K76" s="44">
        <f t="shared" ref="K76" si="50">SUM(J73:J75)</f>
        <v>6146000</v>
      </c>
      <c r="L76" s="44">
        <f t="shared" ref="L76" si="51">K76*2</f>
        <v>12292000</v>
      </c>
    </row>
    <row r="77" spans="1:14" x14ac:dyDescent="0.25">
      <c r="A77" s="36" t="s">
        <v>66</v>
      </c>
      <c r="H77" s="35">
        <v>100000</v>
      </c>
      <c r="J77" s="44">
        <f>SUM(B77:I77)</f>
        <v>100000</v>
      </c>
      <c r="K77" s="44"/>
    </row>
    <row r="78" spans="1:14" x14ac:dyDescent="0.25">
      <c r="A78" s="36" t="s">
        <v>71</v>
      </c>
      <c r="G78" s="35">
        <v>400000</v>
      </c>
      <c r="J78" s="44">
        <f>SUM(B78:I78)</f>
        <v>400000</v>
      </c>
      <c r="K78" s="44"/>
      <c r="N78" s="44">
        <f t="shared" ref="N78" si="52">J77*2</f>
        <v>200000</v>
      </c>
    </row>
    <row r="79" spans="1:14" x14ac:dyDescent="0.25">
      <c r="A79" s="36" t="s">
        <v>75</v>
      </c>
      <c r="B79" s="35">
        <f>170000</f>
        <v>170000</v>
      </c>
      <c r="C79" s="35">
        <v>75000</v>
      </c>
      <c r="D79" s="35">
        <f>2621000/2</f>
        <v>1310500</v>
      </c>
      <c r="E79" s="35">
        <f>92000</f>
        <v>92000</v>
      </c>
      <c r="J79" s="44">
        <f>SUM(B79:I79)</f>
        <v>1647500</v>
      </c>
      <c r="K79" s="44"/>
      <c r="M79" s="44">
        <f t="shared" ref="M79" si="53">SUM(J77:J78)*2</f>
        <v>1000000</v>
      </c>
    </row>
    <row r="80" spans="1:14" x14ac:dyDescent="0.25">
      <c r="J80" s="44">
        <f>SUM(B80:I80)</f>
        <v>0</v>
      </c>
      <c r="K80" s="44">
        <f>SUM(J77:J79)</f>
        <v>2147500</v>
      </c>
      <c r="L80" s="44">
        <f t="shared" ref="L80" si="54">K80*2</f>
        <v>4295000</v>
      </c>
    </row>
    <row r="81" spans="1:14" x14ac:dyDescent="0.25">
      <c r="A81" s="37" t="s">
        <v>64</v>
      </c>
      <c r="H81" s="35">
        <v>100000</v>
      </c>
      <c r="J81" s="44">
        <f>SUM(B81:I81)</f>
        <v>100000</v>
      </c>
      <c r="K81" s="44"/>
    </row>
    <row r="82" spans="1:14" x14ac:dyDescent="0.25">
      <c r="A82" s="37" t="s">
        <v>69</v>
      </c>
      <c r="G82" s="35">
        <f>(900000/3)+70000</f>
        <v>370000</v>
      </c>
      <c r="J82" s="44">
        <f>SUM(B82:I82)</f>
        <v>370000</v>
      </c>
      <c r="K82" s="44"/>
      <c r="N82" s="44">
        <f t="shared" ref="N82" si="55">J81*2</f>
        <v>200000</v>
      </c>
    </row>
    <row r="83" spans="1:14" x14ac:dyDescent="0.25">
      <c r="A83" s="37" t="s">
        <v>74</v>
      </c>
      <c r="B83" s="35">
        <f>170000</f>
        <v>170000</v>
      </c>
      <c r="C83" s="35">
        <v>75000</v>
      </c>
      <c r="D83" s="35">
        <f>4492000/2</f>
        <v>2246000</v>
      </c>
      <c r="E83" s="35">
        <f>123000</f>
        <v>123000</v>
      </c>
      <c r="J83" s="44">
        <f>SUM(B83:I83)</f>
        <v>2614000</v>
      </c>
      <c r="K83" s="44"/>
      <c r="M83" s="44">
        <f t="shared" ref="M83" si="56">SUM(J81:J82)*2</f>
        <v>940000</v>
      </c>
    </row>
    <row r="84" spans="1:14" x14ac:dyDescent="0.25">
      <c r="K84" s="44">
        <f>SUM(J81:J83)</f>
        <v>3084000</v>
      </c>
      <c r="L84" s="44">
        <f t="shared" ref="L84" si="57">K84*2</f>
        <v>6168000</v>
      </c>
    </row>
    <row r="86" spans="1:14" x14ac:dyDescent="0.25">
      <c r="K86" s="44">
        <f>SUM(K84,K80,K76,K72,K68,K64,K60,K56,K52,K48,K44,K40,K36,K32,K28,K24,K20,K16,K12,K8)</f>
        <v>102856500</v>
      </c>
      <c r="L86" s="44"/>
      <c r="M86" s="35">
        <f>SUM(M5:M85)</f>
        <v>87840000</v>
      </c>
      <c r="N86" s="35">
        <f>SUM(N5:N85)</f>
        <v>43650000</v>
      </c>
    </row>
    <row r="87" spans="1:14" x14ac:dyDescent="0.25">
      <c r="K87" s="81">
        <f>K86/20+175</f>
        <v>5143000</v>
      </c>
      <c r="L87" s="44"/>
      <c r="M87" s="81">
        <f t="shared" ref="M87:N87" si="58">M86/20</f>
        <v>4392000</v>
      </c>
      <c r="N87" s="81">
        <f t="shared" si="58"/>
        <v>2182500</v>
      </c>
    </row>
    <row r="89" spans="1:14" x14ac:dyDescent="0.25">
      <c r="K89" s="44"/>
      <c r="L89" s="44"/>
      <c r="M89" s="44"/>
      <c r="N89" s="44"/>
    </row>
    <row r="90" spans="1:14" x14ac:dyDescent="0.25">
      <c r="K90" s="44"/>
      <c r="L90" s="44"/>
      <c r="M90" s="44"/>
      <c r="N90" s="4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D11" sqref="D11"/>
    </sheetView>
  </sheetViews>
  <sheetFormatPr defaultRowHeight="15" x14ac:dyDescent="0.25"/>
  <cols>
    <col min="1" max="1" width="39.28515625" style="37" bestFit="1" customWidth="1"/>
    <col min="2" max="2" width="14.7109375" style="35" bestFit="1" customWidth="1"/>
    <col min="3" max="3" width="18.5703125" style="35" customWidth="1"/>
    <col min="4" max="4" width="16.7109375" style="35" bestFit="1" customWidth="1"/>
    <col min="5" max="5" width="17" style="35" bestFit="1" customWidth="1"/>
    <col min="6" max="6" width="25.85546875" style="35" bestFit="1" customWidth="1"/>
    <col min="7" max="7" width="16" style="35" bestFit="1" customWidth="1"/>
    <col min="8" max="8" width="19.42578125" style="35" bestFit="1" customWidth="1"/>
    <col min="10" max="10" width="10.5703125" bestFit="1" customWidth="1"/>
    <col min="11" max="13" width="11.5703125" bestFit="1" customWidth="1"/>
  </cols>
  <sheetData>
    <row r="1" spans="1:13" x14ac:dyDescent="0.25">
      <c r="A1" s="37" t="s">
        <v>82</v>
      </c>
    </row>
    <row r="3" spans="1:13" x14ac:dyDescent="0.25">
      <c r="B3" s="35" t="s">
        <v>83</v>
      </c>
      <c r="C3" s="35" t="s">
        <v>119</v>
      </c>
      <c r="D3" s="35" t="s">
        <v>120</v>
      </c>
    </row>
    <row r="5" spans="1:13" ht="15.75" x14ac:dyDescent="0.25">
      <c r="A5" s="12" t="s">
        <v>26</v>
      </c>
      <c r="B5" s="35">
        <v>430000</v>
      </c>
      <c r="C5" s="35">
        <v>662000</v>
      </c>
      <c r="J5" s="44"/>
      <c r="L5" s="44"/>
    </row>
    <row r="6" spans="1:13" x14ac:dyDescent="0.25">
      <c r="A6" s="37" t="s">
        <v>32</v>
      </c>
      <c r="B6" s="35">
        <v>580000</v>
      </c>
      <c r="C6" s="35">
        <v>460000</v>
      </c>
      <c r="J6" s="44"/>
      <c r="K6" s="44"/>
      <c r="L6" s="44"/>
    </row>
    <row r="7" spans="1:13" x14ac:dyDescent="0.25">
      <c r="A7" s="37" t="s">
        <v>35</v>
      </c>
      <c r="B7" s="35">
        <v>380000</v>
      </c>
      <c r="C7" s="35">
        <v>430000</v>
      </c>
      <c r="J7" s="44"/>
      <c r="K7" s="44"/>
      <c r="L7" s="44"/>
    </row>
    <row r="8" spans="1:13" x14ac:dyDescent="0.25">
      <c r="A8" s="37" t="s">
        <v>38</v>
      </c>
      <c r="B8" s="35">
        <v>430000</v>
      </c>
      <c r="C8" s="35">
        <v>550000</v>
      </c>
      <c r="J8" s="44"/>
      <c r="K8" s="44"/>
      <c r="L8" s="44"/>
    </row>
    <row r="9" spans="1:13" x14ac:dyDescent="0.25">
      <c r="A9" s="37" t="s">
        <v>41</v>
      </c>
      <c r="B9" s="35">
        <v>430000</v>
      </c>
      <c r="C9" s="35">
        <v>550000</v>
      </c>
      <c r="J9" s="44"/>
      <c r="K9" s="44"/>
      <c r="L9" s="44"/>
    </row>
    <row r="10" spans="1:13" x14ac:dyDescent="0.25">
      <c r="A10" s="36" t="s">
        <v>53</v>
      </c>
      <c r="B10" s="35">
        <v>380000</v>
      </c>
      <c r="C10" s="35">
        <v>545000</v>
      </c>
      <c r="J10" s="44"/>
      <c r="K10" s="44"/>
      <c r="L10" s="44"/>
    </row>
    <row r="11" spans="1:13" x14ac:dyDescent="0.25">
      <c r="A11" s="36" t="s">
        <v>63</v>
      </c>
      <c r="B11" s="35">
        <v>370000</v>
      </c>
      <c r="C11" s="35">
        <v>549000</v>
      </c>
      <c r="J11" s="44"/>
      <c r="K11" s="44"/>
      <c r="L11" s="44"/>
    </row>
    <row r="12" spans="1:13" x14ac:dyDescent="0.25">
      <c r="A12" s="36" t="s">
        <v>75</v>
      </c>
      <c r="B12" s="35">
        <v>380000</v>
      </c>
      <c r="C12" s="35">
        <v>599000</v>
      </c>
      <c r="J12" s="44"/>
      <c r="K12" s="44"/>
      <c r="L12" s="44"/>
    </row>
    <row r="13" spans="1:13" x14ac:dyDescent="0.25">
      <c r="A13" s="37" t="s">
        <v>74</v>
      </c>
      <c r="B13" s="35">
        <v>360000</v>
      </c>
      <c r="C13" s="35">
        <v>410000</v>
      </c>
      <c r="J13" s="44"/>
      <c r="K13" s="44"/>
      <c r="L13" s="44"/>
    </row>
    <row r="14" spans="1:13" x14ac:dyDescent="0.25">
      <c r="A14" s="50" t="s">
        <v>85</v>
      </c>
      <c r="B14" s="48">
        <f>SUM(B5:B13)/9</f>
        <v>415555.55555555556</v>
      </c>
      <c r="C14" s="48">
        <f>SUM(C5:C13)/9</f>
        <v>528333.33333333337</v>
      </c>
      <c r="K14" s="44"/>
    </row>
    <row r="15" spans="1:13" x14ac:dyDescent="0.25">
      <c r="A15" s="51" t="s">
        <v>84</v>
      </c>
      <c r="B15" s="49">
        <v>416000</v>
      </c>
      <c r="C15" s="49">
        <f>529000+100000</f>
        <v>629000</v>
      </c>
    </row>
    <row r="16" spans="1:13" x14ac:dyDescent="0.25">
      <c r="K16" s="44"/>
      <c r="L16" s="35"/>
      <c r="M16" s="35"/>
    </row>
    <row r="17" spans="1:13" x14ac:dyDescent="0.25">
      <c r="A17" s="37" t="s">
        <v>92</v>
      </c>
      <c r="K17" s="44"/>
      <c r="L17" s="44"/>
      <c r="M17" s="44"/>
    </row>
    <row r="18" spans="1:13" x14ac:dyDescent="0.25">
      <c r="A18" s="37" t="s">
        <v>93</v>
      </c>
      <c r="B18" s="35">
        <v>350000</v>
      </c>
      <c r="C18" s="35">
        <v>450000</v>
      </c>
      <c r="D18" s="35" t="s">
        <v>94</v>
      </c>
    </row>
    <row r="19" spans="1:13" x14ac:dyDescent="0.25">
      <c r="A19" s="37" t="s">
        <v>95</v>
      </c>
      <c r="B19" s="52">
        <v>416000</v>
      </c>
      <c r="C19" s="52">
        <f>529000+100000</f>
        <v>629000</v>
      </c>
      <c r="D19" s="35" t="s">
        <v>96</v>
      </c>
    </row>
    <row r="20" spans="1:13" x14ac:dyDescent="0.25">
      <c r="A20" s="37" t="s">
        <v>97</v>
      </c>
      <c r="B20" s="52">
        <v>416000</v>
      </c>
      <c r="C20" s="52">
        <v>529000</v>
      </c>
    </row>
    <row r="21" spans="1:13" x14ac:dyDescent="0.25">
      <c r="A21" s="37" t="s">
        <v>98</v>
      </c>
      <c r="B21" s="52">
        <v>416000</v>
      </c>
      <c r="C21" s="52">
        <v>529000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HPS Pemberangkatan</vt:lpstr>
      <vt:lpstr>Rincian Transport</vt:lpstr>
      <vt:lpstr>Rincian UH &amp; Penginapan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2015-04-27T03:51:48Z</cp:lastPrinted>
  <dcterms:created xsi:type="dcterms:W3CDTF">2015-04-07T02:04:01Z</dcterms:created>
  <dcterms:modified xsi:type="dcterms:W3CDTF">2015-04-27T04:03:50Z</dcterms:modified>
</cp:coreProperties>
</file>