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" sheetId="2" r:id="rId1"/>
    <sheet name="Rincian Transport" sheetId="5" r:id="rId2"/>
    <sheet name="RAB Konsultan" sheetId="6" r:id="rId3"/>
    <sheet name="Matrik Relefansi" sheetId="4" r:id="rId4"/>
  </sheets>
  <definedNames>
    <definedName name="_xlnm.Print_Area" localSheetId="3">'Matrik Relefansi'!$A$1:$L$34</definedName>
    <definedName name="_xlnm.Print_Area" localSheetId="0">RAB!$A$1:$Q$604</definedName>
    <definedName name="_xlnm.Print_Area" localSheetId="2">'RAB Konsultan'!$A$1:$O$132</definedName>
    <definedName name="_xlnm.Print_Area" localSheetId="1">'Rincian Transport'!$A$1:$I$106</definedName>
    <definedName name="_xlnm.Print_Titles" localSheetId="3">'Matrik Relefansi'!$3:$3</definedName>
    <definedName name="_xlnm.Print_Titles" localSheetId="0">RAB!$13:$14</definedName>
    <definedName name="_xlnm.Print_Titles" localSheetId="2">'RAB Konsultan'!$4:$5</definedName>
  </definedNames>
  <calcPr calcId="145621"/>
</workbook>
</file>

<file path=xl/calcChain.xml><?xml version="1.0" encoding="utf-8"?>
<calcChain xmlns="http://schemas.openxmlformats.org/spreadsheetml/2006/main">
  <c r="Q10" i="2" l="1"/>
  <c r="I23" i="4" l="1"/>
  <c r="I17" i="4"/>
  <c r="I18" i="4"/>
  <c r="I13" i="4"/>
  <c r="I8" i="4"/>
  <c r="O271" i="2"/>
  <c r="N405" i="2"/>
  <c r="P405" i="2" s="1"/>
  <c r="N86" i="2"/>
  <c r="N119" i="6"/>
  <c r="G108" i="6"/>
  <c r="N461" i="2"/>
  <c r="P461" i="2" s="1"/>
  <c r="N460" i="2"/>
  <c r="P460" i="2" s="1"/>
  <c r="N459" i="2"/>
  <c r="P459" i="2" s="1"/>
  <c r="N456" i="2"/>
  <c r="P456" i="2" s="1"/>
  <c r="N455" i="2"/>
  <c r="P455" i="2" s="1"/>
  <c r="N453" i="2"/>
  <c r="P453" i="2" s="1"/>
  <c r="N452" i="2"/>
  <c r="P452" i="2" s="1"/>
  <c r="N451" i="2"/>
  <c r="P451" i="2" s="1"/>
  <c r="N449" i="2"/>
  <c r="P449" i="2" s="1"/>
  <c r="N448" i="2"/>
  <c r="P448" i="2" s="1"/>
  <c r="N447" i="2"/>
  <c r="P447" i="2" s="1"/>
  <c r="N445" i="2"/>
  <c r="P445" i="2" s="1"/>
  <c r="N444" i="2"/>
  <c r="P444" i="2" s="1"/>
  <c r="N443" i="2"/>
  <c r="P443" i="2" s="1"/>
  <c r="N441" i="2"/>
  <c r="P441" i="2" s="1"/>
  <c r="N438" i="2"/>
  <c r="P438" i="2" s="1"/>
  <c r="N437" i="2"/>
  <c r="P437" i="2" s="1"/>
  <c r="N436" i="2"/>
  <c r="P436" i="2" s="1"/>
  <c r="N434" i="2"/>
  <c r="P434" i="2" s="1"/>
  <c r="N433" i="2"/>
  <c r="P433" i="2" s="1"/>
  <c r="N431" i="2"/>
  <c r="P431" i="2" s="1"/>
  <c r="N430" i="2"/>
  <c r="P430" i="2" s="1"/>
  <c r="N429" i="2"/>
  <c r="P429" i="2" s="1"/>
  <c r="N428" i="2"/>
  <c r="P428" i="2" s="1"/>
  <c r="N426" i="2"/>
  <c r="P426" i="2" s="1"/>
  <c r="P425" i="2" s="1"/>
  <c r="N328" i="2"/>
  <c r="P328" i="2" s="1"/>
  <c r="N327" i="2"/>
  <c r="P327" i="2" s="1"/>
  <c r="N326" i="2"/>
  <c r="P326" i="2" s="1"/>
  <c r="N323" i="2"/>
  <c r="P323" i="2" s="1"/>
  <c r="N322" i="2"/>
  <c r="P322" i="2" s="1"/>
  <c r="N320" i="2"/>
  <c r="P320" i="2" s="1"/>
  <c r="N319" i="2"/>
  <c r="P319" i="2" s="1"/>
  <c r="N318" i="2"/>
  <c r="P318" i="2" s="1"/>
  <c r="N316" i="2"/>
  <c r="P316" i="2" s="1"/>
  <c r="N315" i="2"/>
  <c r="P315" i="2" s="1"/>
  <c r="N314" i="2"/>
  <c r="P314" i="2" s="1"/>
  <c r="N312" i="2"/>
  <c r="P312" i="2" s="1"/>
  <c r="N311" i="2"/>
  <c r="P311" i="2" s="1"/>
  <c r="N310" i="2"/>
  <c r="P310" i="2" s="1"/>
  <c r="N308" i="2"/>
  <c r="P308" i="2" s="1"/>
  <c r="N305" i="2"/>
  <c r="P305" i="2" s="1"/>
  <c r="N304" i="2"/>
  <c r="P304" i="2" s="1"/>
  <c r="N303" i="2"/>
  <c r="P303" i="2" s="1"/>
  <c r="N301" i="2"/>
  <c r="P301" i="2" s="1"/>
  <c r="N300" i="2"/>
  <c r="P300" i="2" s="1"/>
  <c r="N298" i="2"/>
  <c r="P298" i="2" s="1"/>
  <c r="N297" i="2"/>
  <c r="P297" i="2" s="1"/>
  <c r="N296" i="2"/>
  <c r="P296" i="2" s="1"/>
  <c r="N295" i="2"/>
  <c r="P295" i="2" s="1"/>
  <c r="P294" i="2" s="1"/>
  <c r="N293" i="2"/>
  <c r="P293" i="2" s="1"/>
  <c r="P292" i="2" s="1"/>
  <c r="N234" i="2"/>
  <c r="P234" i="2" s="1"/>
  <c r="N233" i="2"/>
  <c r="P233" i="2" s="1"/>
  <c r="N232" i="2"/>
  <c r="P232" i="2" s="1"/>
  <c r="N229" i="2"/>
  <c r="P229" i="2" s="1"/>
  <c r="N228" i="2"/>
  <c r="P228" i="2" s="1"/>
  <c r="N226" i="2"/>
  <c r="P226" i="2" s="1"/>
  <c r="N225" i="2"/>
  <c r="P225" i="2" s="1"/>
  <c r="N224" i="2"/>
  <c r="P224" i="2" s="1"/>
  <c r="N222" i="2"/>
  <c r="P222" i="2" s="1"/>
  <c r="N221" i="2"/>
  <c r="P221" i="2" s="1"/>
  <c r="N220" i="2"/>
  <c r="P220" i="2" s="1"/>
  <c r="N218" i="2"/>
  <c r="P218" i="2" s="1"/>
  <c r="N217" i="2"/>
  <c r="P217" i="2" s="1"/>
  <c r="N216" i="2"/>
  <c r="P216" i="2" s="1"/>
  <c r="N214" i="2"/>
  <c r="P214" i="2" s="1"/>
  <c r="N211" i="2"/>
  <c r="P211" i="2" s="1"/>
  <c r="N210" i="2"/>
  <c r="P210" i="2" s="1"/>
  <c r="N209" i="2"/>
  <c r="P209" i="2" s="1"/>
  <c r="N207" i="2"/>
  <c r="P207" i="2" s="1"/>
  <c r="N206" i="2"/>
  <c r="P206" i="2" s="1"/>
  <c r="N204" i="2"/>
  <c r="P204" i="2" s="1"/>
  <c r="N203" i="2"/>
  <c r="P203" i="2" s="1"/>
  <c r="N202" i="2"/>
  <c r="P202" i="2" s="1"/>
  <c r="N201" i="2"/>
  <c r="P201" i="2" s="1"/>
  <c r="N199" i="2"/>
  <c r="P199" i="2" s="1"/>
  <c r="P198" i="2" s="1"/>
  <c r="N137" i="2"/>
  <c r="P137" i="2" s="1"/>
  <c r="N136" i="2"/>
  <c r="P136" i="2" s="1"/>
  <c r="I55" i="5"/>
  <c r="G54" i="5"/>
  <c r="I54" i="5" s="1"/>
  <c r="F54" i="5"/>
  <c r="P205" i="2" l="1"/>
  <c r="P440" i="2"/>
  <c r="P208" i="2"/>
  <c r="P458" i="2"/>
  <c r="P231" i="2"/>
  <c r="P299" i="2"/>
  <c r="P325" i="2"/>
  <c r="P432" i="2"/>
  <c r="P302" i="2"/>
  <c r="P200" i="2"/>
  <c r="P307" i="2"/>
  <c r="P427" i="2"/>
  <c r="P435" i="2"/>
  <c r="P213" i="2"/>
  <c r="G85" i="5"/>
  <c r="F85" i="5"/>
  <c r="G84" i="5"/>
  <c r="F84" i="5"/>
  <c r="A84" i="5"/>
  <c r="G83" i="5"/>
  <c r="F83" i="5"/>
  <c r="G82" i="5"/>
  <c r="F82" i="5"/>
  <c r="I82" i="5" s="1"/>
  <c r="G81" i="5"/>
  <c r="F81" i="5"/>
  <c r="P257" i="2"/>
  <c r="P256" i="2" s="1"/>
  <c r="G25" i="5"/>
  <c r="F25" i="5"/>
  <c r="G13" i="5"/>
  <c r="F13" i="5"/>
  <c r="G12" i="5"/>
  <c r="F12" i="5"/>
  <c r="G11" i="5"/>
  <c r="F11" i="5"/>
  <c r="G10" i="5"/>
  <c r="F10" i="5"/>
  <c r="I10" i="5" s="1"/>
  <c r="N142" i="2"/>
  <c r="P142" i="2" s="1"/>
  <c r="N141" i="2"/>
  <c r="P141" i="2" s="1"/>
  <c r="N140" i="2"/>
  <c r="P140" i="2" s="1"/>
  <c r="N134" i="2"/>
  <c r="P134" i="2" s="1"/>
  <c r="N133" i="2"/>
  <c r="P133" i="2" s="1"/>
  <c r="N132" i="2"/>
  <c r="P132" i="2" s="1"/>
  <c r="N130" i="2"/>
  <c r="P130" i="2" s="1"/>
  <c r="N129" i="2"/>
  <c r="P129" i="2" s="1"/>
  <c r="N128" i="2"/>
  <c r="P128" i="2" s="1"/>
  <c r="N126" i="2"/>
  <c r="P126" i="2" s="1"/>
  <c r="N125" i="2"/>
  <c r="P125" i="2" s="1"/>
  <c r="N124" i="2"/>
  <c r="P124" i="2" s="1"/>
  <c r="N122" i="2"/>
  <c r="P122" i="2" s="1"/>
  <c r="N119" i="2"/>
  <c r="P119" i="2" s="1"/>
  <c r="N118" i="2"/>
  <c r="P118" i="2" s="1"/>
  <c r="N117" i="2"/>
  <c r="P117" i="2" s="1"/>
  <c r="N115" i="2"/>
  <c r="P115" i="2" s="1"/>
  <c r="N114" i="2"/>
  <c r="P114" i="2" s="1"/>
  <c r="N112" i="2"/>
  <c r="P112" i="2" s="1"/>
  <c r="N111" i="2"/>
  <c r="P111" i="2" s="1"/>
  <c r="N110" i="2"/>
  <c r="P110" i="2" s="1"/>
  <c r="N109" i="2"/>
  <c r="P109" i="2" s="1"/>
  <c r="P108" i="2" s="1"/>
  <c r="N107" i="2"/>
  <c r="P107" i="2" s="1"/>
  <c r="P106" i="2" s="1"/>
  <c r="P116" i="2" l="1"/>
  <c r="P197" i="2"/>
  <c r="P424" i="2"/>
  <c r="P139" i="2"/>
  <c r="P113" i="2"/>
  <c r="P291" i="2"/>
  <c r="P121" i="2"/>
  <c r="I83" i="5"/>
  <c r="I25" i="5"/>
  <c r="I13" i="5"/>
  <c r="I85" i="5"/>
  <c r="I12" i="5"/>
  <c r="I84" i="5"/>
  <c r="I81" i="5"/>
  <c r="I86" i="5" s="1"/>
  <c r="I87" i="5" s="1"/>
  <c r="I11" i="5"/>
  <c r="P105" i="2" l="1"/>
  <c r="I34" i="4"/>
  <c r="I33" i="4"/>
  <c r="I32" i="4"/>
  <c r="I31" i="4"/>
  <c r="I30" i="4"/>
  <c r="I29" i="4"/>
  <c r="I28" i="4"/>
  <c r="I27" i="4"/>
  <c r="I22" i="4"/>
  <c r="I21" i="4"/>
  <c r="I20" i="4"/>
  <c r="I19" i="4"/>
  <c r="I16" i="4"/>
  <c r="I15" i="4"/>
  <c r="I14" i="4"/>
  <c r="I11" i="4"/>
  <c r="I10" i="4"/>
  <c r="I9" i="4"/>
  <c r="I7" i="4"/>
  <c r="I6" i="4"/>
  <c r="I5" i="4"/>
  <c r="I4" i="4"/>
  <c r="P86" i="2" l="1"/>
  <c r="N517" i="2"/>
  <c r="P517" i="2" s="1"/>
  <c r="N518" i="2"/>
  <c r="P518" i="2" s="1"/>
  <c r="N519" i="2"/>
  <c r="P519" i="2" s="1"/>
  <c r="N520" i="2"/>
  <c r="P520" i="2" s="1"/>
  <c r="N521" i="2"/>
  <c r="P521" i="2" s="1"/>
  <c r="F67" i="5"/>
  <c r="G67" i="5"/>
  <c r="F68" i="5"/>
  <c r="G68" i="5"/>
  <c r="F69" i="5"/>
  <c r="G69" i="5"/>
  <c r="F70" i="5"/>
  <c r="G70" i="5"/>
  <c r="F51" i="5"/>
  <c r="G51" i="5"/>
  <c r="I51" i="5" s="1"/>
  <c r="F52" i="5"/>
  <c r="G52" i="5"/>
  <c r="F53" i="5"/>
  <c r="G53" i="5"/>
  <c r="I56" i="5"/>
  <c r="F21" i="5"/>
  <c r="G21" i="5"/>
  <c r="F22" i="5"/>
  <c r="I22" i="5" s="1"/>
  <c r="G22" i="5"/>
  <c r="F23" i="5"/>
  <c r="G23" i="5"/>
  <c r="I23" i="5"/>
  <c r="F24" i="5"/>
  <c r="G24" i="5"/>
  <c r="F7" i="5"/>
  <c r="G7" i="5"/>
  <c r="F8" i="5"/>
  <c r="G8" i="5"/>
  <c r="F9" i="5"/>
  <c r="G9" i="5"/>
  <c r="N566" i="2"/>
  <c r="P566" i="2" s="1"/>
  <c r="N563" i="2"/>
  <c r="P563" i="2" s="1"/>
  <c r="N564" i="2"/>
  <c r="P564" i="2" s="1"/>
  <c r="N565" i="2"/>
  <c r="P565" i="2" s="1"/>
  <c r="N490" i="2"/>
  <c r="P490" i="2" s="1"/>
  <c r="N489" i="2"/>
  <c r="P489" i="2" s="1"/>
  <c r="N402" i="2"/>
  <c r="P402" i="2" s="1"/>
  <c r="N403" i="2"/>
  <c r="P403" i="2" s="1"/>
  <c r="N404" i="2"/>
  <c r="P404" i="2" s="1"/>
  <c r="N360" i="2"/>
  <c r="P360" i="2" s="1"/>
  <c r="N356" i="2"/>
  <c r="P356" i="2" s="1"/>
  <c r="N357" i="2"/>
  <c r="P357" i="2" s="1"/>
  <c r="N358" i="2"/>
  <c r="P358" i="2" s="1"/>
  <c r="N359" i="2"/>
  <c r="P359" i="2" s="1"/>
  <c r="N273" i="2"/>
  <c r="P273" i="2" s="1"/>
  <c r="N274" i="2"/>
  <c r="P274" i="2" s="1"/>
  <c r="N275" i="2"/>
  <c r="P275" i="2" s="1"/>
  <c r="N276" i="2"/>
  <c r="P276" i="2" s="1"/>
  <c r="N83" i="2"/>
  <c r="P83" i="2" s="1"/>
  <c r="N84" i="2"/>
  <c r="P84" i="2" s="1"/>
  <c r="N85" i="2"/>
  <c r="P85" i="2" s="1"/>
  <c r="N37" i="2"/>
  <c r="P37" i="2" s="1"/>
  <c r="N38" i="2"/>
  <c r="P38" i="2" s="1"/>
  <c r="N39" i="2"/>
  <c r="P39" i="2" s="1"/>
  <c r="N40" i="2"/>
  <c r="P40" i="2" s="1"/>
  <c r="N41" i="2"/>
  <c r="P41" i="2" s="1"/>
  <c r="L15" i="6"/>
  <c r="O15" i="6" s="1"/>
  <c r="L14" i="6"/>
  <c r="O14" i="6" s="1"/>
  <c r="L13" i="6"/>
  <c r="O13" i="6" s="1"/>
  <c r="L82" i="6"/>
  <c r="O82" i="6" s="1"/>
  <c r="L83" i="6"/>
  <c r="O83" i="6" s="1"/>
  <c r="L87" i="6"/>
  <c r="O87" i="6" s="1"/>
  <c r="L89" i="6"/>
  <c r="O89" i="6" s="1"/>
  <c r="L90" i="6"/>
  <c r="O90" i="6" s="1"/>
  <c r="L91" i="6"/>
  <c r="O91" i="6" s="1"/>
  <c r="L92" i="6"/>
  <c r="O92" i="6" s="1"/>
  <c r="L93" i="6"/>
  <c r="O93" i="6" s="1"/>
  <c r="L94" i="6"/>
  <c r="O94" i="6" s="1"/>
  <c r="L95" i="6"/>
  <c r="O95" i="6" s="1"/>
  <c r="L96" i="6"/>
  <c r="O96" i="6" s="1"/>
  <c r="L98" i="6"/>
  <c r="O98" i="6" s="1"/>
  <c r="L99" i="6"/>
  <c r="O99" i="6" s="1"/>
  <c r="L100" i="6"/>
  <c r="O100" i="6" s="1"/>
  <c r="L101" i="6"/>
  <c r="O101" i="6" s="1"/>
  <c r="L102" i="6"/>
  <c r="O102" i="6" s="1"/>
  <c r="L103" i="6"/>
  <c r="O103" i="6" s="1"/>
  <c r="L105" i="6"/>
  <c r="O105" i="6" s="1"/>
  <c r="L106" i="6"/>
  <c r="O106" i="6" s="1"/>
  <c r="L107" i="6"/>
  <c r="O107" i="6" s="1"/>
  <c r="L108" i="6"/>
  <c r="O108" i="6" s="1"/>
  <c r="L109" i="6"/>
  <c r="O109" i="6" s="1"/>
  <c r="L111" i="6"/>
  <c r="O111" i="6" s="1"/>
  <c r="L112" i="6"/>
  <c r="O112" i="6" s="1"/>
  <c r="L113" i="6"/>
  <c r="O113" i="6" s="1"/>
  <c r="L115" i="6"/>
  <c r="O115" i="6" s="1"/>
  <c r="L116" i="6"/>
  <c r="O116" i="6" s="1"/>
  <c r="L85" i="6"/>
  <c r="O85" i="6" s="1"/>
  <c r="L88" i="6"/>
  <c r="O88" i="6" s="1"/>
  <c r="O118" i="6"/>
  <c r="O119" i="6"/>
  <c r="L31" i="6"/>
  <c r="O31" i="6" s="1"/>
  <c r="L32" i="6"/>
  <c r="O32" i="6" s="1"/>
  <c r="L38" i="6"/>
  <c r="O38" i="6" s="1"/>
  <c r="L39" i="6"/>
  <c r="O39" i="6" s="1"/>
  <c r="L40" i="6"/>
  <c r="O40" i="6" s="1"/>
  <c r="L34" i="6"/>
  <c r="O34" i="6" s="1"/>
  <c r="L35" i="6"/>
  <c r="O35" i="6" s="1"/>
  <c r="L36" i="6"/>
  <c r="O36" i="6" s="1"/>
  <c r="L44" i="6"/>
  <c r="O44" i="6" s="1"/>
  <c r="L45" i="6"/>
  <c r="O45" i="6" s="1"/>
  <c r="L46" i="6"/>
  <c r="O46" i="6" s="1"/>
  <c r="L47" i="6"/>
  <c r="O47" i="6" s="1"/>
  <c r="L48" i="6"/>
  <c r="O48" i="6" s="1"/>
  <c r="L49" i="6"/>
  <c r="O49" i="6" s="1"/>
  <c r="L50" i="6"/>
  <c r="O50" i="6" s="1"/>
  <c r="L51" i="6"/>
  <c r="O51" i="6" s="1"/>
  <c r="L52" i="6"/>
  <c r="O52" i="6" s="1"/>
  <c r="L54" i="6"/>
  <c r="O54" i="6" s="1"/>
  <c r="L55" i="6"/>
  <c r="O55" i="6" s="1"/>
  <c r="L56" i="6"/>
  <c r="O56" i="6" s="1"/>
  <c r="L57" i="6"/>
  <c r="O57" i="6" s="1"/>
  <c r="L58" i="6"/>
  <c r="O58" i="6"/>
  <c r="L60" i="6"/>
  <c r="O60" i="6" s="1"/>
  <c r="L61" i="6"/>
  <c r="O61" i="6" s="1"/>
  <c r="L62" i="6"/>
  <c r="O62" i="6" s="1"/>
  <c r="L64" i="6"/>
  <c r="O64" i="6" s="1"/>
  <c r="L65" i="6"/>
  <c r="O65" i="6" s="1"/>
  <c r="L68" i="6"/>
  <c r="O68" i="6" s="1"/>
  <c r="L69" i="6"/>
  <c r="O69" i="6" s="1"/>
  <c r="G72" i="6"/>
  <c r="L72" i="6"/>
  <c r="O72" i="6" s="1"/>
  <c r="L73" i="6"/>
  <c r="O73" i="6" s="1"/>
  <c r="L74" i="6"/>
  <c r="O74" i="6" s="1"/>
  <c r="L75" i="6"/>
  <c r="O75" i="6" s="1"/>
  <c r="L77" i="6"/>
  <c r="O77" i="6" s="1"/>
  <c r="L78" i="6"/>
  <c r="O78" i="6" s="1"/>
  <c r="L19" i="6"/>
  <c r="O19" i="6" s="1"/>
  <c r="L20" i="6"/>
  <c r="O20" i="6" s="1"/>
  <c r="L21" i="6"/>
  <c r="O21" i="6" s="1"/>
  <c r="L22" i="6"/>
  <c r="O22" i="6" s="1"/>
  <c r="L23" i="6"/>
  <c r="O23" i="6" s="1"/>
  <c r="L24" i="6"/>
  <c r="O24" i="6" s="1"/>
  <c r="N25" i="6"/>
  <c r="O25" i="6" s="1"/>
  <c r="L25" i="6"/>
  <c r="N465" i="2"/>
  <c r="P465" i="2" s="1"/>
  <c r="N466" i="2"/>
  <c r="P466" i="2" s="1"/>
  <c r="N467" i="2"/>
  <c r="P467" i="2" s="1"/>
  <c r="N468" i="2"/>
  <c r="P468" i="2" s="1"/>
  <c r="N469" i="2"/>
  <c r="P469" i="2" s="1"/>
  <c r="G24" i="4"/>
  <c r="L26" i="6"/>
  <c r="O26" i="6" s="1"/>
  <c r="N285" i="2"/>
  <c r="P285" i="2" s="1"/>
  <c r="N281" i="2"/>
  <c r="P281" i="2" s="1"/>
  <c r="N282" i="2"/>
  <c r="P282" i="2" s="1"/>
  <c r="N283" i="2"/>
  <c r="P283" i="2" s="1"/>
  <c r="N284" i="2"/>
  <c r="P284" i="2" s="1"/>
  <c r="N286" i="2"/>
  <c r="P286" i="2" s="1"/>
  <c r="N278" i="2"/>
  <c r="P278" i="2" s="1"/>
  <c r="N279" i="2"/>
  <c r="P279" i="2" s="1"/>
  <c r="N271" i="2"/>
  <c r="P271" i="2" s="1"/>
  <c r="P270" i="2" s="1"/>
  <c r="N287" i="2"/>
  <c r="P287" i="2" s="1"/>
  <c r="N288" i="2"/>
  <c r="P288" i="2" s="1"/>
  <c r="N243" i="2"/>
  <c r="P243" i="2" s="1"/>
  <c r="N244" i="2"/>
  <c r="P244" i="2" s="1"/>
  <c r="N245" i="2"/>
  <c r="P245" i="2" s="1"/>
  <c r="N246" i="2"/>
  <c r="P246" i="2" s="1"/>
  <c r="N252" i="2"/>
  <c r="P252" i="2" s="1"/>
  <c r="N253" i="2"/>
  <c r="P253" i="2" s="1"/>
  <c r="N254" i="2"/>
  <c r="P254" i="2" s="1"/>
  <c r="N255" i="2"/>
  <c r="P255" i="2" s="1"/>
  <c r="N259" i="2"/>
  <c r="P259" i="2" s="1"/>
  <c r="N260" i="2"/>
  <c r="P260" i="2" s="1"/>
  <c r="N262" i="2"/>
  <c r="P262" i="2" s="1"/>
  <c r="N263" i="2"/>
  <c r="P263" i="2" s="1"/>
  <c r="N264" i="2"/>
  <c r="P264" i="2" s="1"/>
  <c r="N265" i="2"/>
  <c r="P265" i="2" s="1"/>
  <c r="N266" i="2"/>
  <c r="P266" i="2" s="1"/>
  <c r="N250" i="2"/>
  <c r="P250" i="2" s="1"/>
  <c r="P249" i="2" s="1"/>
  <c r="N332" i="2"/>
  <c r="P332" i="2" s="1"/>
  <c r="N333" i="2"/>
  <c r="P333" i="2" s="1"/>
  <c r="N334" i="2"/>
  <c r="P334" i="2" s="1"/>
  <c r="N335" i="2"/>
  <c r="P335" i="2" s="1"/>
  <c r="N368" i="2"/>
  <c r="P368" i="2" s="1"/>
  <c r="N367" i="2"/>
  <c r="P367" i="2" s="1"/>
  <c r="N369" i="2"/>
  <c r="P369" i="2" s="1"/>
  <c r="N364" i="2"/>
  <c r="P364" i="2" s="1"/>
  <c r="N365" i="2"/>
  <c r="P365" i="2" s="1"/>
  <c r="N370" i="2"/>
  <c r="P370" i="2" s="1"/>
  <c r="N371" i="2"/>
  <c r="P371" i="2" s="1"/>
  <c r="N372" i="2"/>
  <c r="P372" i="2" s="1"/>
  <c r="N373" i="2"/>
  <c r="P373" i="2" s="1"/>
  <c r="N374" i="2"/>
  <c r="P374" i="2" s="1"/>
  <c r="N375" i="2"/>
  <c r="P375" i="2" s="1"/>
  <c r="N376" i="2"/>
  <c r="P376" i="2" s="1"/>
  <c r="N354" i="2"/>
  <c r="P354" i="2" s="1"/>
  <c r="P353" i="2" s="1"/>
  <c r="N409" i="2"/>
  <c r="P409" i="2" s="1"/>
  <c r="N410" i="2"/>
  <c r="P410" i="2" s="1"/>
  <c r="N413" i="2"/>
  <c r="P413" i="2" s="1"/>
  <c r="N414" i="2"/>
  <c r="P414" i="2" s="1"/>
  <c r="N415" i="2"/>
  <c r="P415" i="2" s="1"/>
  <c r="N417" i="2"/>
  <c r="P417" i="2" s="1"/>
  <c r="N418" i="2"/>
  <c r="P418" i="2" s="1"/>
  <c r="N419" i="2"/>
  <c r="P419" i="2" s="1"/>
  <c r="N422" i="2"/>
  <c r="P422" i="2" s="1"/>
  <c r="P421" i="2" s="1"/>
  <c r="N400" i="2"/>
  <c r="P400" i="2" s="1"/>
  <c r="P399" i="2" s="1"/>
  <c r="N407" i="2"/>
  <c r="P407" i="2" s="1"/>
  <c r="P406" i="2" s="1"/>
  <c r="N341" i="2"/>
  <c r="P341" i="2" s="1"/>
  <c r="N342" i="2"/>
  <c r="P342" i="2" s="1"/>
  <c r="N343" i="2"/>
  <c r="P343" i="2" s="1"/>
  <c r="N344" i="2"/>
  <c r="P344" i="2" s="1"/>
  <c r="N346" i="2"/>
  <c r="P346" i="2" s="1"/>
  <c r="N347" i="2"/>
  <c r="P347" i="2" s="1"/>
  <c r="N349" i="2"/>
  <c r="P349" i="2" s="1"/>
  <c r="N350" i="2"/>
  <c r="P350" i="2" s="1"/>
  <c r="N383" i="2"/>
  <c r="P383" i="2" s="1"/>
  <c r="N384" i="2"/>
  <c r="P384" i="2" s="1"/>
  <c r="N385" i="2"/>
  <c r="P385" i="2" s="1"/>
  <c r="N388" i="2"/>
  <c r="P388" i="2" s="1"/>
  <c r="P387" i="2" s="1"/>
  <c r="N389" i="2"/>
  <c r="P389" i="2" s="1"/>
  <c r="N391" i="2"/>
  <c r="P391" i="2" s="1"/>
  <c r="N392" i="2"/>
  <c r="P392" i="2" s="1"/>
  <c r="N393" i="2"/>
  <c r="P393" i="2" s="1"/>
  <c r="N394" i="2"/>
  <c r="P394" i="2" s="1"/>
  <c r="N395" i="2"/>
  <c r="P395" i="2" s="1"/>
  <c r="N381" i="2"/>
  <c r="P381" i="2" s="1"/>
  <c r="P380" i="2" s="1"/>
  <c r="N49" i="2"/>
  <c r="P49" i="2" s="1"/>
  <c r="N48" i="2"/>
  <c r="P48" i="2" s="1"/>
  <c r="N50" i="2"/>
  <c r="P50" i="2" s="1"/>
  <c r="N45" i="2"/>
  <c r="P45" i="2" s="1"/>
  <c r="N46" i="2"/>
  <c r="P46" i="2" s="1"/>
  <c r="N51" i="2"/>
  <c r="P51" i="2" s="1"/>
  <c r="N52" i="2"/>
  <c r="P52" i="2" s="1"/>
  <c r="N53" i="2"/>
  <c r="P53" i="2" s="1"/>
  <c r="N54" i="2"/>
  <c r="P54" i="2" s="1"/>
  <c r="N55" i="2"/>
  <c r="P55" i="2" s="1"/>
  <c r="N56" i="2"/>
  <c r="P56" i="2" s="1"/>
  <c r="N57" i="2"/>
  <c r="P57" i="2" s="1"/>
  <c r="N35" i="2"/>
  <c r="P35" i="2" s="1"/>
  <c r="P34" i="2" s="1"/>
  <c r="N94" i="2"/>
  <c r="P94" i="2" s="1"/>
  <c r="N95" i="2"/>
  <c r="P95" i="2" s="1"/>
  <c r="N96" i="2"/>
  <c r="P96" i="2" s="1"/>
  <c r="N98" i="2"/>
  <c r="P98" i="2" s="1"/>
  <c r="N99" i="2"/>
  <c r="P99" i="2" s="1"/>
  <c r="N100" i="2"/>
  <c r="P100" i="2" s="1"/>
  <c r="N90" i="2"/>
  <c r="P90" i="2" s="1"/>
  <c r="N91" i="2"/>
  <c r="P91" i="2" s="1"/>
  <c r="N103" i="2"/>
  <c r="P103" i="2" s="1"/>
  <c r="P102" i="2" s="1"/>
  <c r="N81" i="2"/>
  <c r="P81" i="2" s="1"/>
  <c r="P80" i="2" s="1"/>
  <c r="N88" i="2"/>
  <c r="P88" i="2" s="1"/>
  <c r="P87" i="2" s="1"/>
  <c r="N22" i="2"/>
  <c r="P22" i="2" s="1"/>
  <c r="N23" i="2"/>
  <c r="P23" i="2" s="1"/>
  <c r="N24" i="2"/>
  <c r="P24" i="2" s="1"/>
  <c r="N25" i="2"/>
  <c r="P25" i="2" s="1"/>
  <c r="N27" i="2"/>
  <c r="P27" i="2" s="1"/>
  <c r="N28" i="2"/>
  <c r="P28" i="2" s="1"/>
  <c r="N30" i="2"/>
  <c r="P30" i="2" s="1"/>
  <c r="P29" i="2" s="1"/>
  <c r="N31" i="2"/>
  <c r="P31" i="2" s="1"/>
  <c r="N64" i="2"/>
  <c r="P64" i="2" s="1"/>
  <c r="N65" i="2"/>
  <c r="P65" i="2" s="1"/>
  <c r="N66" i="2"/>
  <c r="P66" i="2" s="1"/>
  <c r="N67" i="2"/>
  <c r="P67" i="2" s="1"/>
  <c r="N69" i="2"/>
  <c r="P69" i="2" s="1"/>
  <c r="N70" i="2"/>
  <c r="P70" i="2" s="1"/>
  <c r="N72" i="2"/>
  <c r="P72" i="2" s="1"/>
  <c r="N73" i="2"/>
  <c r="P73" i="2" s="1"/>
  <c r="N74" i="2"/>
  <c r="P74" i="2" s="1"/>
  <c r="N75" i="2"/>
  <c r="P75" i="2" s="1"/>
  <c r="N76" i="2"/>
  <c r="P76" i="2" s="1"/>
  <c r="N62" i="2"/>
  <c r="P62" i="2" s="1"/>
  <c r="P61" i="2" s="1"/>
  <c r="N148" i="2"/>
  <c r="P148" i="2" s="1"/>
  <c r="N149" i="2"/>
  <c r="P149" i="2" s="1"/>
  <c r="N150" i="2"/>
  <c r="P150" i="2" s="1"/>
  <c r="N151" i="2"/>
  <c r="P151" i="2" s="1"/>
  <c r="N153" i="2"/>
  <c r="P153" i="2" s="1"/>
  <c r="P152" i="2" s="1"/>
  <c r="N154" i="2"/>
  <c r="P154" i="2" s="1"/>
  <c r="N156" i="2"/>
  <c r="P156" i="2" s="1"/>
  <c r="N157" i="2"/>
  <c r="P157" i="2" s="1"/>
  <c r="N163" i="2"/>
  <c r="P163" i="2" s="1"/>
  <c r="N164" i="2"/>
  <c r="P164" i="2" s="1"/>
  <c r="N165" i="2"/>
  <c r="P165" i="2" s="1"/>
  <c r="N166" i="2"/>
  <c r="P166" i="2" s="1"/>
  <c r="N168" i="2"/>
  <c r="P168" i="2" s="1"/>
  <c r="P167" i="2" s="1"/>
  <c r="N169" i="2"/>
  <c r="P169" i="2" s="1"/>
  <c r="N171" i="2"/>
  <c r="P171" i="2" s="1"/>
  <c r="N172" i="2"/>
  <c r="P172" i="2" s="1"/>
  <c r="N173" i="2"/>
  <c r="P173" i="2" s="1"/>
  <c r="N174" i="2"/>
  <c r="P174" i="2" s="1"/>
  <c r="N175" i="2"/>
  <c r="P175" i="2" s="1"/>
  <c r="N161" i="2"/>
  <c r="P161" i="2" s="1"/>
  <c r="P160" i="2" s="1"/>
  <c r="P362" i="2"/>
  <c r="P361" i="2" s="1"/>
  <c r="P43" i="2"/>
  <c r="P42" i="2" s="1"/>
  <c r="P180" i="2"/>
  <c r="N184" i="2"/>
  <c r="P184" i="2" s="1"/>
  <c r="P183" i="2" s="1"/>
  <c r="N186" i="2"/>
  <c r="P186" i="2" s="1"/>
  <c r="N187" i="2"/>
  <c r="P187" i="2" s="1"/>
  <c r="N188" i="2"/>
  <c r="P188" i="2" s="1"/>
  <c r="N189" i="2"/>
  <c r="P189" i="2" s="1"/>
  <c r="N191" i="2"/>
  <c r="P191" i="2" s="1"/>
  <c r="P190" i="2" s="1"/>
  <c r="N192" i="2"/>
  <c r="P192" i="2" s="1"/>
  <c r="N194" i="2"/>
  <c r="P194" i="2" s="1"/>
  <c r="N195" i="2"/>
  <c r="P195" i="2" s="1"/>
  <c r="N480" i="2"/>
  <c r="P480" i="2" s="1"/>
  <c r="N481" i="2"/>
  <c r="P481" i="2" s="1"/>
  <c r="N482" i="2"/>
  <c r="P482" i="2" s="1"/>
  <c r="N483" i="2"/>
  <c r="P483" i="2" s="1"/>
  <c r="N494" i="2"/>
  <c r="P494" i="2" s="1"/>
  <c r="P493" i="2" s="1"/>
  <c r="N495" i="2"/>
  <c r="P495" i="2" s="1"/>
  <c r="N498" i="2"/>
  <c r="P498" i="2" s="1"/>
  <c r="N499" i="2"/>
  <c r="P499" i="2" s="1"/>
  <c r="N500" i="2"/>
  <c r="P500" i="2" s="1"/>
  <c r="N503" i="2"/>
  <c r="P503" i="2" s="1"/>
  <c r="P502" i="2" s="1"/>
  <c r="N487" i="2"/>
  <c r="P487" i="2" s="1"/>
  <c r="P486" i="2" s="1"/>
  <c r="N492" i="2"/>
  <c r="P492" i="2" s="1"/>
  <c r="P491" i="2" s="1"/>
  <c r="N509" i="2"/>
  <c r="P509" i="2" s="1"/>
  <c r="N510" i="2"/>
  <c r="P510" i="2" s="1"/>
  <c r="N511" i="2"/>
  <c r="P511" i="2" s="1"/>
  <c r="N512" i="2"/>
  <c r="P512" i="2" s="1"/>
  <c r="N514" i="2"/>
  <c r="P514" i="2" s="1"/>
  <c r="N515" i="2"/>
  <c r="P515" i="2" s="1"/>
  <c r="N507" i="2"/>
  <c r="P507" i="2" s="1"/>
  <c r="P506" i="2" s="1"/>
  <c r="N526" i="2"/>
  <c r="P526" i="2" s="1"/>
  <c r="N527" i="2"/>
  <c r="P527" i="2" s="1"/>
  <c r="N528" i="2"/>
  <c r="P528" i="2" s="1"/>
  <c r="N529" i="2"/>
  <c r="P529" i="2" s="1"/>
  <c r="N535" i="2"/>
  <c r="P535" i="2" s="1"/>
  <c r="N536" i="2"/>
  <c r="P536" i="2" s="1"/>
  <c r="N537" i="2"/>
  <c r="P537" i="2" s="1"/>
  <c r="N538" i="2"/>
  <c r="P538" i="2" s="1"/>
  <c r="N544" i="2"/>
  <c r="P544" i="2" s="1"/>
  <c r="N545" i="2"/>
  <c r="P545" i="2" s="1"/>
  <c r="N546" i="2"/>
  <c r="P546" i="2" s="1"/>
  <c r="N549" i="2"/>
  <c r="P549" i="2" s="1"/>
  <c r="N550" i="2"/>
  <c r="P550" i="2" s="1"/>
  <c r="N552" i="2"/>
  <c r="P552" i="2" s="1"/>
  <c r="N553" i="2"/>
  <c r="P553" i="2" s="1"/>
  <c r="N554" i="2"/>
  <c r="P554" i="2" s="1"/>
  <c r="N555" i="2"/>
  <c r="P555" i="2" s="1"/>
  <c r="N556" i="2"/>
  <c r="P556" i="2" s="1"/>
  <c r="N542" i="2"/>
  <c r="P542" i="2" s="1"/>
  <c r="P541" i="2" s="1"/>
  <c r="N584" i="2"/>
  <c r="P584" i="2" s="1"/>
  <c r="N585" i="2"/>
  <c r="P585" i="2" s="1"/>
  <c r="N586" i="2"/>
  <c r="P586" i="2" s="1"/>
  <c r="N587" i="2"/>
  <c r="P587" i="2" s="1"/>
  <c r="N568" i="2"/>
  <c r="P568" i="2" s="1"/>
  <c r="P567" i="2" s="1"/>
  <c r="N569" i="2"/>
  <c r="P569" i="2" s="1"/>
  <c r="N574" i="2"/>
  <c r="P574" i="2" s="1"/>
  <c r="N575" i="2"/>
  <c r="P575" i="2" s="1"/>
  <c r="N576" i="2"/>
  <c r="P576" i="2" s="1"/>
  <c r="N577" i="2"/>
  <c r="P577" i="2" s="1"/>
  <c r="N578" i="2"/>
  <c r="P578" i="2" s="1"/>
  <c r="N579" i="2"/>
  <c r="P579" i="2" s="1"/>
  <c r="N561" i="2"/>
  <c r="P561" i="2" s="1"/>
  <c r="P560" i="2" s="1"/>
  <c r="N571" i="2"/>
  <c r="P571" i="2" s="1"/>
  <c r="N572" i="2"/>
  <c r="P572" i="2" s="1"/>
  <c r="N547" i="2"/>
  <c r="P547" i="2" s="1"/>
  <c r="N386" i="2"/>
  <c r="P386" i="2" s="1"/>
  <c r="F101" i="5"/>
  <c r="G101" i="5"/>
  <c r="I101" i="5"/>
  <c r="F102" i="5"/>
  <c r="I102" i="5" s="1"/>
  <c r="G102" i="5"/>
  <c r="F103" i="5"/>
  <c r="I103" i="5" s="1"/>
  <c r="F104" i="5"/>
  <c r="I104" i="5" s="1"/>
  <c r="G104" i="5"/>
  <c r="E31" i="5"/>
  <c r="E32" i="5" s="1"/>
  <c r="E91" i="5"/>
  <c r="E92" i="5" s="1"/>
  <c r="A69" i="5"/>
  <c r="A24" i="5"/>
  <c r="P366" i="2" l="1"/>
  <c r="P92" i="2"/>
  <c r="P516" i="2"/>
  <c r="P548" i="2"/>
  <c r="P345" i="2"/>
  <c r="P331" i="2"/>
  <c r="P258" i="2"/>
  <c r="P242" i="2"/>
  <c r="P496" i="2"/>
  <c r="P508" i="2"/>
  <c r="P340" i="2"/>
  <c r="P363" i="2"/>
  <c r="P382" i="2"/>
  <c r="P47" i="2"/>
  <c r="P570" i="2"/>
  <c r="P543" i="2"/>
  <c r="P525" i="2"/>
  <c r="P524" i="2" s="1"/>
  <c r="P185" i="2"/>
  <c r="P162" i="2"/>
  <c r="P147" i="2"/>
  <c r="P464" i="2"/>
  <c r="P272" i="2"/>
  <c r="P71" i="2"/>
  <c r="P401" i="2"/>
  <c r="P562" i="2"/>
  <c r="P559" i="2" s="1"/>
  <c r="P251" i="2"/>
  <c r="O18" i="6"/>
  <c r="P573" i="2"/>
  <c r="P551" i="2"/>
  <c r="P513" i="2"/>
  <c r="P68" i="2"/>
  <c r="P26" i="2"/>
  <c r="P411" i="2"/>
  <c r="P277" i="2"/>
  <c r="P534" i="2"/>
  <c r="P63" i="2"/>
  <c r="P21" i="2"/>
  <c r="P89" i="2"/>
  <c r="P44" i="2"/>
  <c r="P348" i="2"/>
  <c r="P261" i="2"/>
  <c r="P355" i="2"/>
  <c r="P583" i="2"/>
  <c r="P582" i="2" s="1"/>
  <c r="P170" i="2"/>
  <c r="P155" i="2"/>
  <c r="P390" i="2"/>
  <c r="P408" i="2"/>
  <c r="I69" i="5"/>
  <c r="I52" i="5"/>
  <c r="I68" i="5"/>
  <c r="I7" i="5"/>
  <c r="P82" i="2"/>
  <c r="P488" i="2"/>
  <c r="P280" i="2"/>
  <c r="P193" i="2"/>
  <c r="P182" i="2" s="1"/>
  <c r="P36" i="2"/>
  <c r="O11" i="6"/>
  <c r="P330" i="2"/>
  <c r="P241" i="2"/>
  <c r="I9" i="5"/>
  <c r="I53" i="5"/>
  <c r="I70" i="5"/>
  <c r="I24" i="5"/>
  <c r="I21" i="5"/>
  <c r="I67" i="5"/>
  <c r="I8" i="5"/>
  <c r="P178" i="2"/>
  <c r="P533" i="2"/>
  <c r="I105" i="5"/>
  <c r="I106" i="5" s="1"/>
  <c r="O80" i="6"/>
  <c r="O42" i="6"/>
  <c r="O29" i="6"/>
  <c r="P479" i="2"/>
  <c r="P478" i="2" s="1"/>
  <c r="P269" i="2" l="1"/>
  <c r="P505" i="2"/>
  <c r="P33" i="2"/>
  <c r="P485" i="2"/>
  <c r="P339" i="2"/>
  <c r="P398" i="2"/>
  <c r="P379" i="2"/>
  <c r="P20" i="2"/>
  <c r="P79" i="2"/>
  <c r="P540" i="2"/>
  <c r="P531" i="2" s="1"/>
  <c r="P352" i="2"/>
  <c r="P248" i="2"/>
  <c r="P239" i="2" s="1"/>
  <c r="P146" i="2"/>
  <c r="P159" i="2"/>
  <c r="P60" i="2"/>
  <c r="I57" i="5"/>
  <c r="I58" i="5" s="1"/>
  <c r="I71" i="5"/>
  <c r="I72" i="5" s="1"/>
  <c r="I26" i="5"/>
  <c r="I27" i="5" s="1"/>
  <c r="I14" i="5"/>
  <c r="I15" i="5" s="1"/>
  <c r="O28" i="6"/>
  <c r="O17" i="6" s="1"/>
  <c r="N9" i="6" s="1"/>
  <c r="O9" i="6" s="1"/>
  <c r="O7" i="6" s="1"/>
  <c r="O121" i="6" s="1"/>
  <c r="P144" i="2" l="1"/>
  <c r="K9" i="4" s="1"/>
  <c r="P337" i="2"/>
  <c r="K19" i="4" s="1"/>
  <c r="P476" i="2"/>
  <c r="P474" i="2" s="1"/>
  <c r="P18" i="2"/>
  <c r="O471" i="2"/>
  <c r="P471" i="2" s="1"/>
  <c r="P470" i="2" s="1"/>
  <c r="K14" i="4"/>
  <c r="K31" i="4"/>
  <c r="P16" i="2" l="1"/>
  <c r="K4" i="4"/>
  <c r="P463" i="2"/>
  <c r="P237" i="2" s="1"/>
  <c r="K27" i="4"/>
  <c r="K24" i="4" l="1"/>
  <c r="K1" i="4" s="1"/>
  <c r="P590" i="2"/>
  <c r="E10" i="2" s="1"/>
</calcChain>
</file>

<file path=xl/sharedStrings.xml><?xml version="1.0" encoding="utf-8"?>
<sst xmlns="http://schemas.openxmlformats.org/spreadsheetml/2006/main" count="2721" uniqueCount="353">
  <si>
    <t>RENCANA ANGGARAN BELANJA</t>
  </si>
  <si>
    <t>Kementerian Negara / Lembaga</t>
  </si>
  <si>
    <t>:</t>
  </si>
  <si>
    <t xml:space="preserve">  Kementerian Kesehatan RI</t>
  </si>
  <si>
    <t>Unit Eselon II / Satker</t>
  </si>
  <si>
    <t xml:space="preserve">  Pusat Perencanaan dan Pendayagunaan SDM Kesehatan</t>
  </si>
  <si>
    <t>Kegiatan</t>
  </si>
  <si>
    <t xml:space="preserve">  Perencanaan dan Pendayagunaan SDM Kesehatan</t>
  </si>
  <si>
    <t>Keluaran (Output)</t>
  </si>
  <si>
    <t xml:space="preserve">  Dokumen Pendayagunaan SDM Kesehatan Dalam Negeri</t>
  </si>
  <si>
    <t>Volume</t>
  </si>
  <si>
    <t>Satuan Ukur</t>
  </si>
  <si>
    <t xml:space="preserve">  Dokumen</t>
  </si>
  <si>
    <t>Alokasi Dana</t>
  </si>
  <si>
    <t>Kode</t>
  </si>
  <si>
    <t>Uraian Suboutput/Komponen/ Subkomponen/detil</t>
  </si>
  <si>
    <t>Volume Sub Output</t>
  </si>
  <si>
    <t>Jenis Komponen</t>
  </si>
  <si>
    <t>Rincian Perhitungan</t>
  </si>
  <si>
    <t>Harga Satuan</t>
  </si>
  <si>
    <t>Jumlah Biaya</t>
  </si>
  <si>
    <t>Utama/Pendukung</t>
  </si>
  <si>
    <t>Jml</t>
  </si>
  <si>
    <t>DOKUMEN PERENCANAAN DISTRIBUSI SDM KESEHATAN DALAM NEGERI</t>
  </si>
  <si>
    <t>011</t>
  </si>
  <si>
    <t>Pendukung</t>
  </si>
  <si>
    <t>A</t>
  </si>
  <si>
    <t>Rapat Persiapan</t>
  </si>
  <si>
    <t>Belanja Bahan</t>
  </si>
  <si>
    <t>Makan &amp; Snack</t>
  </si>
  <si>
    <t>or</t>
  </si>
  <si>
    <t>x</t>
  </si>
  <si>
    <t>pt</t>
  </si>
  <si>
    <t>hr</t>
  </si>
  <si>
    <t>B</t>
  </si>
  <si>
    <t>Belanja Pengiriman Surat Dinas Pos Pusat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</si>
  <si>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</si>
  <si>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</si>
  <si>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</si>
  <si>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</si>
  <si>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</si>
  <si>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</si>
  <si>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</si>
  <si>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</si>
  <si>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524114</t>
  </si>
  <si>
    <t>Belanja Perjalanan Dinas Paket Meeting Dalam Kota</t>
  </si>
  <si>
    <t xml:space="preserve">Transport Lokal </t>
  </si>
  <si>
    <t>tr</t>
  </si>
  <si>
    <t>kl</t>
  </si>
  <si>
    <t>C</t>
  </si>
  <si>
    <t>D</t>
  </si>
  <si>
    <t>Penyusunan Laporan</t>
  </si>
  <si>
    <t>012</t>
  </si>
  <si>
    <t>Utama</t>
  </si>
  <si>
    <t>Pembahasan</t>
  </si>
  <si>
    <t xml:space="preserve">Paket Fullday </t>
  </si>
  <si>
    <t xml:space="preserve">Uang Saku </t>
  </si>
  <si>
    <t>013</t>
  </si>
  <si>
    <t>Biaya Perjalanan Biasa</t>
  </si>
  <si>
    <t xml:space="preserve">Transport </t>
  </si>
  <si>
    <t>Uang harian</t>
  </si>
  <si>
    <t>Penginapan</t>
  </si>
  <si>
    <t>Belanja Perjalanan Dinas Paket Meeting Luar Kota</t>
  </si>
  <si>
    <t>Paket Fullboard</t>
  </si>
  <si>
    <t>Transport</t>
  </si>
  <si>
    <t>Belanja Barang Non Operasional Lainnya</t>
  </si>
  <si>
    <t>Biaya Penyelenggaraaan</t>
  </si>
  <si>
    <t>lok</t>
  </si>
  <si>
    <t>Transport ke propinsi</t>
  </si>
  <si>
    <t>Kepala Bidang Pendayagunaan</t>
  </si>
  <si>
    <t>SDM Kesehatan Dalam Negeri</t>
  </si>
  <si>
    <t>Purwani Eko Prihatin, SKM, M.Kes, M.Ed</t>
  </si>
  <si>
    <t>NIP 196107231985032001</t>
  </si>
  <si>
    <t>Tabel Identifikasi/Evaluasi IKK dan Output</t>
  </si>
  <si>
    <t>No</t>
  </si>
  <si>
    <t>Kegiatan /IKK (Dalam Renstra /Renja/RKP)</t>
  </si>
  <si>
    <t>Output Eksisting dalam Aplikasi RKAKL</t>
  </si>
  <si>
    <t>Sub Output</t>
  </si>
  <si>
    <t>Komponen</t>
  </si>
  <si>
    <t>Sub Komponen</t>
  </si>
  <si>
    <t>Status</t>
  </si>
  <si>
    <t>Ket</t>
  </si>
  <si>
    <t>Penyempurnaan Pedoman Distribusi Nakes di DTPK</t>
  </si>
  <si>
    <t>DOKUMEN PEMANTAUAN DISTRIBUSI SDM KESEHATAN DALAM NEGERI</t>
  </si>
  <si>
    <t>Pelaksanaan Pemantauan Pemenuhan Nakes di Fasyankes</t>
  </si>
  <si>
    <t>Seminar</t>
  </si>
  <si>
    <t>Pelaksanaan Pemantauan</t>
  </si>
  <si>
    <t>Penyusunan Dokumen</t>
  </si>
  <si>
    <t>xxxx.xxx</t>
  </si>
  <si>
    <t>Keterangan</t>
  </si>
  <si>
    <t>di Jakarta</t>
  </si>
  <si>
    <t>PENYUSUNAN DOKUMEN RENCANA PEMENUHAN NAKES DI FASYANKES MILIK PEMDA</t>
  </si>
  <si>
    <t>Papua</t>
  </si>
  <si>
    <t>Sumut</t>
  </si>
  <si>
    <t>NTT</t>
  </si>
  <si>
    <t>Kalsel</t>
  </si>
  <si>
    <t>Pemda Kab/Kota</t>
  </si>
  <si>
    <t xml:space="preserve">Utama </t>
  </si>
  <si>
    <t>Penyusunan Draft Pedoman</t>
  </si>
  <si>
    <t>PELAKSANAAN PEMANTAUAN PEMENUHAN NAKES DI FASYANKES MILIK PEMDA</t>
  </si>
  <si>
    <t>4 Kab/Kota</t>
  </si>
  <si>
    <t>Dinkes &amp; BKD</t>
  </si>
  <si>
    <t>Kemenkes, Kemendagri, KemenPAN-RB, ....</t>
  </si>
  <si>
    <t>PENDAYAGUNAAN SDM KESEHATAN DALAM NEGERI TA 2015</t>
  </si>
  <si>
    <t>Uang Saku pertemuan 4 jam diluar jam kantor</t>
  </si>
  <si>
    <t>Pembuatan Aplikasi Manajemen Distribusi SDMK</t>
  </si>
  <si>
    <t>Uji Coba Aplikasi Manajemen Distribusi SDMK</t>
  </si>
  <si>
    <t>Transport Lokal Narsum/Moderator</t>
  </si>
  <si>
    <t>Usulan Anggaran</t>
  </si>
  <si>
    <t>PERENCANAAN DAN PENDAYAGUNAAN SDM KESEHATAN</t>
  </si>
  <si>
    <t xml:space="preserve">Pedoman Penempatan dokter spesialis paska PPDSBK merupakan pedoman penempatan khusus (............) ke daerah/fasyankes ........... </t>
  </si>
  <si>
    <t>PENYUSUNAN PEDOMAN PENEMPATAN DOKTER SPESIALIS PASKA PPDSBK</t>
  </si>
  <si>
    <t xml:space="preserve">DOKUMEN PELAKSANAAN DISTRIBUSI SDMK </t>
  </si>
  <si>
    <t>DOKUMEN PENDAYGUNAAN SDMK DALAM NEGERI</t>
  </si>
  <si>
    <t>DOKUMEN PELAKSANAAN DISTRIBUSI SDM KESEHATAN DALAM NEGERI</t>
  </si>
  <si>
    <t xml:space="preserve">  3 (dua)</t>
  </si>
  <si>
    <t>PENGEMBANGAN MANAJEMEN DISTRIBUSI SDMK</t>
  </si>
  <si>
    <t>Belanja Jasa Konsultan</t>
  </si>
  <si>
    <t>Penyusunan Dokumen Perencanaan Distribusi SDM Kesehatan</t>
  </si>
  <si>
    <t>Penyusunan Dokumen Pelaksanaan Distribusi SDM Kesehatan</t>
  </si>
  <si>
    <t>Penyusunan Dokumen Pemantauan Distribusi SDM Kesehatan</t>
  </si>
  <si>
    <t xml:space="preserve">Pengembangan Manajemen Distribusi SDMK </t>
  </si>
  <si>
    <t>Uji coba Aplikasi Manajemen Distribusi SDMK</t>
  </si>
  <si>
    <t>Airport tax</t>
  </si>
  <si>
    <t>Total</t>
  </si>
  <si>
    <t>Rata-rata</t>
  </si>
  <si>
    <t>Dari</t>
  </si>
  <si>
    <t>Ke</t>
  </si>
  <si>
    <t>Jakarta</t>
  </si>
  <si>
    <t>Tiket ke Provinsi</t>
  </si>
  <si>
    <t>Taxi Jakarta</t>
  </si>
  <si>
    <t>Taxi Daerah</t>
  </si>
  <si>
    <t>Penyelenggaraan</t>
  </si>
  <si>
    <t>Sewa gedung</t>
  </si>
  <si>
    <t>Tool kit (35 orang x 50.000)</t>
  </si>
  <si>
    <t>Transport ke Prov.</t>
  </si>
  <si>
    <t>Transport ke Kab</t>
  </si>
  <si>
    <t>Tiket ke Jakrta</t>
  </si>
  <si>
    <t>Transportasi Peserta Pusat</t>
  </si>
  <si>
    <t>Transportasi Peserta Daerah</t>
  </si>
  <si>
    <t>Biaya Lansung Personal Jasa Konsultan</t>
  </si>
  <si>
    <t>MTB</t>
  </si>
  <si>
    <t>Nias Selatan</t>
  </si>
  <si>
    <t>Kutai Timur</t>
  </si>
  <si>
    <t>Makassar</t>
  </si>
  <si>
    <t>Samarinda</t>
  </si>
  <si>
    <t>Kabupaten</t>
  </si>
  <si>
    <t>Provinsi</t>
  </si>
  <si>
    <t>Arsada</t>
  </si>
  <si>
    <t>Adinkes</t>
  </si>
  <si>
    <t>Merauke</t>
  </si>
  <si>
    <t>Sambas</t>
  </si>
  <si>
    <t>Asosiasi Pemerintah Kabupaten Seluruh Indonesia (APKASI)</t>
  </si>
  <si>
    <t>Asosiasi Pemerintah Propinsi Seluruh Indonesia (APPSI)</t>
  </si>
  <si>
    <t>Sosialisasi</t>
  </si>
  <si>
    <t>Finalisasi</t>
  </si>
  <si>
    <t>Persiapan dan Penyusunan Laporan</t>
  </si>
  <si>
    <t>Uang Saku pertemuan di dalam kantor di  luar jam kerja</t>
  </si>
  <si>
    <t>Uang Harian</t>
  </si>
  <si>
    <t>524111</t>
  </si>
  <si>
    <t>Sewa perlengkapan pertemuan</t>
  </si>
  <si>
    <t>Transport Lokal pertemuan di dalam kantor di  luar jam kerja</t>
  </si>
  <si>
    <t>Uang Saku Fullday</t>
  </si>
  <si>
    <t>Tool kit (35 orang x40.000)</t>
  </si>
  <si>
    <t>Transport Lokal Narsum/Moderator pertemuan 4 jam diluar jam kantor</t>
  </si>
  <si>
    <t>Tim Sosialisasi</t>
  </si>
  <si>
    <t xml:space="preserve">Biaya Penyelenggaraan </t>
  </si>
  <si>
    <t>Transport Lokal Narsum/Moderator pertemuan di dalam kantor di  luar jam kerja</t>
  </si>
  <si>
    <t>Penyusunan dan Pembahasan</t>
  </si>
  <si>
    <t>Surabaya</t>
  </si>
  <si>
    <t>Fullboard Peserta Daerah</t>
  </si>
  <si>
    <t>Uang Harian Peserta Daerah</t>
  </si>
  <si>
    <t>Paket Fullday Peserta Pusat</t>
  </si>
  <si>
    <t>Transport Lokal Fullday Peserta Pusat</t>
  </si>
  <si>
    <t>Transport Lokal Peserta Pusat</t>
  </si>
  <si>
    <t>Uang Saku Peserta Pusat</t>
  </si>
  <si>
    <t>Paket Fullboard Peserta Daerah</t>
  </si>
  <si>
    <t>Transport Peserta Daerah</t>
  </si>
  <si>
    <t>Uang Saku Peserta Daerah</t>
  </si>
  <si>
    <t>Uang Saku Fullday Peserta Pusat</t>
  </si>
  <si>
    <t xml:space="preserve">Dinkes dan Kepala PKM di : Merauke, Sambas, MTB, Nias Selatan </t>
  </si>
  <si>
    <t>Uang Saku Fullboard Peserta Daerah</t>
  </si>
  <si>
    <t>Tim Pemantauan</t>
  </si>
  <si>
    <t>Alor</t>
  </si>
  <si>
    <t>Honor Output Kegiatan</t>
  </si>
  <si>
    <t>Panitia Pengadaan Jasa (Non Konstruksi) &amp; Pokja ULP</t>
  </si>
  <si>
    <t>Panitia Penerima hasil pekerjaan/pengadaan jasa</t>
  </si>
  <si>
    <t>Ketua Tim Teknis</t>
  </si>
  <si>
    <t>bl</t>
  </si>
  <si>
    <t>Anggota Tim Teknis</t>
  </si>
  <si>
    <t>PELAKSANAAN UJI COBA DISTRIBUSI NAKES DENGAN TEAM BASE</t>
  </si>
  <si>
    <t>Pelaksanaan Uji Cob Distribusi Nakes dengan Team Base</t>
  </si>
  <si>
    <t>RENCANA ANGGARAN DAN BIAYA</t>
  </si>
  <si>
    <t>JASA KONSULTAN SUB BIDANG DISTRIBUSI SDM KESEHATAN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</si>
  <si>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</si>
  <si>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</si>
  <si>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</si>
  <si>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</si>
  <si>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</si>
  <si>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</si>
  <si>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</si>
  <si>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Asisten/Administrasi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</si>
  <si>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</si>
  <si>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</si>
  <si>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</si>
  <si>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</si>
  <si>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</si>
  <si>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</si>
  <si>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</si>
  <si>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</si>
  <si>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</si>
  <si>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</si>
  <si>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</si>
  <si>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</si>
  <si>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</si>
  <si>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</si>
  <si>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</si>
  <si>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</si>
  <si>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</si>
  <si>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</si>
  <si>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</si>
  <si>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</si>
  <si>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</si>
  <si>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</si>
  <si>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</si>
  <si>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</si>
  <si>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</si>
  <si>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</si>
  <si>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</si>
  <si>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</si>
  <si>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</si>
  <si>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</si>
  <si>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</si>
  <si>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</si>
  <si>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</si>
  <si>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</si>
  <si>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</si>
  <si>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</si>
  <si>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</si>
  <si>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</si>
  <si>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</si>
  <si>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</si>
  <si>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</si>
  <si>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</si>
  <si>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</si>
  <si>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</si>
  <si>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</si>
  <si>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</si>
  <si>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</si>
  <si>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</si>
  <si>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</si>
  <si>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</si>
  <si>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</si>
  <si>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</si>
  <si>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</si>
  <si>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</si>
  <si>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</si>
  <si>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</si>
  <si>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</si>
  <si>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</si>
  <si>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</si>
  <si>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</si>
  <si>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</si>
  <si>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</si>
  <si>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</si>
  <si>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</si>
  <si>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</si>
  <si>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Surat menyurat Pelaporan</t>
  </si>
  <si>
    <t>Penggandaan Laporan</t>
  </si>
  <si>
    <t>Total Anggaran Jasa Konsultan</t>
  </si>
  <si>
    <t>1. Pelaksanaan Uji Coba Penempatan Nakes dengan Team Base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</si>
  <si>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</si>
  <si>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</si>
  <si>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</si>
  <si>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</si>
  <si>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</si>
  <si>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</si>
  <si>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</si>
  <si>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</si>
  <si>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</si>
  <si>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</si>
  <si>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</si>
  <si>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</si>
  <si>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</si>
  <si>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</si>
  <si>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</si>
  <si>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</si>
  <si>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</si>
  <si>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</si>
  <si>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</si>
  <si>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</si>
  <si>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</si>
  <si>
    <t>Wakil Ketua Tim Teknis</t>
  </si>
  <si>
    <t>Tool Kit</t>
  </si>
  <si>
    <t>Transport ke propinsi/Kab</t>
  </si>
  <si>
    <t>EVALUASI PELAKSANAAN UJI COBA PENEMPATAN NAKES DENGAN TEAM BASE YANG TELAH DILAKSANAKAN PADA TAHUN 2014</t>
  </si>
  <si>
    <t xml:space="preserve">Asosiasi Dinkes, Asosiasi Rumah Sakit, APPSI, APKASI, </t>
  </si>
  <si>
    <t>Pencetakan dan Plakat</t>
  </si>
  <si>
    <t>5 Provinsi</t>
  </si>
  <si>
    <t>EVALUASI PELAKSANAAN UJI COBA PENEMPATAN NAKES DENGAN TEAM BASE YANG TELAH DILAKSANAKAN TAHUN 2014</t>
  </si>
  <si>
    <t>Honor Penanggungjawab Daerah</t>
  </si>
  <si>
    <t>Pelaksanaan pemantauan merupakan tindak lanjut dari PBM 2014 dan Renbut Kemenkes, Kegiatan ini dilaksanakan sesuai tupoksi Subbid Distribusi dan aturan yang berlaku</t>
  </si>
  <si>
    <t>Draft Pedoman Distribusi Nakes di DTPK yang telah tersusun akan disempurnakan untuk selanjutnya ditetapkan. Pedoman Distribusi juga harus memuat proses Monitoring dan Evalusinya.</t>
  </si>
  <si>
    <t>Uji Coba Tahap 2 : Kab. Alor, Kab. Kep. Meranti, Kab. Toli-toli</t>
  </si>
  <si>
    <t>Evaluasi Pelaksanaan Uji Coba Penempatan Nakes dengan Team Base yg dilaksanakan Tahun 2014</t>
  </si>
  <si>
    <t>Rp. 15.000.000 x 3 bulan = 45.000.000,-</t>
  </si>
  <si>
    <t>Penyempurnaan Pedoman Distribusi Nakes di DTPK (Konsultan 1)</t>
  </si>
  <si>
    <t>Penyusunan Pedoman Penempatan dokter spesialis paska PPDSBK (Konsulatan 2)</t>
  </si>
  <si>
    <t>Penyusunan Pedoman Distribusi SDMK</t>
  </si>
  <si>
    <t>Penyusunan Pedoman Penempatan Dokter Spesialis Paska PPDSBK</t>
  </si>
  <si>
    <t>Penyusunan Dokumen Rencana Penempatan Nakes di Fasyankes milik Pemda (Konsultan 3)</t>
  </si>
  <si>
    <t>Penyusunan Dokumen Rencana Pemenuhan Nakes di fasyankes Milik Pemda</t>
  </si>
  <si>
    <t>utk tahun 2016 berdasarkan renbut tahun 2015, data peserta PPDSBK,Tindak lanjut dari PBM Pemerataan Nakes 2014 dll</t>
  </si>
  <si>
    <t>Pertemuan Koordinasi/Konsultasi dengan Stakeholder</t>
  </si>
  <si>
    <t>Transport dalam kota</t>
  </si>
  <si>
    <t>Rapat Fullday Koordinasi/Konsultasi Distribusi Dalam Kota</t>
  </si>
  <si>
    <t xml:space="preserve">Pertemuan Fullday dalam kota </t>
  </si>
  <si>
    <t xml:space="preserve">Pertemuan Fullboard dalam kota </t>
  </si>
  <si>
    <t>E</t>
  </si>
  <si>
    <t>`</t>
  </si>
  <si>
    <t xml:space="preserve">Penginapan </t>
  </si>
  <si>
    <t>Manado</t>
  </si>
  <si>
    <t xml:space="preserve">Kota </t>
  </si>
  <si>
    <t>Asosiasi Pemerintah Kota Seluruh Indonesia (APEKSI)</t>
  </si>
  <si>
    <t>Daerah Prioritas dan Perwakilan Wilayah Timur</t>
  </si>
  <si>
    <t>Daerah Prioritas dan Perwakilan Wilayah Barat</t>
  </si>
  <si>
    <t>Daerah Prioritas dan Perwakilan Wilayah Tengah</t>
  </si>
  <si>
    <t>Asosiasi Rumah Sakit Umum Daerah</t>
  </si>
  <si>
    <t>Dinkes - BKD Prov : Papua, Sumut, NTT, 
APPSI, APEKSI, APKASI, ARSADA, ADINKES</t>
  </si>
  <si>
    <t>Jawa Timur</t>
  </si>
  <si>
    <t>Selayar</t>
  </si>
  <si>
    <t>Dompu</t>
  </si>
  <si>
    <t>Sampang</t>
  </si>
  <si>
    <t>Sukabumi</t>
  </si>
  <si>
    <t>Pandeglang</t>
  </si>
  <si>
    <t>Penginapan Peserta Daerah</t>
  </si>
  <si>
    <t>Pertemuan di dalam kantor di  luar jam kerja</t>
  </si>
  <si>
    <t>Kepala Pusat Perencanaan dan Pendayagunaan</t>
  </si>
  <si>
    <t>Sumberdaya Manusia Kesehatan</t>
  </si>
  <si>
    <t>drg. Tritarayati, SH. MH.Kes</t>
  </si>
  <si>
    <t>NIP 195610091983012001</t>
  </si>
  <si>
    <t>Pelatihan Pra Penempatan</t>
  </si>
  <si>
    <t>Dinkes dan BKD Kab : Alor, Selayar, Sampang, Sukabumi, Dompu</t>
  </si>
  <si>
    <t>pada tahun 2015 berdasarkan renbut tahun 2014, data lulusan peserta PPDSBK, Tindak Lanjut PBM Pemerataan Nakes 2014, dll</t>
  </si>
  <si>
    <t>Dokumen Rencana Pemenuhan / Penempatan / Distribusi merupakan tindak lanjut dari PBM 2014 dan Tindak Lanjut dari Dokumen renbut yang disusun oleh Subbid Analisis Kebutuhan (Universal/Luas).</t>
  </si>
  <si>
    <r>
      <t xml:space="preserve">Pengembangan manjemen Distribusi SDMK adalah </t>
    </r>
    <r>
      <rPr>
        <sz val="9"/>
        <color theme="1"/>
        <rFont val="Calibri"/>
        <family val="2"/>
        <scheme val="minor"/>
      </rPr>
      <t>pembuatan sistem/aplikasi yang mempermudah dalam mengolah data distribusi SDMK</t>
    </r>
  </si>
  <si>
    <t>Evaluasi Pelaksanaan Uji Coba yang dilaksanakan pada Tahun 2014, sebagai dasar dalam pelaksanaan kegiatan di tahun 2016 apakah program tersebut akan dilanjutkan</t>
  </si>
  <si>
    <t>Daerah Prioritas dan Perwakilan Wilayah Utara</t>
  </si>
  <si>
    <t>Daerah Prioritas dan Perwakilan Wilayah Selatan</t>
  </si>
  <si>
    <t>Asosiasi Rumah Sakit Daerah</t>
  </si>
  <si>
    <t>Asosiasi Dinas Kesehatan</t>
  </si>
  <si>
    <t>Effisiensi</t>
  </si>
  <si>
    <t>effisiensi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</si>
</sst>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??_);_(@_)"/>
    <numFmt numFmtId="165" formatCode="0_);\(0\)"/>
    <numFmt numFmtId="166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u val="singleAccounting"/>
      <sz val="12"/>
      <color indexed="8"/>
      <name val="Tw Cen M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indexed="8"/>
      <name val="Tw Cen MT"/>
      <family val="2"/>
    </font>
    <font>
      <u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i/>
      <u/>
      <sz val="12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  <font>
      <b/>
      <sz val="12"/>
      <name val="Tw Cen MT"/>
      <family val="2"/>
    </font>
    <font>
      <sz val="11"/>
      <name val="Calibri"/>
      <family val="2"/>
      <scheme val="minor"/>
    </font>
    <font>
      <b/>
      <sz val="12"/>
      <color theme="0" tint="-0.14999847407452621"/>
      <name val="Tw Cen MT"/>
      <family val="2"/>
    </font>
    <font>
      <b/>
      <sz val="12"/>
      <color rgb="FFFF0000"/>
      <name val="Tw Cen MT"/>
      <family val="2"/>
    </font>
    <font>
      <sz val="12"/>
      <color rgb="FFFF0000"/>
      <name val="Tw Cen MT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  <xf numFmtId="43" fontId="1" fillId="0" borderId="0" applyFont="0" applyFill="0" applyBorder="0" applyAlignment="0" applyProtection="0"/>
  </cellStyleXfs>
  <cellXfs count="459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horizontal="left" vertical="top"/>
    </xf>
    <xf numFmtId="41" fontId="3" fillId="0" borderId="0" xfId="1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left" vertical="top" wrapText="1"/>
    </xf>
    <xf numFmtId="164" fontId="3" fillId="0" borderId="0" xfId="2" applyNumberFormat="1" applyFont="1" applyFill="1" applyBorder="1" applyAlignment="1">
      <alignment vertical="top" wrapText="1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2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horizontal="left" vertical="top"/>
    </xf>
    <xf numFmtId="41" fontId="5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right" vertical="top"/>
    </xf>
    <xf numFmtId="0" fontId="5" fillId="0" borderId="8" xfId="2" applyNumberFormat="1" applyFont="1" applyFill="1" applyBorder="1" applyAlignment="1">
      <alignment horizontal="lef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vertical="top"/>
    </xf>
    <xf numFmtId="41" fontId="4" fillId="0" borderId="13" xfId="2" applyNumberFormat="1" applyFont="1" applyFill="1" applyBorder="1" applyAlignment="1">
      <alignment horizontal="left" vertical="top"/>
    </xf>
    <xf numFmtId="41" fontId="3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/>
    </xf>
    <xf numFmtId="41" fontId="6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right" vertical="top" wrapText="1"/>
    </xf>
    <xf numFmtId="165" fontId="3" fillId="0" borderId="13" xfId="2" applyNumberFormat="1" applyFont="1" applyFill="1" applyBorder="1" applyAlignment="1">
      <alignment horizontal="center" vertical="top" wrapText="1"/>
    </xf>
    <xf numFmtId="41" fontId="4" fillId="0" borderId="13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13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5" fontId="4" fillId="0" borderId="13" xfId="2" applyNumberFormat="1" applyFont="1" applyFill="1" applyBorder="1" applyAlignment="1">
      <alignment horizontal="center" vertical="top" wrapText="1"/>
    </xf>
    <xf numFmtId="41" fontId="4" fillId="0" borderId="14" xfId="1" applyNumberFormat="1" applyFont="1" applyFill="1" applyBorder="1" applyAlignment="1">
      <alignment horizontal="center" vertical="top"/>
    </xf>
    <xf numFmtId="0" fontId="4" fillId="0" borderId="13" xfId="2" applyNumberFormat="1" applyFont="1" applyFill="1" applyBorder="1" applyAlignment="1">
      <alignment horizontal="center" vertical="top"/>
    </xf>
    <xf numFmtId="41" fontId="4" fillId="0" borderId="13" xfId="3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13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41" fontId="4" fillId="0" borderId="13" xfId="1" applyNumberFormat="1" applyFont="1" applyFill="1" applyBorder="1" applyAlignment="1">
      <alignment horizontal="left" vertical="top"/>
    </xf>
    <xf numFmtId="41" fontId="3" fillId="0" borderId="13" xfId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horizontal="left" vertical="top"/>
    </xf>
    <xf numFmtId="0" fontId="4" fillId="0" borderId="13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/>
    <xf numFmtId="0" fontId="3" fillId="0" borderId="13" xfId="2" applyNumberFormat="1" applyFont="1" applyFill="1" applyBorder="1" applyAlignment="1"/>
    <xf numFmtId="41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vertical="top" wrapText="1"/>
    </xf>
    <xf numFmtId="0" fontId="3" fillId="0" borderId="13" xfId="2" applyNumberFormat="1" applyFont="1" applyFill="1" applyBorder="1" applyAlignment="1">
      <alignment horizontal="right" vertical="top"/>
    </xf>
    <xf numFmtId="0" fontId="5" fillId="0" borderId="13" xfId="2" applyNumberFormat="1" applyFont="1" applyFill="1" applyBorder="1" applyAlignment="1">
      <alignment horizontal="left" vertical="top"/>
    </xf>
    <xf numFmtId="0" fontId="4" fillId="0" borderId="5" xfId="2" applyNumberFormat="1" applyFont="1" applyFill="1" applyBorder="1" applyAlignment="1"/>
    <xf numFmtId="41" fontId="3" fillId="0" borderId="3" xfId="1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horizontal="right" vertical="top"/>
    </xf>
    <xf numFmtId="41" fontId="4" fillId="0" borderId="15" xfId="2" applyNumberFormat="1" applyFont="1" applyFill="1" applyBorder="1" applyAlignment="1">
      <alignment horizontal="left" vertical="top"/>
    </xf>
    <xf numFmtId="41" fontId="4" fillId="0" borderId="7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 wrapText="1"/>
    </xf>
    <xf numFmtId="41" fontId="4" fillId="0" borderId="0" xfId="1" applyFont="1" applyFill="1" applyBorder="1" applyAlignment="1">
      <alignment vertical="top"/>
    </xf>
    <xf numFmtId="41" fontId="4" fillId="0" borderId="0" xfId="1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1" fontId="7" fillId="0" borderId="13" xfId="1" applyNumberFormat="1" applyFont="1" applyFill="1" applyBorder="1" applyAlignment="1">
      <alignment horizontal="left" vertical="top"/>
    </xf>
    <xf numFmtId="41" fontId="8" fillId="0" borderId="13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/>
    </xf>
    <xf numFmtId="41" fontId="4" fillId="0" borderId="5" xfId="1" applyNumberFormat="1" applyFont="1" applyFill="1" applyBorder="1" applyAlignment="1">
      <alignment horizontal="left" vertical="top"/>
    </xf>
    <xf numFmtId="0" fontId="4" fillId="0" borderId="4" xfId="2" applyNumberFormat="1" applyFont="1" applyFill="1" applyBorder="1" applyAlignment="1">
      <alignment horizontal="left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4" fillId="3" borderId="13" xfId="2" applyNumberFormat="1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1" fontId="10" fillId="4" borderId="0" xfId="0" applyNumberFormat="1" applyFont="1" applyFill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13" xfId="2" quotePrefix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right" vertical="top"/>
    </xf>
    <xf numFmtId="41" fontId="4" fillId="3" borderId="13" xfId="2" applyNumberFormat="1" applyFont="1" applyFill="1" applyBorder="1" applyAlignment="1">
      <alignment horizontal="left" vertical="top"/>
    </xf>
    <xf numFmtId="41" fontId="3" fillId="3" borderId="14" xfId="1" applyNumberFormat="1" applyFont="1" applyFill="1" applyBorder="1" applyAlignment="1">
      <alignment horizontal="center" vertical="top"/>
    </xf>
    <xf numFmtId="0" fontId="4" fillId="3" borderId="13" xfId="2" applyNumberFormat="1" applyFont="1" applyFill="1" applyBorder="1" applyAlignment="1"/>
    <xf numFmtId="0" fontId="4" fillId="3" borderId="0" xfId="2" applyNumberFormat="1" applyFont="1" applyFill="1" applyBorder="1" applyAlignment="1"/>
    <xf numFmtId="0" fontId="4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right"/>
    </xf>
    <xf numFmtId="165" fontId="4" fillId="3" borderId="13" xfId="2" applyNumberFormat="1" applyFont="1" applyFill="1" applyBorder="1" applyAlignment="1">
      <alignment horizontal="center" vertical="top" wrapText="1"/>
    </xf>
    <xf numFmtId="41" fontId="4" fillId="3" borderId="13" xfId="2" applyNumberFormat="1" applyFont="1" applyFill="1" applyBorder="1" applyAlignment="1">
      <alignment horizontal="left" vertical="top" wrapText="1"/>
    </xf>
    <xf numFmtId="0" fontId="3" fillId="5" borderId="13" xfId="2" applyNumberFormat="1" applyFont="1" applyFill="1" applyBorder="1" applyAlignment="1">
      <alignment horizontal="right" vertical="top"/>
    </xf>
    <xf numFmtId="0" fontId="5" fillId="5" borderId="13" xfId="2" applyNumberFormat="1" applyFont="1" applyFill="1" applyBorder="1" applyAlignment="1">
      <alignment horizontal="center" vertical="top"/>
    </xf>
    <xf numFmtId="0" fontId="5" fillId="5" borderId="13" xfId="2" applyNumberFormat="1" applyFont="1" applyFill="1" applyBorder="1" applyAlignment="1">
      <alignment horizontal="left" vertical="top"/>
    </xf>
    <xf numFmtId="0" fontId="5" fillId="5" borderId="0" xfId="2" applyNumberFormat="1" applyFont="1" applyFill="1" applyBorder="1" applyAlignment="1">
      <alignment horizontal="left" vertical="top"/>
    </xf>
    <xf numFmtId="0" fontId="5" fillId="5" borderId="0" xfId="2" applyNumberFormat="1" applyFont="1" applyFill="1" applyBorder="1" applyAlignment="1">
      <alignment horizontal="right" vertical="top"/>
    </xf>
    <xf numFmtId="0" fontId="4" fillId="5" borderId="13" xfId="2" applyNumberFormat="1" applyFont="1" applyFill="1" applyBorder="1" applyAlignment="1">
      <alignment vertical="top"/>
    </xf>
    <xf numFmtId="41" fontId="4" fillId="5" borderId="13" xfId="3" applyNumberFormat="1" applyFont="1" applyFill="1" applyBorder="1" applyAlignment="1">
      <alignment horizontal="left" vertical="top"/>
    </xf>
    <xf numFmtId="41" fontId="5" fillId="5" borderId="14" xfId="1" applyNumberFormat="1" applyFont="1" applyFill="1" applyBorder="1" applyAlignment="1">
      <alignment horizontal="center" vertical="top"/>
    </xf>
    <xf numFmtId="41" fontId="7" fillId="5" borderId="13" xfId="1" applyNumberFormat="1" applyFont="1" applyFill="1" applyBorder="1" applyAlignment="1">
      <alignment horizontal="left" vertical="top"/>
    </xf>
    <xf numFmtId="0" fontId="3" fillId="5" borderId="2" xfId="2" applyNumberFormat="1" applyFont="1" applyFill="1" applyBorder="1" applyAlignment="1">
      <alignment horizontal="right" vertical="top"/>
    </xf>
    <xf numFmtId="0" fontId="5" fillId="5" borderId="1" xfId="2" applyNumberFormat="1" applyFont="1" applyFill="1" applyBorder="1" applyAlignment="1">
      <alignment horizontal="center" vertical="top"/>
    </xf>
    <xf numFmtId="0" fontId="3" fillId="5" borderId="8" xfId="2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166" fontId="0" fillId="0" borderId="0" xfId="4" applyNumberFormat="1" applyFont="1"/>
    <xf numFmtId="0" fontId="0" fillId="0" borderId="0" xfId="0" applyAlignment="1">
      <alignment horizontal="center"/>
    </xf>
    <xf numFmtId="0" fontId="0" fillId="0" borderId="16" xfId="0" applyBorder="1" applyAlignment="1"/>
    <xf numFmtId="0" fontId="0" fillId="0" borderId="20" xfId="0" applyBorder="1" applyAlignment="1"/>
    <xf numFmtId="166" fontId="0" fillId="0" borderId="22" xfId="4" applyNumberFormat="1" applyFont="1" applyBorder="1" applyAlignment="1">
      <alignment horizontal="center"/>
    </xf>
    <xf numFmtId="166" fontId="0" fillId="0" borderId="23" xfId="4" applyNumberFormat="1" applyFont="1" applyBorder="1" applyAlignment="1">
      <alignment horizontal="center"/>
    </xf>
    <xf numFmtId="166" fontId="0" fillId="0" borderId="24" xfId="4" applyNumberFormat="1" applyFont="1" applyBorder="1" applyAlignment="1">
      <alignment horizontal="center"/>
    </xf>
    <xf numFmtId="166" fontId="0" fillId="0" borderId="25" xfId="4" applyNumberFormat="1" applyFont="1" applyBorder="1" applyAlignment="1">
      <alignment horizontal="center"/>
    </xf>
    <xf numFmtId="166" fontId="0" fillId="0" borderId="27" xfId="4" applyNumberFormat="1" applyFont="1" applyBorder="1"/>
    <xf numFmtId="166" fontId="0" fillId="0" borderId="13" xfId="4" applyNumberFormat="1" applyFont="1" applyBorder="1"/>
    <xf numFmtId="166" fontId="0" fillId="0" borderId="28" xfId="4" applyNumberFormat="1" applyFont="1" applyBorder="1"/>
    <xf numFmtId="166" fontId="0" fillId="0" borderId="25" xfId="0" applyNumberFormat="1" applyBorder="1" applyAlignment="1">
      <alignment horizontal="center"/>
    </xf>
    <xf numFmtId="0" fontId="0" fillId="0" borderId="26" xfId="0" applyBorder="1"/>
    <xf numFmtId="0" fontId="0" fillId="0" borderId="25" xfId="0" applyBorder="1" applyAlignment="1">
      <alignment horizontal="center"/>
    </xf>
    <xf numFmtId="166" fontId="0" fillId="0" borderId="29" xfId="4" applyNumberFormat="1" applyFont="1" applyBorder="1"/>
    <xf numFmtId="166" fontId="0" fillId="0" borderId="4" xfId="4" applyNumberFormat="1" applyFont="1" applyBorder="1"/>
    <xf numFmtId="166" fontId="0" fillId="0" borderId="4" xfId="4" applyNumberFormat="1" applyFont="1" applyBorder="1" applyAlignment="1">
      <alignment horizontal="center"/>
    </xf>
    <xf numFmtId="166" fontId="0" fillId="0" borderId="30" xfId="4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166" fontId="0" fillId="0" borderId="22" xfId="4" applyNumberFormat="1" applyFont="1" applyBorder="1"/>
    <xf numFmtId="166" fontId="0" fillId="0" borderId="23" xfId="4" applyNumberFormat="1" applyFont="1" applyBorder="1"/>
    <xf numFmtId="166" fontId="0" fillId="0" borderId="24" xfId="4" applyNumberFormat="1" applyFont="1" applyBorder="1"/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4" applyNumberFormat="1" applyFont="1" applyBorder="1" applyAlignment="1">
      <alignment horizontal="left"/>
    </xf>
    <xf numFmtId="0" fontId="0" fillId="0" borderId="26" xfId="0" applyNumberFormat="1" applyBorder="1" applyAlignment="1">
      <alignment horizontal="left"/>
    </xf>
    <xf numFmtId="0" fontId="0" fillId="0" borderId="25" xfId="4" applyNumberFormat="1" applyFont="1" applyBorder="1" applyAlignment="1">
      <alignment horizontal="left"/>
    </xf>
    <xf numFmtId="166" fontId="0" fillId="0" borderId="0" xfId="4" applyNumberFormat="1" applyFont="1" applyAlignment="1">
      <alignment horizontal="right"/>
    </xf>
    <xf numFmtId="0" fontId="12" fillId="0" borderId="0" xfId="0" applyFont="1" applyAlignment="1">
      <alignment horizontal="left"/>
    </xf>
    <xf numFmtId="166" fontId="0" fillId="0" borderId="32" xfId="4" applyNumberFormat="1" applyFont="1" applyBorder="1" applyAlignment="1">
      <alignment horizontal="center"/>
    </xf>
    <xf numFmtId="166" fontId="0" fillId="0" borderId="14" xfId="4" applyNumberFormat="1" applyFont="1" applyBorder="1"/>
    <xf numFmtId="166" fontId="0" fillId="0" borderId="11" xfId="4" applyNumberFormat="1" applyFont="1" applyBorder="1"/>
    <xf numFmtId="166" fontId="0" fillId="0" borderId="32" xfId="4" applyNumberFormat="1" applyFont="1" applyBorder="1"/>
    <xf numFmtId="0" fontId="1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166" fontId="0" fillId="2" borderId="0" xfId="4" applyNumberFormat="1" applyFont="1" applyFill="1"/>
    <xf numFmtId="0" fontId="0" fillId="2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6" fontId="0" fillId="0" borderId="0" xfId="4" applyNumberFormat="1" applyFont="1" applyFill="1"/>
    <xf numFmtId="0" fontId="0" fillId="0" borderId="0" xfId="0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4" applyNumberFormat="1" applyFont="1" applyBorder="1"/>
    <xf numFmtId="166" fontId="0" fillId="0" borderId="0" xfId="4" applyNumberFormat="1" applyFont="1" applyBorder="1" applyAlignment="1">
      <alignment horizontal="center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0" xfId="0" applyFont="1" applyAlignment="1">
      <alignment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3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41" fontId="4" fillId="0" borderId="13" xfId="1" applyNumberFormat="1" applyFont="1" applyFill="1" applyBorder="1" applyAlignment="1">
      <alignment vertical="top" wrapText="1"/>
    </xf>
    <xf numFmtId="41" fontId="4" fillId="0" borderId="13" xfId="1" quotePrefix="1" applyNumberFormat="1" applyFont="1" applyFill="1" applyBorder="1" applyAlignment="1">
      <alignment vertical="top" wrapText="1"/>
    </xf>
    <xf numFmtId="41" fontId="4" fillId="0" borderId="13" xfId="1" applyNumberFormat="1" applyFont="1" applyFill="1" applyBorder="1" applyAlignment="1">
      <alignment vertical="top"/>
    </xf>
    <xf numFmtId="41" fontId="4" fillId="0" borderId="13" xfId="1" applyNumberFormat="1" applyFont="1" applyFill="1" applyBorder="1" applyAlignment="1">
      <alignment horizontal="right" vertical="top"/>
    </xf>
    <xf numFmtId="0" fontId="3" fillId="0" borderId="13" xfId="2" quotePrefix="1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left" vertical="top"/>
    </xf>
    <xf numFmtId="166" fontId="4" fillId="0" borderId="0" xfId="3" applyNumberFormat="1" applyFont="1" applyFill="1" applyBorder="1" applyAlignment="1">
      <alignment horizontal="right" vertical="top" wrapText="1"/>
    </xf>
    <xf numFmtId="0" fontId="4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center"/>
    </xf>
    <xf numFmtId="0" fontId="3" fillId="3" borderId="8" xfId="2" applyNumberFormat="1" applyFont="1" applyFill="1" applyBorder="1" applyAlignment="1">
      <alignment horizontal="left" vertical="top"/>
    </xf>
    <xf numFmtId="41" fontId="6" fillId="3" borderId="14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center" wrapText="1"/>
    </xf>
    <xf numFmtId="0" fontId="13" fillId="0" borderId="8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horizontal="right" vertical="top" wrapText="1"/>
    </xf>
    <xf numFmtId="0" fontId="13" fillId="0" borderId="0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center" vertical="top" wrapText="1"/>
    </xf>
    <xf numFmtId="41" fontId="4" fillId="0" borderId="13" xfId="3" applyNumberFormat="1" applyFont="1" applyFill="1" applyBorder="1" applyAlignment="1">
      <alignment horizontal="center" vertical="top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horizontal="center" vertical="top"/>
    </xf>
    <xf numFmtId="0" fontId="13" fillId="3" borderId="8" xfId="2" applyNumberFormat="1" applyFont="1" applyFill="1" applyBorder="1" applyAlignment="1">
      <alignment vertical="top"/>
    </xf>
    <xf numFmtId="0" fontId="14" fillId="3" borderId="0" xfId="2" applyNumberFormat="1" applyFont="1" applyFill="1" applyBorder="1" applyAlignment="1">
      <alignment vertical="top"/>
    </xf>
    <xf numFmtId="0" fontId="14" fillId="3" borderId="0" xfId="2" applyNumberFormat="1" applyFont="1" applyFill="1" applyBorder="1" applyAlignment="1">
      <alignment horizontal="right" vertical="top"/>
    </xf>
    <xf numFmtId="0" fontId="13" fillId="3" borderId="0" xfId="2" applyNumberFormat="1" applyFont="1" applyFill="1" applyBorder="1" applyAlignment="1">
      <alignment horizontal="left" vertical="top"/>
    </xf>
    <xf numFmtId="0" fontId="13" fillId="3" borderId="0" xfId="2" applyNumberFormat="1" applyFont="1" applyFill="1" applyBorder="1" applyAlignment="1">
      <alignment horizontal="right" vertical="top"/>
    </xf>
    <xf numFmtId="0" fontId="14" fillId="3" borderId="0" xfId="3" applyNumberFormat="1" applyFont="1" applyFill="1" applyBorder="1" applyAlignment="1">
      <alignment vertical="top" wrapText="1"/>
    </xf>
    <xf numFmtId="166" fontId="14" fillId="3" borderId="0" xfId="3" applyNumberFormat="1" applyFont="1" applyFill="1" applyBorder="1" applyAlignment="1">
      <alignment horizontal="left" vertical="top" wrapText="1"/>
    </xf>
    <xf numFmtId="166" fontId="14" fillId="3" borderId="0" xfId="3" applyNumberFormat="1" applyFont="1" applyFill="1" applyBorder="1" applyAlignment="1">
      <alignment horizontal="right" vertical="top" wrapText="1"/>
    </xf>
    <xf numFmtId="0" fontId="14" fillId="3" borderId="0" xfId="2" applyNumberFormat="1" applyFont="1" applyFill="1" applyBorder="1" applyAlignment="1">
      <alignment horizontal="left" vertical="top" wrapText="1"/>
    </xf>
    <xf numFmtId="165" fontId="14" fillId="3" borderId="13" xfId="2" applyNumberFormat="1" applyFont="1" applyFill="1" applyBorder="1" applyAlignment="1">
      <alignment horizontal="center" vertical="top" wrapText="1"/>
    </xf>
    <xf numFmtId="0" fontId="14" fillId="3" borderId="8" xfId="2" applyNumberFormat="1" applyFont="1" applyFill="1" applyBorder="1" applyAlignment="1">
      <alignment horizontal="center" vertical="top"/>
    </xf>
    <xf numFmtId="41" fontId="14" fillId="3" borderId="13" xfId="3" applyNumberFormat="1" applyFont="1" applyFill="1" applyBorder="1" applyAlignment="1">
      <alignment vertical="top"/>
    </xf>
    <xf numFmtId="41" fontId="13" fillId="0" borderId="0" xfId="1" applyNumberFormat="1" applyFont="1" applyFill="1" applyBorder="1" applyAlignment="1">
      <alignment horizontal="center" vertical="top"/>
    </xf>
    <xf numFmtId="0" fontId="4" fillId="0" borderId="8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wrapText="1"/>
    </xf>
    <xf numFmtId="0" fontId="4" fillId="0" borderId="0" xfId="2" applyNumberFormat="1" applyFont="1" applyFill="1" applyBorder="1" applyAlignment="1">
      <alignment horizontal="right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wrapText="1"/>
    </xf>
    <xf numFmtId="0" fontId="4" fillId="0" borderId="8" xfId="2" applyNumberFormat="1" applyFont="1" applyFill="1" applyBorder="1" applyAlignment="1">
      <alignment horizontal="center" vertical="top"/>
    </xf>
    <xf numFmtId="0" fontId="3" fillId="3" borderId="8" xfId="2" applyNumberFormat="1" applyFont="1" applyFill="1" applyBorder="1" applyAlignment="1">
      <alignment horizontal="left" vertical="center"/>
    </xf>
    <xf numFmtId="0" fontId="3" fillId="3" borderId="0" xfId="2" applyNumberFormat="1" applyFont="1" applyFill="1" applyBorder="1" applyAlignment="1"/>
    <xf numFmtId="165" fontId="3" fillId="3" borderId="13" xfId="2" applyNumberFormat="1" applyFont="1" applyFill="1" applyBorder="1" applyAlignment="1">
      <alignment horizontal="center" vertical="top" wrapText="1"/>
    </xf>
    <xf numFmtId="0" fontId="3" fillId="3" borderId="8" xfId="2" applyNumberFormat="1" applyFont="1" applyFill="1" applyBorder="1" applyAlignment="1">
      <alignment horizontal="center" vertical="top"/>
    </xf>
    <xf numFmtId="41" fontId="3" fillId="3" borderId="13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right" vertical="top" wrapText="1"/>
    </xf>
    <xf numFmtId="41" fontId="4" fillId="0" borderId="13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horizontal="right" vertical="top" wrapText="1"/>
    </xf>
    <xf numFmtId="0" fontId="7" fillId="0" borderId="0" xfId="2" applyNumberFormat="1" applyFont="1" applyFill="1" applyBorder="1" applyAlignment="1">
      <alignment horizontal="left" vertical="top"/>
    </xf>
    <xf numFmtId="0" fontId="7" fillId="0" borderId="0" xfId="2" applyNumberFormat="1" applyFont="1" applyFill="1" applyBorder="1" applyAlignment="1">
      <alignment horizontal="right" vertical="top"/>
    </xf>
    <xf numFmtId="0" fontId="7" fillId="0" borderId="0" xfId="2" applyNumberFormat="1" applyFont="1" applyFill="1" applyBorder="1" applyAlignment="1">
      <alignment vertical="top"/>
    </xf>
    <xf numFmtId="165" fontId="7" fillId="0" borderId="13" xfId="2" applyNumberFormat="1" applyFont="1" applyFill="1" applyBorder="1" applyAlignment="1">
      <alignment horizontal="center" vertical="top" wrapText="1"/>
    </xf>
    <xf numFmtId="0" fontId="7" fillId="0" borderId="0" xfId="2" applyNumberFormat="1" applyFont="1" applyFill="1" applyBorder="1" applyAlignment="1">
      <alignment horizontal="center" vertical="top"/>
    </xf>
    <xf numFmtId="41" fontId="7" fillId="0" borderId="13" xfId="2" applyNumberFormat="1" applyFont="1" applyFill="1" applyBorder="1" applyAlignment="1">
      <alignment vertical="top" wrapText="1"/>
    </xf>
    <xf numFmtId="0" fontId="13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 vertical="top" wrapText="1"/>
    </xf>
    <xf numFmtId="0" fontId="4" fillId="0" borderId="8" xfId="2" applyNumberFormat="1" applyFont="1" applyFill="1" applyBorder="1" applyAlignment="1">
      <alignment vertical="top"/>
    </xf>
    <xf numFmtId="0" fontId="4" fillId="0" borderId="8" xfId="2" applyNumberFormat="1" applyFont="1" applyFill="1" applyBorder="1" applyAlignment="1">
      <alignment horizontal="left" vertical="top" wrapText="1"/>
    </xf>
    <xf numFmtId="41" fontId="4" fillId="0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vertical="top"/>
    </xf>
    <xf numFmtId="0" fontId="4" fillId="3" borderId="0" xfId="2" applyNumberFormat="1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>
      <alignment horizontal="left" vertical="top"/>
    </xf>
    <xf numFmtId="0" fontId="3" fillId="0" borderId="8" xfId="2" applyNumberFormat="1" applyFont="1" applyFill="1" applyBorder="1" applyAlignment="1">
      <alignment horizontal="center" vertical="top"/>
    </xf>
    <xf numFmtId="41" fontId="3" fillId="0" borderId="13" xfId="1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/>
    <xf numFmtId="0" fontId="1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/>
    <xf numFmtId="0" fontId="1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1" fontId="3" fillId="0" borderId="13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0" xfId="0" quotePrefix="1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center" vertical="top" wrapText="1"/>
    </xf>
    <xf numFmtId="41" fontId="17" fillId="0" borderId="13" xfId="1" applyFont="1" applyFill="1" applyBorder="1" applyAlignment="1">
      <alignment horizontal="center" vertical="top" wrapText="1"/>
    </xf>
    <xf numFmtId="41" fontId="4" fillId="0" borderId="13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41" fontId="6" fillId="0" borderId="13" xfId="0" applyNumberFormat="1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41" fontId="4" fillId="0" borderId="14" xfId="0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 vertical="top"/>
    </xf>
    <xf numFmtId="165" fontId="4" fillId="0" borderId="14" xfId="2" applyNumberFormat="1" applyFont="1" applyFill="1" applyBorder="1" applyAlignment="1">
      <alignment horizontal="center" vertical="top" wrapText="1"/>
    </xf>
    <xf numFmtId="0" fontId="4" fillId="0" borderId="14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vertical="top" wrapText="1"/>
    </xf>
    <xf numFmtId="0" fontId="4" fillId="0" borderId="14" xfId="2" applyNumberFormat="1" applyFont="1" applyFill="1" applyBorder="1" applyAlignment="1">
      <alignment horizontal="center"/>
    </xf>
    <xf numFmtId="0" fontId="4" fillId="0" borderId="8" xfId="2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vertical="top" wrapText="1"/>
    </xf>
    <xf numFmtId="0" fontId="4" fillId="0" borderId="15" xfId="2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left" vertical="top"/>
    </xf>
    <xf numFmtId="165" fontId="4" fillId="0" borderId="7" xfId="2" applyNumberFormat="1" applyFont="1" applyFill="1" applyBorder="1" applyAlignment="1">
      <alignment horizontal="center" vertical="top" wrapText="1"/>
    </xf>
    <xf numFmtId="0" fontId="4" fillId="0" borderId="6" xfId="2" applyNumberFormat="1" applyFont="1" applyFill="1" applyBorder="1" applyAlignment="1">
      <alignment horizontal="center" vertical="top" wrapText="1"/>
    </xf>
    <xf numFmtId="41" fontId="4" fillId="0" borderId="5" xfId="3" applyNumberFormat="1" applyFont="1" applyFill="1" applyBorder="1" applyAlignment="1">
      <alignment horizontal="center" vertical="top" wrapText="1"/>
    </xf>
    <xf numFmtId="41" fontId="3" fillId="0" borderId="7" xfId="1" applyNumberFormat="1" applyFont="1" applyFill="1" applyBorder="1" applyAlignment="1">
      <alignment horizontal="center" vertical="top"/>
    </xf>
    <xf numFmtId="165" fontId="4" fillId="0" borderId="0" xfId="2" applyNumberFormat="1" applyFont="1" applyFill="1" applyBorder="1" applyAlignment="1">
      <alignment horizontal="center" vertical="top" wrapText="1"/>
    </xf>
    <xf numFmtId="41" fontId="4" fillId="0" borderId="0" xfId="3" applyNumberFormat="1" applyFont="1" applyFill="1" applyBorder="1" applyAlignment="1">
      <alignment horizontal="center" vertical="top" wrapText="1"/>
    </xf>
    <xf numFmtId="41" fontId="4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vertical="top"/>
    </xf>
    <xf numFmtId="166" fontId="4" fillId="0" borderId="0" xfId="3" applyNumberFormat="1" applyFont="1" applyFill="1" applyBorder="1" applyAlignment="1">
      <alignment vertical="top"/>
    </xf>
    <xf numFmtId="41" fontId="3" fillId="0" borderId="0" xfId="2" applyNumberFormat="1" applyFont="1" applyFill="1" applyBorder="1" applyAlignment="1">
      <alignment horizontal="center" vertical="top"/>
    </xf>
    <xf numFmtId="0" fontId="15" fillId="0" borderId="13" xfId="2" applyNumberFormat="1" applyFont="1" applyFill="1" applyBorder="1" applyAlignment="1">
      <alignment vertical="top"/>
    </xf>
    <xf numFmtId="0" fontId="15" fillId="0" borderId="8" xfId="2" applyNumberFormat="1" applyFont="1" applyFill="1" applyBorder="1" applyAlignment="1">
      <alignment vertical="top"/>
    </xf>
    <xf numFmtId="0" fontId="15" fillId="0" borderId="0" xfId="2" applyNumberFormat="1" applyFont="1" applyFill="1" applyBorder="1" applyAlignment="1">
      <alignment vertical="top" wrapText="1"/>
    </xf>
    <xf numFmtId="0" fontId="15" fillId="0" borderId="0" xfId="2" applyNumberFormat="1" applyFont="1" applyFill="1" applyBorder="1" applyAlignment="1">
      <alignment horizontal="center" vertical="top"/>
    </xf>
    <xf numFmtId="0" fontId="15" fillId="0" borderId="0" xfId="2" applyNumberFormat="1" applyFont="1" applyFill="1" applyBorder="1" applyAlignment="1">
      <alignment horizontal="right" vertical="top"/>
    </xf>
    <xf numFmtId="0" fontId="15" fillId="0" borderId="14" xfId="2" applyNumberFormat="1" applyFont="1" applyFill="1" applyBorder="1" applyAlignment="1">
      <alignment horizontal="left" vertical="top"/>
    </xf>
    <xf numFmtId="165" fontId="15" fillId="0" borderId="14" xfId="2" applyNumberFormat="1" applyFont="1" applyFill="1" applyBorder="1" applyAlignment="1">
      <alignment horizontal="center" vertical="top" wrapText="1"/>
    </xf>
    <xf numFmtId="0" fontId="15" fillId="0" borderId="8" xfId="2" applyNumberFormat="1" applyFont="1" applyFill="1" applyBorder="1" applyAlignment="1">
      <alignment horizontal="center" vertical="top" wrapText="1"/>
    </xf>
    <xf numFmtId="41" fontId="15" fillId="0" borderId="13" xfId="3" applyNumberFormat="1" applyFont="1" applyFill="1" applyBorder="1" applyAlignment="1">
      <alignment horizontal="center" vertical="top" wrapText="1"/>
    </xf>
    <xf numFmtId="41" fontId="15" fillId="0" borderId="14" xfId="1" applyNumberFormat="1" applyFont="1" applyFill="1" applyBorder="1" applyAlignment="1">
      <alignment horizontal="center" vertical="top"/>
    </xf>
    <xf numFmtId="41" fontId="15" fillId="0" borderId="0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1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4" fillId="0" borderId="13" xfId="1" quotePrefix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 vertical="top" wrapText="1"/>
    </xf>
    <xf numFmtId="0" fontId="0" fillId="0" borderId="0" xfId="4" applyNumberFormat="1" applyFont="1"/>
    <xf numFmtId="0" fontId="0" fillId="0" borderId="0" xfId="0" applyNumberFormat="1"/>
    <xf numFmtId="0" fontId="20" fillId="0" borderId="13" xfId="2" applyNumberFormat="1" applyFont="1" applyFill="1" applyBorder="1" applyAlignment="1">
      <alignment horizontal="center" vertical="top"/>
    </xf>
    <xf numFmtId="0" fontId="20" fillId="0" borderId="8" xfId="2" applyNumberFormat="1" applyFont="1" applyFill="1" applyBorder="1" applyAlignment="1">
      <alignment horizontal="left" vertical="top"/>
    </xf>
    <xf numFmtId="0" fontId="17" fillId="0" borderId="0" xfId="2" applyNumberFormat="1" applyFont="1" applyFill="1" applyBorder="1" applyAlignment="1"/>
    <xf numFmtId="0" fontId="17" fillId="0" borderId="13" xfId="2" applyNumberFormat="1" applyFont="1" applyFill="1" applyBorder="1" applyAlignment="1"/>
    <xf numFmtId="0" fontId="17" fillId="0" borderId="0" xfId="2" applyNumberFormat="1" applyFont="1" applyFill="1" applyBorder="1" applyAlignment="1">
      <alignment horizontal="center"/>
    </xf>
    <xf numFmtId="0" fontId="17" fillId="0" borderId="0" xfId="2" applyNumberFormat="1" applyFont="1" applyFill="1" applyBorder="1" applyAlignment="1">
      <alignment horizontal="left"/>
    </xf>
    <xf numFmtId="0" fontId="17" fillId="0" borderId="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center" vertical="top" wrapText="1"/>
    </xf>
    <xf numFmtId="41" fontId="17" fillId="0" borderId="13" xfId="2" applyNumberFormat="1" applyFont="1" applyFill="1" applyBorder="1" applyAlignment="1">
      <alignment horizontal="left" vertical="top" wrapText="1"/>
    </xf>
    <xf numFmtId="41" fontId="20" fillId="0" borderId="14" xfId="1" applyNumberFormat="1" applyFont="1" applyFill="1" applyBorder="1" applyAlignment="1">
      <alignment horizontal="center" vertical="top"/>
    </xf>
    <xf numFmtId="41" fontId="17" fillId="0" borderId="13" xfId="1" applyNumberFormat="1" applyFont="1" applyFill="1" applyBorder="1" applyAlignment="1">
      <alignment horizontal="left" vertical="top"/>
    </xf>
    <xf numFmtId="0" fontId="21" fillId="0" borderId="0" xfId="0" applyFont="1" applyFill="1"/>
    <xf numFmtId="0" fontId="17" fillId="0" borderId="8" xfId="2" applyNumberFormat="1" applyFont="1" applyFill="1" applyBorder="1" applyAlignment="1">
      <alignment horizontal="left" vertical="top"/>
    </xf>
    <xf numFmtId="41" fontId="17" fillId="0" borderId="14" xfId="1" applyNumberFormat="1" applyFont="1" applyFill="1" applyBorder="1" applyAlignment="1">
      <alignment horizontal="center" vertical="top"/>
    </xf>
    <xf numFmtId="41" fontId="22" fillId="0" borderId="0" xfId="2" applyNumberFormat="1" applyFont="1" applyFill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41" fontId="4" fillId="0" borderId="13" xfId="1" applyNumberFormat="1" applyFont="1" applyFill="1" applyBorder="1" applyAlignment="1">
      <alignment horizontal="left" vertical="top"/>
    </xf>
    <xf numFmtId="41" fontId="4" fillId="0" borderId="13" xfId="1" applyNumberFormat="1" applyFont="1" applyFill="1" applyBorder="1" applyAlignment="1">
      <alignment horizontal="left" vertical="top"/>
    </xf>
    <xf numFmtId="0" fontId="23" fillId="0" borderId="13" xfId="2" applyNumberFormat="1" applyFont="1" applyFill="1" applyBorder="1" applyAlignment="1">
      <alignment horizontal="center" vertical="top"/>
    </xf>
    <xf numFmtId="0" fontId="24" fillId="0" borderId="0" xfId="2" applyNumberFormat="1" applyFont="1" applyFill="1" applyBorder="1" applyAlignment="1"/>
    <xf numFmtId="0" fontId="24" fillId="0" borderId="13" xfId="2" applyNumberFormat="1" applyFont="1" applyFill="1" applyBorder="1" applyAlignment="1"/>
    <xf numFmtId="0" fontId="24" fillId="0" borderId="0" xfId="2" applyNumberFormat="1" applyFont="1" applyFill="1" applyBorder="1" applyAlignment="1">
      <alignment horizontal="center"/>
    </xf>
    <xf numFmtId="0" fontId="24" fillId="0" borderId="0" xfId="2" applyNumberFormat="1" applyFont="1" applyFill="1" applyBorder="1" applyAlignment="1">
      <alignment horizontal="left"/>
    </xf>
    <xf numFmtId="0" fontId="24" fillId="0" borderId="0" xfId="2" applyNumberFormat="1" applyFont="1" applyFill="1" applyBorder="1" applyAlignment="1">
      <alignment horizontal="right"/>
    </xf>
    <xf numFmtId="165" fontId="24" fillId="0" borderId="13" xfId="2" applyNumberFormat="1" applyFont="1" applyFill="1" applyBorder="1" applyAlignment="1">
      <alignment horizontal="center" vertical="top" wrapText="1"/>
    </xf>
    <xf numFmtId="41" fontId="24" fillId="0" borderId="13" xfId="3" applyNumberFormat="1" applyFont="1" applyFill="1" applyBorder="1" applyAlignment="1">
      <alignment horizontal="left" vertical="top" wrapText="1"/>
    </xf>
    <xf numFmtId="0" fontId="23" fillId="0" borderId="8" xfId="2" applyNumberFormat="1" applyFont="1" applyFill="1" applyBorder="1" applyAlignment="1">
      <alignment horizontal="left" vertical="top"/>
    </xf>
    <xf numFmtId="41" fontId="23" fillId="0" borderId="13" xfId="1" applyNumberFormat="1" applyFont="1" applyFill="1" applyBorder="1" applyAlignment="1">
      <alignment horizontal="center" vertical="top"/>
    </xf>
    <xf numFmtId="0" fontId="23" fillId="0" borderId="0" xfId="2" applyNumberFormat="1" applyFont="1" applyFill="1" applyBorder="1" applyAlignment="1"/>
    <xf numFmtId="0" fontId="23" fillId="0" borderId="13" xfId="2" applyNumberFormat="1" applyFont="1" applyFill="1" applyBorder="1" applyAlignment="1"/>
    <xf numFmtId="0" fontId="23" fillId="0" borderId="0" xfId="2" applyNumberFormat="1" applyFont="1" applyFill="1" applyBorder="1" applyAlignment="1">
      <alignment horizontal="center"/>
    </xf>
    <xf numFmtId="0" fontId="23" fillId="0" borderId="0" xfId="2" applyNumberFormat="1" applyFont="1" applyFill="1" applyBorder="1" applyAlignment="1">
      <alignment horizontal="left"/>
    </xf>
    <xf numFmtId="0" fontId="23" fillId="0" borderId="0" xfId="2" applyNumberFormat="1" applyFont="1" applyFill="1" applyBorder="1" applyAlignment="1">
      <alignment horizontal="right"/>
    </xf>
    <xf numFmtId="165" fontId="23" fillId="0" borderId="13" xfId="2" applyNumberFormat="1" applyFont="1" applyFill="1" applyBorder="1" applyAlignment="1">
      <alignment horizontal="center" vertical="top" wrapText="1"/>
    </xf>
    <xf numFmtId="41" fontId="23" fillId="0" borderId="13" xfId="3" applyNumberFormat="1" applyFont="1" applyFill="1" applyBorder="1" applyAlignment="1">
      <alignment horizontal="left" vertical="top" wrapText="1"/>
    </xf>
    <xf numFmtId="41" fontId="23" fillId="0" borderId="14" xfId="1" applyNumberFormat="1" applyFont="1" applyFill="1" applyBorder="1" applyAlignment="1">
      <alignment horizontal="center" vertical="top"/>
    </xf>
    <xf numFmtId="41" fontId="23" fillId="0" borderId="13" xfId="1" quotePrefix="1" applyNumberFormat="1" applyFont="1" applyFill="1" applyBorder="1" applyAlignment="1">
      <alignment horizontal="right" vertical="center" wrapText="1"/>
    </xf>
    <xf numFmtId="0" fontId="25" fillId="0" borderId="0" xfId="0" applyFont="1"/>
    <xf numFmtId="0" fontId="4" fillId="0" borderId="2" xfId="2" applyNumberFormat="1" applyFont="1" applyFill="1" applyBorder="1" applyAlignment="1">
      <alignment horizontal="center"/>
    </xf>
    <xf numFmtId="0" fontId="4" fillId="0" borderId="12" xfId="2" applyNumberFormat="1" applyFont="1" applyFill="1" applyBorder="1" applyAlignment="1">
      <alignment horizontal="center"/>
    </xf>
    <xf numFmtId="0" fontId="5" fillId="5" borderId="8" xfId="2" applyNumberFormat="1" applyFont="1" applyFill="1" applyBorder="1" applyAlignment="1">
      <alignment horizontal="left" vertical="top" wrapText="1"/>
    </xf>
    <xf numFmtId="0" fontId="5" fillId="5" borderId="0" xfId="2" applyNumberFormat="1" applyFont="1" applyFill="1" applyBorder="1" applyAlignment="1">
      <alignment horizontal="left" vertical="top" wrapText="1"/>
    </xf>
    <xf numFmtId="1" fontId="4" fillId="0" borderId="13" xfId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right" vertical="top" wrapText="1"/>
    </xf>
    <xf numFmtId="0" fontId="3" fillId="3" borderId="8" xfId="2" applyNumberFormat="1" applyFont="1" applyFill="1" applyBorder="1" applyAlignment="1">
      <alignment horizontal="left" vertical="top" wrapText="1"/>
    </xf>
    <xf numFmtId="0" fontId="3" fillId="3" borderId="14" xfId="2" applyNumberFormat="1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right" vertical="center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41" fontId="4" fillId="0" borderId="13" xfId="1" quotePrefix="1" applyNumberFormat="1" applyFont="1" applyFill="1" applyBorder="1" applyAlignment="1">
      <alignment horizontal="right" vertical="top" wrapText="1"/>
    </xf>
    <xf numFmtId="0" fontId="4" fillId="0" borderId="13" xfId="1" quotePrefix="1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 wrapText="1"/>
    </xf>
    <xf numFmtId="41" fontId="3" fillId="0" borderId="1" xfId="1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/>
    <xf numFmtId="41" fontId="3" fillId="0" borderId="13" xfId="1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0" fontId="5" fillId="5" borderId="2" xfId="2" applyNumberFormat="1" applyFont="1" applyFill="1" applyBorder="1" applyAlignment="1">
      <alignment horizontal="left" vertical="top" wrapText="1"/>
    </xf>
    <xf numFmtId="0" fontId="5" fillId="5" borderId="12" xfId="2" applyNumberFormat="1" applyFont="1" applyFill="1" applyBorder="1" applyAlignment="1">
      <alignment horizontal="left" vertical="top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166" fontId="0" fillId="0" borderId="17" xfId="4" applyNumberFormat="1" applyFont="1" applyBorder="1" applyAlignment="1">
      <alignment horizontal="center"/>
    </xf>
    <xf numFmtId="166" fontId="0" fillId="0" borderId="18" xfId="4" applyNumberFormat="1" applyFont="1" applyBorder="1" applyAlignment="1">
      <alignment horizontal="center"/>
    </xf>
    <xf numFmtId="166" fontId="0" fillId="0" borderId="19" xfId="4" applyNumberFormat="1" applyFont="1" applyBorder="1" applyAlignment="1">
      <alignment horizont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5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1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3" borderId="6" xfId="2" applyNumberFormat="1" applyFont="1" applyFill="1" applyBorder="1" applyAlignment="1">
      <alignment horizontal="center" vertical="center" wrapText="1"/>
    </xf>
    <xf numFmtId="0" fontId="3" fillId="3" borderId="15" xfId="2" applyNumberFormat="1" applyFont="1" applyFill="1" applyBorder="1" applyAlignment="1">
      <alignment horizontal="center" vertical="center" wrapText="1"/>
    </xf>
    <xf numFmtId="0" fontId="3" fillId="3" borderId="7" xfId="2" applyNumberFormat="1" applyFont="1" applyFill="1" applyBorder="1" applyAlignment="1">
      <alignment horizontal="center" vertical="center" wrapText="1"/>
    </xf>
    <xf numFmtId="41" fontId="3" fillId="3" borderId="1" xfId="1" applyNumberFormat="1" applyFont="1" applyFill="1" applyBorder="1" applyAlignment="1">
      <alignment horizontal="center" vertical="center" wrapText="1"/>
    </xf>
    <xf numFmtId="0" fontId="4" fillId="3" borderId="5" xfId="2" applyNumberFormat="1" applyFont="1" applyFill="1" applyBorder="1" applyAlignment="1"/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4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1" fontId="9" fillId="0" borderId="13" xfId="0" applyNumberFormat="1" applyFont="1" applyBorder="1" applyAlignment="1">
      <alignment horizontal="center" vertical="center"/>
    </xf>
    <xf numFmtId="41" fontId="9" fillId="0" borderId="5" xfId="0" applyNumberFormat="1" applyFont="1" applyBorder="1" applyAlignment="1">
      <alignment horizontal="center" vertical="center"/>
    </xf>
    <xf numFmtId="41" fontId="23" fillId="0" borderId="0" xfId="1" applyNumberFormat="1" applyFont="1" applyFill="1" applyBorder="1" applyAlignment="1">
      <alignment horizontal="center" vertical="top"/>
    </xf>
    <xf numFmtId="0" fontId="26" fillId="0" borderId="0" xfId="0" applyFont="1"/>
    <xf numFmtId="41" fontId="27" fillId="0" borderId="0" xfId="1" applyFont="1"/>
  </cellXfs>
  <cellStyles count="5">
    <cellStyle name="Comma" xfId="4" builtinId="3"/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447675</xdr:colOff>
      <xdr:row>90</xdr:row>
      <xdr:rowOff>1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175926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390525</xdr:colOff>
      <xdr:row>90</xdr:row>
      <xdr:rowOff>1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172974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104775</xdr:colOff>
      <xdr:row>90</xdr:row>
      <xdr:rowOff>1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507</xdr:row>
      <xdr:rowOff>95250</xdr:rowOff>
    </xdr:from>
    <xdr:to>
      <xdr:col>0</xdr:col>
      <xdr:colOff>504825</xdr:colOff>
      <xdr:row>507</xdr:row>
      <xdr:rowOff>190500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447675</xdr:colOff>
      <xdr:row>592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390525</xdr:colOff>
      <xdr:row>592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504825</xdr:colOff>
      <xdr:row>592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104775</xdr:colOff>
      <xdr:row>93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104775</xdr:colOff>
      <xdr:row>93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104775</xdr:colOff>
      <xdr:row>93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104775</xdr:colOff>
      <xdr:row>93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447675</xdr:colOff>
      <xdr:row>593</xdr:row>
      <xdr:rowOff>0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390525</xdr:colOff>
      <xdr:row>593</xdr:row>
      <xdr:rowOff>0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593</xdr:row>
      <xdr:rowOff>0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504825</xdr:colOff>
      <xdr:row>592</xdr:row>
      <xdr:rowOff>190500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447675</xdr:colOff>
      <xdr:row>592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390525</xdr:colOff>
      <xdr:row>592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504825</xdr:colOff>
      <xdr:row>592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104775</xdr:colOff>
      <xdr:row>61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219075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219075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428625</xdr:colOff>
      <xdr:row>25</xdr:row>
      <xdr:rowOff>171450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28575</xdr:colOff>
      <xdr:row>25</xdr:row>
      <xdr:rowOff>171450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28575</xdr:colOff>
      <xdr:row>475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104775</xdr:colOff>
      <xdr:row>143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447675</xdr:colOff>
      <xdr:row>513</xdr:row>
      <xdr:rowOff>0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175926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390525</xdr:colOff>
      <xdr:row>513</xdr:row>
      <xdr:rowOff>0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172974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104775</xdr:colOff>
      <xdr:row>513</xdr:row>
      <xdr:rowOff>0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518</xdr:row>
      <xdr:rowOff>0</xdr:rowOff>
    </xdr:from>
    <xdr:to>
      <xdr:col>0</xdr:col>
      <xdr:colOff>104775</xdr:colOff>
      <xdr:row>518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92</xdr:row>
      <xdr:rowOff>0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82</xdr:row>
      <xdr:rowOff>9524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475</xdr:row>
      <xdr:rowOff>95250</xdr:rowOff>
    </xdr:from>
    <xdr:to>
      <xdr:col>9</xdr:col>
      <xdr:colOff>161925</xdr:colOff>
      <xdr:row>475</xdr:row>
      <xdr:rowOff>200025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588</xdr:row>
      <xdr:rowOff>0</xdr:rowOff>
    </xdr:from>
    <xdr:to>
      <xdr:col>8</xdr:col>
      <xdr:colOff>314325</xdr:colOff>
      <xdr:row>588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588</xdr:row>
      <xdr:rowOff>0</xdr:rowOff>
    </xdr:from>
    <xdr:to>
      <xdr:col>7</xdr:col>
      <xdr:colOff>95250</xdr:colOff>
      <xdr:row>588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588</xdr:row>
      <xdr:rowOff>0</xdr:rowOff>
    </xdr:from>
    <xdr:to>
      <xdr:col>9</xdr:col>
      <xdr:colOff>161925</xdr:colOff>
      <xdr:row>588</xdr:row>
      <xdr:rowOff>114300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588</xdr:row>
      <xdr:rowOff>0</xdr:rowOff>
    </xdr:from>
    <xdr:to>
      <xdr:col>8</xdr:col>
      <xdr:colOff>314325</xdr:colOff>
      <xdr:row>589</xdr:row>
      <xdr:rowOff>9525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588</xdr:row>
      <xdr:rowOff>0</xdr:rowOff>
    </xdr:from>
    <xdr:to>
      <xdr:col>7</xdr:col>
      <xdr:colOff>95250</xdr:colOff>
      <xdr:row>589</xdr:row>
      <xdr:rowOff>9525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589</xdr:row>
      <xdr:rowOff>9525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588</xdr:row>
      <xdr:rowOff>0</xdr:rowOff>
    </xdr:from>
    <xdr:to>
      <xdr:col>9</xdr:col>
      <xdr:colOff>161925</xdr:colOff>
      <xdr:row>589</xdr:row>
      <xdr:rowOff>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589</xdr:row>
      <xdr:rowOff>0</xdr:rowOff>
    </xdr:from>
    <xdr:to>
      <xdr:col>8</xdr:col>
      <xdr:colOff>314325</xdr:colOff>
      <xdr:row>589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589</xdr:row>
      <xdr:rowOff>0</xdr:rowOff>
    </xdr:from>
    <xdr:to>
      <xdr:col>7</xdr:col>
      <xdr:colOff>95250</xdr:colOff>
      <xdr:row>589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589</xdr:row>
      <xdr:rowOff>0</xdr:rowOff>
    </xdr:from>
    <xdr:to>
      <xdr:col>0</xdr:col>
      <xdr:colOff>104775</xdr:colOff>
      <xdr:row>589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589</xdr:row>
      <xdr:rowOff>0</xdr:rowOff>
    </xdr:from>
    <xdr:to>
      <xdr:col>9</xdr:col>
      <xdr:colOff>161925</xdr:colOff>
      <xdr:row>589</xdr:row>
      <xdr:rowOff>114300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104775</xdr:colOff>
      <xdr:row>28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104775</xdr:colOff>
      <xdr:row>101</xdr:row>
      <xdr:rowOff>190500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228600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228600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428625</xdr:colOff>
      <xdr:row>17</xdr:row>
      <xdr:rowOff>180975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1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28575</xdr:colOff>
      <xdr:row>17</xdr:row>
      <xdr:rowOff>180975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28575</xdr:colOff>
      <xdr:row>475</xdr:row>
      <xdr:rowOff>114300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9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6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7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3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4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190500</xdr:rowOff>
    </xdr:to>
    <xdr:sp macro="" textlink="">
      <xdr:nvSpPr>
        <xdr:cNvPr id="44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4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45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507</xdr:row>
      <xdr:rowOff>0</xdr:rowOff>
    </xdr:from>
    <xdr:to>
      <xdr:col>0</xdr:col>
      <xdr:colOff>104775</xdr:colOff>
      <xdr:row>508</xdr:row>
      <xdr:rowOff>9525</xdr:rowOff>
    </xdr:to>
    <xdr:sp macro="" textlink="">
      <xdr:nvSpPr>
        <xdr:cNvPr id="460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104775</xdr:colOff>
      <xdr:row>512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104775</xdr:colOff>
      <xdr:row>512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104775</xdr:colOff>
      <xdr:row>512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512</xdr:row>
      <xdr:rowOff>0</xdr:rowOff>
    </xdr:from>
    <xdr:to>
      <xdr:col>0</xdr:col>
      <xdr:colOff>104775</xdr:colOff>
      <xdr:row>512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515</xdr:row>
      <xdr:rowOff>0</xdr:rowOff>
    </xdr:from>
    <xdr:to>
      <xdr:col>0</xdr:col>
      <xdr:colOff>104775</xdr:colOff>
      <xdr:row>515</xdr:row>
      <xdr:rowOff>190500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89</xdr:row>
      <xdr:rowOff>38100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6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7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8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9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0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1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2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3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4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5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6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7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8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9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0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1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6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7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8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49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0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1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2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553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4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5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6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7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5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6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104775</xdr:colOff>
      <xdr:row>46</xdr:row>
      <xdr:rowOff>190500</xdr:rowOff>
    </xdr:to>
    <xdr:sp macro="" textlink="">
      <xdr:nvSpPr>
        <xdr:cNvPr id="56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371475</xdr:colOff>
      <xdr:row>59</xdr:row>
      <xdr:rowOff>28576</xdr:rowOff>
    </xdr:to>
    <xdr:sp macro="" textlink="">
      <xdr:nvSpPr>
        <xdr:cNvPr id="562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342900</xdr:colOff>
      <xdr:row>59</xdr:row>
      <xdr:rowOff>28576</xdr:rowOff>
    </xdr:to>
    <xdr:sp macro="" textlink="">
      <xdr:nvSpPr>
        <xdr:cNvPr id="563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59</xdr:row>
      <xdr:rowOff>28576</xdr:rowOff>
    </xdr:to>
    <xdr:sp macro="" textlink="">
      <xdr:nvSpPr>
        <xdr:cNvPr id="564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59</xdr:row>
      <xdr:rowOff>28576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59</xdr:row>
      <xdr:rowOff>28576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59</xdr:row>
      <xdr:rowOff>28576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6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6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0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1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104775</xdr:colOff>
      <xdr:row>50</xdr:row>
      <xdr:rowOff>190500</xdr:rowOff>
    </xdr:to>
    <xdr:sp macro="" textlink="">
      <xdr:nvSpPr>
        <xdr:cNvPr id="57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7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7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7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7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8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59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600" name="Text Box 1"/>
        <xdr:cNvSpPr>
          <a:spLocks noChangeArrowheads="1"/>
        </xdr:cNvSpPr>
      </xdr:nvSpPr>
      <xdr:spPr bwMode="auto">
        <a:xfrm>
          <a:off x="0" y="47996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601" name="Text Box 2"/>
        <xdr:cNvSpPr>
          <a:spLocks noChangeArrowheads="1"/>
        </xdr:cNvSpPr>
      </xdr:nvSpPr>
      <xdr:spPr bwMode="auto">
        <a:xfrm>
          <a:off x="0" y="47996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2" name="Text Box 1"/>
        <xdr:cNvSpPr>
          <a:spLocks noChangeArrowheads="1"/>
        </xdr:cNvSpPr>
      </xdr:nvSpPr>
      <xdr:spPr bwMode="auto">
        <a:xfrm>
          <a:off x="0" y="4799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603" name="Text Box 2"/>
        <xdr:cNvSpPr>
          <a:spLocks noChangeArrowheads="1"/>
        </xdr:cNvSpPr>
      </xdr:nvSpPr>
      <xdr:spPr bwMode="auto">
        <a:xfrm>
          <a:off x="0" y="47996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0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0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1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2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3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1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620" name="Text Box 1"/>
        <xdr:cNvSpPr>
          <a:spLocks noChangeArrowheads="1"/>
        </xdr:cNvSpPr>
      </xdr:nvSpPr>
      <xdr:spPr bwMode="auto">
        <a:xfrm>
          <a:off x="0" y="469677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621" name="Text Box 2"/>
        <xdr:cNvSpPr>
          <a:spLocks noChangeArrowheads="1"/>
        </xdr:cNvSpPr>
      </xdr:nvSpPr>
      <xdr:spPr bwMode="auto">
        <a:xfrm>
          <a:off x="0" y="469677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2" name="Text Box 1"/>
        <xdr:cNvSpPr>
          <a:spLocks noChangeArrowheads="1"/>
        </xdr:cNvSpPr>
      </xdr:nvSpPr>
      <xdr:spPr bwMode="auto">
        <a:xfrm>
          <a:off x="0" y="46967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623" name="Text Box 2"/>
        <xdr:cNvSpPr>
          <a:spLocks noChangeArrowheads="1"/>
        </xdr:cNvSpPr>
      </xdr:nvSpPr>
      <xdr:spPr bwMode="auto">
        <a:xfrm>
          <a:off x="0" y="469677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2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3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228600</xdr:rowOff>
    </xdr:to>
    <xdr:sp macro="" textlink="">
      <xdr:nvSpPr>
        <xdr:cNvPr id="64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228600</xdr:rowOff>
    </xdr:to>
    <xdr:sp macro="" textlink="">
      <xdr:nvSpPr>
        <xdr:cNvPr id="64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64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4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4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4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4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5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5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5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65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447675</xdr:colOff>
      <xdr:row>493</xdr:row>
      <xdr:rowOff>201083</xdr:rowOff>
    </xdr:to>
    <xdr:sp macro="" textlink="">
      <xdr:nvSpPr>
        <xdr:cNvPr id="654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390525</xdr:colOff>
      <xdr:row>493</xdr:row>
      <xdr:rowOff>201083</xdr:rowOff>
    </xdr:to>
    <xdr:sp macro="" textlink="">
      <xdr:nvSpPr>
        <xdr:cNvPr id="655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201083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657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658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659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497</xdr:row>
      <xdr:rowOff>0</xdr:rowOff>
    </xdr:from>
    <xdr:to>
      <xdr:col>0</xdr:col>
      <xdr:colOff>104775</xdr:colOff>
      <xdr:row>497</xdr:row>
      <xdr:rowOff>190500</xdr:rowOff>
    </xdr:to>
    <xdr:sp macro="" textlink="">
      <xdr:nvSpPr>
        <xdr:cNvPr id="660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1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2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6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95250</xdr:rowOff>
    </xdr:from>
    <xdr:to>
      <xdr:col>0</xdr:col>
      <xdr:colOff>428625</xdr:colOff>
      <xdr:row>483</xdr:row>
      <xdr:rowOff>66675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95250</xdr:rowOff>
    </xdr:from>
    <xdr:to>
      <xdr:col>0</xdr:col>
      <xdr:colOff>28575</xdr:colOff>
      <xdr:row>483</xdr:row>
      <xdr:rowOff>66675</xdr:rowOff>
    </xdr:to>
    <xdr:sp macro="" textlink="">
      <xdr:nvSpPr>
        <xdr:cNvPr id="670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496</xdr:row>
      <xdr:rowOff>1</xdr:rowOff>
    </xdr:to>
    <xdr:sp macro="" textlink="">
      <xdr:nvSpPr>
        <xdr:cNvPr id="671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488</xdr:row>
      <xdr:rowOff>9524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492</xdr:row>
      <xdr:rowOff>0</xdr:rowOff>
    </xdr:from>
    <xdr:to>
      <xdr:col>0</xdr:col>
      <xdr:colOff>104775</xdr:colOff>
      <xdr:row>492</xdr:row>
      <xdr:rowOff>190500</xdr:rowOff>
    </xdr:to>
    <xdr:sp macro="" textlink="">
      <xdr:nvSpPr>
        <xdr:cNvPr id="673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492</xdr:row>
      <xdr:rowOff>0</xdr:rowOff>
    </xdr:from>
    <xdr:to>
      <xdr:col>0</xdr:col>
      <xdr:colOff>104775</xdr:colOff>
      <xdr:row>492</xdr:row>
      <xdr:rowOff>190500</xdr:rowOff>
    </xdr:to>
    <xdr:sp macro="" textlink="">
      <xdr:nvSpPr>
        <xdr:cNvPr id="674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492</xdr:row>
      <xdr:rowOff>0</xdr:rowOff>
    </xdr:from>
    <xdr:to>
      <xdr:col>0</xdr:col>
      <xdr:colOff>104775</xdr:colOff>
      <xdr:row>492</xdr:row>
      <xdr:rowOff>190500</xdr:rowOff>
    </xdr:to>
    <xdr:sp macro="" textlink="">
      <xdr:nvSpPr>
        <xdr:cNvPr id="675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492</xdr:row>
      <xdr:rowOff>0</xdr:rowOff>
    </xdr:from>
    <xdr:to>
      <xdr:col>0</xdr:col>
      <xdr:colOff>104775</xdr:colOff>
      <xdr:row>492</xdr:row>
      <xdr:rowOff>190500</xdr:rowOff>
    </xdr:to>
    <xdr:sp macro="" textlink="">
      <xdr:nvSpPr>
        <xdr:cNvPr id="676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7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8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8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8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8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495</xdr:row>
      <xdr:rowOff>0</xdr:rowOff>
    </xdr:from>
    <xdr:to>
      <xdr:col>0</xdr:col>
      <xdr:colOff>104775</xdr:colOff>
      <xdr:row>495</xdr:row>
      <xdr:rowOff>190500</xdr:rowOff>
    </xdr:to>
    <xdr:sp macro="" textlink="">
      <xdr:nvSpPr>
        <xdr:cNvPr id="68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85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86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8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8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8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9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9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501</xdr:row>
      <xdr:rowOff>0</xdr:rowOff>
    </xdr:from>
    <xdr:to>
      <xdr:col>0</xdr:col>
      <xdr:colOff>104775</xdr:colOff>
      <xdr:row>501</xdr:row>
      <xdr:rowOff>190500</xdr:rowOff>
    </xdr:to>
    <xdr:sp macro="" textlink="">
      <xdr:nvSpPr>
        <xdr:cNvPr id="69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5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6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7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8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69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70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490</xdr:row>
      <xdr:rowOff>0</xdr:rowOff>
    </xdr:from>
    <xdr:to>
      <xdr:col>0</xdr:col>
      <xdr:colOff>104775</xdr:colOff>
      <xdr:row>491</xdr:row>
      <xdr:rowOff>38099</xdr:rowOff>
    </xdr:to>
    <xdr:sp macro="" textlink="">
      <xdr:nvSpPr>
        <xdr:cNvPr id="701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0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7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26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27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28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29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30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31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32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33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4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5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6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7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8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39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40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523</xdr:row>
      <xdr:rowOff>0</xdr:rowOff>
    </xdr:from>
    <xdr:to>
      <xdr:col>0</xdr:col>
      <xdr:colOff>104775</xdr:colOff>
      <xdr:row>523</xdr:row>
      <xdr:rowOff>190500</xdr:rowOff>
    </xdr:to>
    <xdr:sp macro="" textlink="">
      <xdr:nvSpPr>
        <xdr:cNvPr id="741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2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3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4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5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6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7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8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49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0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1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2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3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4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5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6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7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8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59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0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1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2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3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4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588</xdr:row>
      <xdr:rowOff>0</xdr:rowOff>
    </xdr:from>
    <xdr:to>
      <xdr:col>0</xdr:col>
      <xdr:colOff>104775</xdr:colOff>
      <xdr:row>588</xdr:row>
      <xdr:rowOff>190500</xdr:rowOff>
    </xdr:to>
    <xdr:sp macro="" textlink="">
      <xdr:nvSpPr>
        <xdr:cNvPr id="765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371475</xdr:colOff>
      <xdr:row>523</xdr:row>
      <xdr:rowOff>28575</xdr:rowOff>
    </xdr:to>
    <xdr:sp macro="" textlink="">
      <xdr:nvSpPr>
        <xdr:cNvPr id="766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342900</xdr:colOff>
      <xdr:row>523</xdr:row>
      <xdr:rowOff>28575</xdr:rowOff>
    </xdr:to>
    <xdr:sp macro="" textlink="">
      <xdr:nvSpPr>
        <xdr:cNvPr id="767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523</xdr:row>
      <xdr:rowOff>28575</xdr:rowOff>
    </xdr:to>
    <xdr:sp macro="" textlink="">
      <xdr:nvSpPr>
        <xdr:cNvPr id="768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523</xdr:row>
      <xdr:rowOff>28575</xdr:rowOff>
    </xdr:to>
    <xdr:sp macro="" textlink="">
      <xdr:nvSpPr>
        <xdr:cNvPr id="769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523</xdr:row>
      <xdr:rowOff>28575</xdr:rowOff>
    </xdr:to>
    <xdr:sp macro="" textlink="">
      <xdr:nvSpPr>
        <xdr:cNvPr id="770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522</xdr:row>
      <xdr:rowOff>0</xdr:rowOff>
    </xdr:from>
    <xdr:to>
      <xdr:col>0</xdr:col>
      <xdr:colOff>104775</xdr:colOff>
      <xdr:row>523</xdr:row>
      <xdr:rowOff>28575</xdr:rowOff>
    </xdr:to>
    <xdr:sp macro="" textlink="">
      <xdr:nvSpPr>
        <xdr:cNvPr id="771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8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79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0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1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104775</xdr:colOff>
      <xdr:row>193</xdr:row>
      <xdr:rowOff>190500</xdr:rowOff>
    </xdr:to>
    <xdr:sp macro="" textlink="">
      <xdr:nvSpPr>
        <xdr:cNvPr id="78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371475</xdr:colOff>
      <xdr:row>181</xdr:row>
      <xdr:rowOff>190500</xdr:rowOff>
    </xdr:to>
    <xdr:sp macro="" textlink="">
      <xdr:nvSpPr>
        <xdr:cNvPr id="788" name="Text Box 1"/>
        <xdr:cNvSpPr>
          <a:spLocks noChangeArrowheads="1"/>
        </xdr:cNvSpPr>
      </xdr:nvSpPr>
      <xdr:spPr bwMode="auto">
        <a:xfrm>
          <a:off x="0" y="63627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342900</xdr:colOff>
      <xdr:row>181</xdr:row>
      <xdr:rowOff>190500</xdr:rowOff>
    </xdr:to>
    <xdr:sp macro="" textlink="">
      <xdr:nvSpPr>
        <xdr:cNvPr id="789" name="Text Box 2"/>
        <xdr:cNvSpPr>
          <a:spLocks noChangeArrowheads="1"/>
        </xdr:cNvSpPr>
      </xdr:nvSpPr>
      <xdr:spPr bwMode="auto">
        <a:xfrm>
          <a:off x="0" y="63627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104775</xdr:colOff>
      <xdr:row>181</xdr:row>
      <xdr:rowOff>190500</xdr:rowOff>
    </xdr:to>
    <xdr:sp macro="" textlink="">
      <xdr:nvSpPr>
        <xdr:cNvPr id="790" name="Text Box 1"/>
        <xdr:cNvSpPr>
          <a:spLocks noChangeArrowheads="1"/>
        </xdr:cNvSpPr>
      </xdr:nvSpPr>
      <xdr:spPr bwMode="auto">
        <a:xfrm>
          <a:off x="0" y="6362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428625</xdr:colOff>
      <xdr:row>181</xdr:row>
      <xdr:rowOff>114300</xdr:rowOff>
    </xdr:to>
    <xdr:sp macro="" textlink="">
      <xdr:nvSpPr>
        <xdr:cNvPr id="791" name="Text Box 2"/>
        <xdr:cNvSpPr>
          <a:spLocks noChangeArrowheads="1"/>
        </xdr:cNvSpPr>
      </xdr:nvSpPr>
      <xdr:spPr bwMode="auto">
        <a:xfrm>
          <a:off x="0" y="63627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795" name="Text Box 2"/>
        <xdr:cNvSpPr>
          <a:spLocks noChangeArrowheads="1"/>
        </xdr:cNvSpPr>
      </xdr:nvSpPr>
      <xdr:spPr bwMode="auto">
        <a:xfrm>
          <a:off x="0" y="735139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79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2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3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4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5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0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15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1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1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1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1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2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3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4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5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2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3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83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371475</xdr:colOff>
      <xdr:row>176</xdr:row>
      <xdr:rowOff>190500</xdr:rowOff>
    </xdr:to>
    <xdr:sp macro="" textlink="">
      <xdr:nvSpPr>
        <xdr:cNvPr id="832" name="Text Box 1"/>
        <xdr:cNvSpPr>
          <a:spLocks noChangeArrowheads="1"/>
        </xdr:cNvSpPr>
      </xdr:nvSpPr>
      <xdr:spPr bwMode="auto">
        <a:xfrm>
          <a:off x="0" y="62598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342900</xdr:colOff>
      <xdr:row>176</xdr:row>
      <xdr:rowOff>190500</xdr:rowOff>
    </xdr:to>
    <xdr:sp macro="" textlink="">
      <xdr:nvSpPr>
        <xdr:cNvPr id="833" name="Text Box 2"/>
        <xdr:cNvSpPr>
          <a:spLocks noChangeArrowheads="1"/>
        </xdr:cNvSpPr>
      </xdr:nvSpPr>
      <xdr:spPr bwMode="auto">
        <a:xfrm>
          <a:off x="0" y="62598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83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428625</xdr:colOff>
      <xdr:row>176</xdr:row>
      <xdr:rowOff>114300</xdr:rowOff>
    </xdr:to>
    <xdr:sp macro="" textlink="">
      <xdr:nvSpPr>
        <xdr:cNvPr id="835" name="Text Box 2"/>
        <xdr:cNvSpPr>
          <a:spLocks noChangeArrowheads="1"/>
        </xdr:cNvSpPr>
      </xdr:nvSpPr>
      <xdr:spPr bwMode="auto">
        <a:xfrm>
          <a:off x="0" y="62598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36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37" name="Text Box 2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38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839" name="Text Box 2"/>
        <xdr:cNvSpPr>
          <a:spLocks noChangeArrowheads="1"/>
        </xdr:cNvSpPr>
      </xdr:nvSpPr>
      <xdr:spPr bwMode="auto">
        <a:xfrm>
          <a:off x="0" y="72513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6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7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8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49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85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5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5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5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5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6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87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371475</xdr:colOff>
      <xdr:row>163</xdr:row>
      <xdr:rowOff>190500</xdr:rowOff>
    </xdr:to>
    <xdr:sp macro="" textlink="">
      <xdr:nvSpPr>
        <xdr:cNvPr id="880" name="Text Box 1"/>
        <xdr:cNvSpPr>
          <a:spLocks noChangeArrowheads="1"/>
        </xdr:cNvSpPr>
      </xdr:nvSpPr>
      <xdr:spPr bwMode="auto">
        <a:xfrm>
          <a:off x="0" y="607980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342900</xdr:colOff>
      <xdr:row>163</xdr:row>
      <xdr:rowOff>190500</xdr:rowOff>
    </xdr:to>
    <xdr:sp macro="" textlink="">
      <xdr:nvSpPr>
        <xdr:cNvPr id="881" name="Text Box 2"/>
        <xdr:cNvSpPr>
          <a:spLocks noChangeArrowheads="1"/>
        </xdr:cNvSpPr>
      </xdr:nvSpPr>
      <xdr:spPr bwMode="auto">
        <a:xfrm>
          <a:off x="0" y="607980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882" name="Text Box 1"/>
        <xdr:cNvSpPr>
          <a:spLocks noChangeArrowheads="1"/>
        </xdr:cNvSpPr>
      </xdr:nvSpPr>
      <xdr:spPr bwMode="auto">
        <a:xfrm>
          <a:off x="0" y="60798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428625</xdr:colOff>
      <xdr:row>163</xdr:row>
      <xdr:rowOff>114300</xdr:rowOff>
    </xdr:to>
    <xdr:sp macro="" textlink="">
      <xdr:nvSpPr>
        <xdr:cNvPr id="883" name="Text Box 2"/>
        <xdr:cNvSpPr>
          <a:spLocks noChangeArrowheads="1"/>
        </xdr:cNvSpPr>
      </xdr:nvSpPr>
      <xdr:spPr bwMode="auto">
        <a:xfrm>
          <a:off x="0" y="607980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8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0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1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2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3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89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371475</xdr:colOff>
      <xdr:row>158</xdr:row>
      <xdr:rowOff>190500</xdr:rowOff>
    </xdr:to>
    <xdr:sp macro="" textlink="">
      <xdr:nvSpPr>
        <xdr:cNvPr id="900" name="Text Box 1"/>
        <xdr:cNvSpPr>
          <a:spLocks noChangeArrowheads="1"/>
        </xdr:cNvSpPr>
      </xdr:nvSpPr>
      <xdr:spPr bwMode="auto">
        <a:xfrm>
          <a:off x="0" y="597693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342900</xdr:colOff>
      <xdr:row>158</xdr:row>
      <xdr:rowOff>190500</xdr:rowOff>
    </xdr:to>
    <xdr:sp macro="" textlink="">
      <xdr:nvSpPr>
        <xdr:cNvPr id="901" name="Text Box 2"/>
        <xdr:cNvSpPr>
          <a:spLocks noChangeArrowheads="1"/>
        </xdr:cNvSpPr>
      </xdr:nvSpPr>
      <xdr:spPr bwMode="auto">
        <a:xfrm>
          <a:off x="0" y="597693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190500</xdr:rowOff>
    </xdr:to>
    <xdr:sp macro="" textlink="">
      <xdr:nvSpPr>
        <xdr:cNvPr id="902" name="Text Box 1"/>
        <xdr:cNvSpPr>
          <a:spLocks noChangeArrowheads="1"/>
        </xdr:cNvSpPr>
      </xdr:nvSpPr>
      <xdr:spPr bwMode="auto">
        <a:xfrm>
          <a:off x="0" y="59769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428625</xdr:colOff>
      <xdr:row>158</xdr:row>
      <xdr:rowOff>114300</xdr:rowOff>
    </xdr:to>
    <xdr:sp macro="" textlink="">
      <xdr:nvSpPr>
        <xdr:cNvPr id="903" name="Text Box 2"/>
        <xdr:cNvSpPr>
          <a:spLocks noChangeArrowheads="1"/>
        </xdr:cNvSpPr>
      </xdr:nvSpPr>
      <xdr:spPr bwMode="auto">
        <a:xfrm>
          <a:off x="0" y="597693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4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5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6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7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8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09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0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1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2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3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4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5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6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7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8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19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236</xdr:row>
      <xdr:rowOff>28576</xdr:rowOff>
    </xdr:to>
    <xdr:sp macro="" textlink="">
      <xdr:nvSpPr>
        <xdr:cNvPr id="920" name="Text Box 1"/>
        <xdr:cNvSpPr>
          <a:spLocks noChangeArrowheads="1"/>
        </xdr:cNvSpPr>
      </xdr:nvSpPr>
      <xdr:spPr bwMode="auto">
        <a:xfrm>
          <a:off x="0" y="72085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236</xdr:row>
      <xdr:rowOff>28576</xdr:rowOff>
    </xdr:to>
    <xdr:sp macro="" textlink="">
      <xdr:nvSpPr>
        <xdr:cNvPr id="921" name="Text Box 2"/>
        <xdr:cNvSpPr>
          <a:spLocks noChangeArrowheads="1"/>
        </xdr:cNvSpPr>
      </xdr:nvSpPr>
      <xdr:spPr bwMode="auto">
        <a:xfrm>
          <a:off x="0" y="72085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922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923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924" name="Text Box 2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925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26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27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28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29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30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31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32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933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171450</xdr:rowOff>
    </xdr:to>
    <xdr:sp macro="" textlink="">
      <xdr:nvSpPr>
        <xdr:cNvPr id="934" name="Text Box 2"/>
        <xdr:cNvSpPr>
          <a:spLocks noChangeArrowheads="1"/>
        </xdr:cNvSpPr>
      </xdr:nvSpPr>
      <xdr:spPr bwMode="auto">
        <a:xfrm>
          <a:off x="0" y="806386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28575</xdr:colOff>
      <xdr:row>475</xdr:row>
      <xdr:rowOff>171450</xdr:rowOff>
    </xdr:to>
    <xdr:sp macro="" textlink="">
      <xdr:nvSpPr>
        <xdr:cNvPr id="935" name="Text Box 2"/>
        <xdr:cNvSpPr>
          <a:spLocks noChangeArrowheads="1"/>
        </xdr:cNvSpPr>
      </xdr:nvSpPr>
      <xdr:spPr bwMode="auto">
        <a:xfrm>
          <a:off x="0" y="806386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36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37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38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39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0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1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2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3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4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5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6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968" name="Text Box 1"/>
        <xdr:cNvSpPr>
          <a:spLocks noChangeArrowheads="1"/>
        </xdr:cNvSpPr>
      </xdr:nvSpPr>
      <xdr:spPr bwMode="auto">
        <a:xfrm>
          <a:off x="0" y="615791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969" name="Text Box 2"/>
        <xdr:cNvSpPr>
          <a:spLocks noChangeArrowheads="1"/>
        </xdr:cNvSpPr>
      </xdr:nvSpPr>
      <xdr:spPr bwMode="auto">
        <a:xfrm>
          <a:off x="0" y="615791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0" name="Text Box 1"/>
        <xdr:cNvSpPr>
          <a:spLocks noChangeArrowheads="1"/>
        </xdr:cNvSpPr>
      </xdr:nvSpPr>
      <xdr:spPr bwMode="auto">
        <a:xfrm>
          <a:off x="0" y="6157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971" name="Text Box 2"/>
        <xdr:cNvSpPr>
          <a:spLocks noChangeArrowheads="1"/>
        </xdr:cNvSpPr>
      </xdr:nvSpPr>
      <xdr:spPr bwMode="auto">
        <a:xfrm>
          <a:off x="0" y="615791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8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79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0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1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8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988" name="Text Box 1"/>
        <xdr:cNvSpPr>
          <a:spLocks noChangeArrowheads="1"/>
        </xdr:cNvSpPr>
      </xdr:nvSpPr>
      <xdr:spPr bwMode="auto">
        <a:xfrm>
          <a:off x="0" y="605504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989" name="Text Box 2"/>
        <xdr:cNvSpPr>
          <a:spLocks noChangeArrowheads="1"/>
        </xdr:cNvSpPr>
      </xdr:nvSpPr>
      <xdr:spPr bwMode="auto">
        <a:xfrm>
          <a:off x="0" y="605504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0" name="Text Box 1"/>
        <xdr:cNvSpPr>
          <a:spLocks noChangeArrowheads="1"/>
        </xdr:cNvSpPr>
      </xdr:nvSpPr>
      <xdr:spPr bwMode="auto">
        <a:xfrm>
          <a:off x="0" y="6055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991" name="Text Box 2"/>
        <xdr:cNvSpPr>
          <a:spLocks noChangeArrowheads="1"/>
        </xdr:cNvSpPr>
      </xdr:nvSpPr>
      <xdr:spPr bwMode="auto">
        <a:xfrm>
          <a:off x="0" y="605504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190500</xdr:rowOff>
    </xdr:to>
    <xdr:sp macro="" textlink="">
      <xdr:nvSpPr>
        <xdr:cNvPr id="992" name="Text Box 1"/>
        <xdr:cNvSpPr>
          <a:spLocks noChangeArrowheads="1"/>
        </xdr:cNvSpPr>
      </xdr:nvSpPr>
      <xdr:spPr bwMode="auto">
        <a:xfrm>
          <a:off x="0" y="7735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190500</xdr:rowOff>
    </xdr:to>
    <xdr:sp macro="" textlink="">
      <xdr:nvSpPr>
        <xdr:cNvPr id="993" name="Text Box 2"/>
        <xdr:cNvSpPr>
          <a:spLocks noChangeArrowheads="1"/>
        </xdr:cNvSpPr>
      </xdr:nvSpPr>
      <xdr:spPr bwMode="auto">
        <a:xfrm>
          <a:off x="0" y="7735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4" name="Text Box 1"/>
        <xdr:cNvSpPr>
          <a:spLocks noChangeArrowheads="1"/>
        </xdr:cNvSpPr>
      </xdr:nvSpPr>
      <xdr:spPr bwMode="auto">
        <a:xfrm>
          <a:off x="0" y="7735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428625</xdr:colOff>
      <xdr:row>475</xdr:row>
      <xdr:rowOff>114300</xdr:rowOff>
    </xdr:to>
    <xdr:sp macro="" textlink="">
      <xdr:nvSpPr>
        <xdr:cNvPr id="995" name="Text Box 2"/>
        <xdr:cNvSpPr>
          <a:spLocks noChangeArrowheads="1"/>
        </xdr:cNvSpPr>
      </xdr:nvSpPr>
      <xdr:spPr bwMode="auto">
        <a:xfrm>
          <a:off x="0" y="7735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99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2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3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4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5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0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8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19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0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1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8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29" name="Text Box 2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190500</xdr:rowOff>
    </xdr:to>
    <xdr:sp macro="" textlink="">
      <xdr:nvSpPr>
        <xdr:cNvPr id="1030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28575</xdr:colOff>
      <xdr:row>475</xdr:row>
      <xdr:rowOff>114300</xdr:rowOff>
    </xdr:to>
    <xdr:sp macro="" textlink="">
      <xdr:nvSpPr>
        <xdr:cNvPr id="1031" name="Text Box 2"/>
        <xdr:cNvSpPr>
          <a:spLocks noChangeArrowheads="1"/>
        </xdr:cNvSpPr>
      </xdr:nvSpPr>
      <xdr:spPr bwMode="auto">
        <a:xfrm>
          <a:off x="0" y="732948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371475</xdr:colOff>
      <xdr:row>475</xdr:row>
      <xdr:rowOff>228600</xdr:rowOff>
    </xdr:to>
    <xdr:sp macro="" textlink="">
      <xdr:nvSpPr>
        <xdr:cNvPr id="1032" name="Text Box 1"/>
        <xdr:cNvSpPr>
          <a:spLocks noChangeArrowheads="1"/>
        </xdr:cNvSpPr>
      </xdr:nvSpPr>
      <xdr:spPr bwMode="auto">
        <a:xfrm>
          <a:off x="0" y="72866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342900</xdr:colOff>
      <xdr:row>475</xdr:row>
      <xdr:rowOff>228600</xdr:rowOff>
    </xdr:to>
    <xdr:sp macro="" textlink="">
      <xdr:nvSpPr>
        <xdr:cNvPr id="1033" name="Text Box 2"/>
        <xdr:cNvSpPr>
          <a:spLocks noChangeArrowheads="1"/>
        </xdr:cNvSpPr>
      </xdr:nvSpPr>
      <xdr:spPr bwMode="auto">
        <a:xfrm>
          <a:off x="0" y="72866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1034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1035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1036" name="Text Box 2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475</xdr:row>
      <xdr:rowOff>0</xdr:rowOff>
    </xdr:from>
    <xdr:to>
      <xdr:col>0</xdr:col>
      <xdr:colOff>104775</xdr:colOff>
      <xdr:row>475</xdr:row>
      <xdr:rowOff>228600</xdr:rowOff>
    </xdr:to>
    <xdr:sp macro="" textlink="">
      <xdr:nvSpPr>
        <xdr:cNvPr id="1037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3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3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4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5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6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7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4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235</xdr:row>
      <xdr:rowOff>190500</xdr:rowOff>
    </xdr:to>
    <xdr:sp macro="" textlink="">
      <xdr:nvSpPr>
        <xdr:cNvPr id="1054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235</xdr:row>
      <xdr:rowOff>190500</xdr:rowOff>
    </xdr:to>
    <xdr:sp macro="" textlink="">
      <xdr:nvSpPr>
        <xdr:cNvPr id="1055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6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428625</xdr:colOff>
      <xdr:row>235</xdr:row>
      <xdr:rowOff>114300</xdr:rowOff>
    </xdr:to>
    <xdr:sp macro="" textlink="">
      <xdr:nvSpPr>
        <xdr:cNvPr id="1057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5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1061" name="Text Box 2"/>
        <xdr:cNvSpPr>
          <a:spLocks noChangeArrowheads="1"/>
        </xdr:cNvSpPr>
      </xdr:nvSpPr>
      <xdr:spPr bwMode="auto">
        <a:xfrm>
          <a:off x="0" y="48444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8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69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0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1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7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1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8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09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235</xdr:row>
      <xdr:rowOff>190500</xdr:rowOff>
    </xdr:to>
    <xdr:sp macro="" textlink="">
      <xdr:nvSpPr>
        <xdr:cNvPr id="1098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235</xdr:row>
      <xdr:rowOff>190500</xdr:rowOff>
    </xdr:to>
    <xdr:sp macro="" textlink="">
      <xdr:nvSpPr>
        <xdr:cNvPr id="1099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0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428625</xdr:colOff>
      <xdr:row>235</xdr:row>
      <xdr:rowOff>114300</xdr:rowOff>
    </xdr:to>
    <xdr:sp macro="" textlink="">
      <xdr:nvSpPr>
        <xdr:cNvPr id="1101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2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3" name="Text Box 2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4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1105" name="Text Box 2"/>
        <xdr:cNvSpPr>
          <a:spLocks noChangeArrowheads="1"/>
        </xdr:cNvSpPr>
      </xdr:nvSpPr>
      <xdr:spPr bwMode="auto">
        <a:xfrm>
          <a:off x="0" y="47444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0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2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3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4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5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1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2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3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235</xdr:row>
      <xdr:rowOff>190500</xdr:rowOff>
    </xdr:to>
    <xdr:sp macro="" textlink="">
      <xdr:nvSpPr>
        <xdr:cNvPr id="1146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235</xdr:row>
      <xdr:rowOff>190500</xdr:rowOff>
    </xdr:to>
    <xdr:sp macro="" textlink="">
      <xdr:nvSpPr>
        <xdr:cNvPr id="1147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48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428625</xdr:colOff>
      <xdr:row>235</xdr:row>
      <xdr:rowOff>114300</xdr:rowOff>
    </xdr:to>
    <xdr:sp macro="" textlink="">
      <xdr:nvSpPr>
        <xdr:cNvPr id="1149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5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235</xdr:row>
      <xdr:rowOff>190500</xdr:rowOff>
    </xdr:to>
    <xdr:sp macro="" textlink="">
      <xdr:nvSpPr>
        <xdr:cNvPr id="1166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235</xdr:row>
      <xdr:rowOff>190500</xdr:rowOff>
    </xdr:to>
    <xdr:sp macro="" textlink="">
      <xdr:nvSpPr>
        <xdr:cNvPr id="1167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68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428625</xdr:colOff>
      <xdr:row>235</xdr:row>
      <xdr:rowOff>114300</xdr:rowOff>
    </xdr:to>
    <xdr:sp macro="" textlink="">
      <xdr:nvSpPr>
        <xdr:cNvPr id="1169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0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1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2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3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4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5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6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7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8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79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0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1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2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3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4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85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236</xdr:row>
      <xdr:rowOff>28576</xdr:rowOff>
    </xdr:to>
    <xdr:sp macro="" textlink="">
      <xdr:nvSpPr>
        <xdr:cNvPr id="1186" name="Text Box 1"/>
        <xdr:cNvSpPr>
          <a:spLocks noChangeArrowheads="1"/>
        </xdr:cNvSpPr>
      </xdr:nvSpPr>
      <xdr:spPr bwMode="auto">
        <a:xfrm>
          <a:off x="0" y="47015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236</xdr:row>
      <xdr:rowOff>28576</xdr:rowOff>
    </xdr:to>
    <xdr:sp macro="" textlink="">
      <xdr:nvSpPr>
        <xdr:cNvPr id="1187" name="Text Box 2"/>
        <xdr:cNvSpPr>
          <a:spLocks noChangeArrowheads="1"/>
        </xdr:cNvSpPr>
      </xdr:nvSpPr>
      <xdr:spPr bwMode="auto">
        <a:xfrm>
          <a:off x="0" y="47015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188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189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190" name="Text Box 2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191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2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3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4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5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6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7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8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199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0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1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447675</xdr:colOff>
      <xdr:row>336</xdr:row>
      <xdr:rowOff>0</xdr:rowOff>
    </xdr:to>
    <xdr:sp macro="" textlink="">
      <xdr:nvSpPr>
        <xdr:cNvPr id="1202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390525</xdr:colOff>
      <xdr:row>336</xdr:row>
      <xdr:rowOff>0</xdr:rowOff>
    </xdr:to>
    <xdr:sp macro="" textlink="">
      <xdr:nvSpPr>
        <xdr:cNvPr id="1203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4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5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0</xdr:rowOff>
    </xdr:to>
    <xdr:sp macro="" textlink="">
      <xdr:nvSpPr>
        <xdr:cNvPr id="120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7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8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09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190500</xdr:rowOff>
    </xdr:to>
    <xdr:sp macro="" textlink="">
      <xdr:nvSpPr>
        <xdr:cNvPr id="1210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1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2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3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4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5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6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7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8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19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0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1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2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29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30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1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2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3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4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5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6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7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38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3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371475</xdr:colOff>
      <xdr:row>333</xdr:row>
      <xdr:rowOff>19050</xdr:rowOff>
    </xdr:to>
    <xdr:sp macro="" textlink="">
      <xdr:nvSpPr>
        <xdr:cNvPr id="1241" name="Text Box 1"/>
        <xdr:cNvSpPr>
          <a:spLocks noChangeArrowheads="1"/>
        </xdr:cNvSpPr>
      </xdr:nvSpPr>
      <xdr:spPr bwMode="auto">
        <a:xfrm>
          <a:off x="0" y="1410652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342900</xdr:colOff>
      <xdr:row>333</xdr:row>
      <xdr:rowOff>19050</xdr:rowOff>
    </xdr:to>
    <xdr:sp macro="" textlink="">
      <xdr:nvSpPr>
        <xdr:cNvPr id="1242" name="Text Box 2"/>
        <xdr:cNvSpPr>
          <a:spLocks noChangeArrowheads="1"/>
        </xdr:cNvSpPr>
      </xdr:nvSpPr>
      <xdr:spPr bwMode="auto">
        <a:xfrm>
          <a:off x="0" y="1410652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333</xdr:row>
      <xdr:rowOff>19050</xdr:rowOff>
    </xdr:to>
    <xdr:sp macro="" textlink="">
      <xdr:nvSpPr>
        <xdr:cNvPr id="1245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171450</xdr:rowOff>
    </xdr:to>
    <xdr:sp macro="" textlink="">
      <xdr:nvSpPr>
        <xdr:cNvPr id="1246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7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8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4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5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5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5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5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5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55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56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5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5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5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1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2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3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4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5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6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7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8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6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27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7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7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333</xdr:row>
      <xdr:rowOff>19050</xdr:rowOff>
    </xdr:to>
    <xdr:sp macro="" textlink="">
      <xdr:nvSpPr>
        <xdr:cNvPr id="1273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333</xdr:row>
      <xdr:rowOff>19050</xdr:rowOff>
    </xdr:to>
    <xdr:sp macro="" textlink="">
      <xdr:nvSpPr>
        <xdr:cNvPr id="1274" name="Text Box 2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7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7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104775</xdr:colOff>
      <xdr:row>333</xdr:row>
      <xdr:rowOff>19050</xdr:rowOff>
    </xdr:to>
    <xdr:sp macro="" textlink="">
      <xdr:nvSpPr>
        <xdr:cNvPr id="1277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28575</xdr:colOff>
      <xdr:row>335</xdr:row>
      <xdr:rowOff>171450</xdr:rowOff>
    </xdr:to>
    <xdr:sp macro="" textlink="">
      <xdr:nvSpPr>
        <xdr:cNvPr id="1278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7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128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8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8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89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90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1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2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3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4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5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6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7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104775</xdr:colOff>
      <xdr:row>270</xdr:row>
      <xdr:rowOff>190500</xdr:rowOff>
    </xdr:to>
    <xdr:sp macro="" textlink="">
      <xdr:nvSpPr>
        <xdr:cNvPr id="1298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299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0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1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2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3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4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5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06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07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08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09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10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11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12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13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14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0</xdr:rowOff>
    </xdr:to>
    <xdr:sp macro="" textlink="">
      <xdr:nvSpPr>
        <xdr:cNvPr id="1315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1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1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1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1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2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104775</xdr:colOff>
      <xdr:row>245</xdr:row>
      <xdr:rowOff>190500</xdr:rowOff>
    </xdr:to>
    <xdr:sp macro="" textlink="">
      <xdr:nvSpPr>
        <xdr:cNvPr id="133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13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4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4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9525</xdr:rowOff>
    </xdr:to>
    <xdr:sp macro="" textlink="">
      <xdr:nvSpPr>
        <xdr:cNvPr id="135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3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4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5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104775</xdr:colOff>
      <xdr:row>279</xdr:row>
      <xdr:rowOff>190500</xdr:rowOff>
    </xdr:to>
    <xdr:sp macro="" textlink="">
      <xdr:nvSpPr>
        <xdr:cNvPr id="1356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57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58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59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0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1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2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3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4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5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6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7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8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6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5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6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7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8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8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8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83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384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85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86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87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88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89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90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91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392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39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39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371475</xdr:colOff>
      <xdr:row>290</xdr:row>
      <xdr:rowOff>28574</xdr:rowOff>
    </xdr:to>
    <xdr:sp macro="" textlink="">
      <xdr:nvSpPr>
        <xdr:cNvPr id="1395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342900</xdr:colOff>
      <xdr:row>290</xdr:row>
      <xdr:rowOff>28574</xdr:rowOff>
    </xdr:to>
    <xdr:sp macro="" textlink="">
      <xdr:nvSpPr>
        <xdr:cNvPr id="1396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39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39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290</xdr:row>
      <xdr:rowOff>28574</xdr:rowOff>
    </xdr:to>
    <xdr:sp macro="" textlink="">
      <xdr:nvSpPr>
        <xdr:cNvPr id="1399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180975</xdr:rowOff>
    </xdr:to>
    <xdr:sp macro="" textlink="">
      <xdr:nvSpPr>
        <xdr:cNvPr id="1400" name="Text Box 2"/>
        <xdr:cNvSpPr>
          <a:spLocks noChangeArrowheads="1"/>
        </xdr:cNvSpPr>
      </xdr:nvSpPr>
      <xdr:spPr bwMode="auto">
        <a:xfrm>
          <a:off x="0" y="148018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1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2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0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0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1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1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1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5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6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7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8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19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20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21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22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2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200025</xdr:rowOff>
    </xdr:to>
    <xdr:sp macro="" textlink="">
      <xdr:nvSpPr>
        <xdr:cNvPr id="142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2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2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290</xdr:row>
      <xdr:rowOff>28574</xdr:rowOff>
    </xdr:to>
    <xdr:sp macro="" textlink="">
      <xdr:nvSpPr>
        <xdr:cNvPr id="142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290</xdr:row>
      <xdr:rowOff>28574</xdr:rowOff>
    </xdr:to>
    <xdr:sp macro="" textlink="">
      <xdr:nvSpPr>
        <xdr:cNvPr id="1428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2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290</xdr:row>
      <xdr:rowOff>28574</xdr:rowOff>
    </xdr:to>
    <xdr:sp macro="" textlink="">
      <xdr:nvSpPr>
        <xdr:cNvPr id="1431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28575</xdr:colOff>
      <xdr:row>335</xdr:row>
      <xdr:rowOff>180975</xdr:rowOff>
    </xdr:to>
    <xdr:sp macro="" textlink="">
      <xdr:nvSpPr>
        <xdr:cNvPr id="1432" name="Text Box 2"/>
        <xdr:cNvSpPr>
          <a:spLocks noChangeArrowheads="1"/>
        </xdr:cNvSpPr>
      </xdr:nvSpPr>
      <xdr:spPr bwMode="auto">
        <a:xfrm>
          <a:off x="0" y="148018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3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0</xdr:rowOff>
    </xdr:to>
    <xdr:sp macro="" textlink="">
      <xdr:nvSpPr>
        <xdr:cNvPr id="144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4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4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4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4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45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46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47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48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49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50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51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1452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3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4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5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6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7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8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59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460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1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2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3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4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5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6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7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1468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38100</xdr:rowOff>
    </xdr:to>
    <xdr:sp macro="" textlink="">
      <xdr:nvSpPr>
        <xdr:cNvPr id="1469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7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8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9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9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9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149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4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5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6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7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8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499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500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104775</xdr:colOff>
      <xdr:row>246</xdr:row>
      <xdr:rowOff>190500</xdr:rowOff>
    </xdr:to>
    <xdr:sp macro="" textlink="">
      <xdr:nvSpPr>
        <xdr:cNvPr id="1501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6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7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0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2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3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4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336</xdr:row>
      <xdr:rowOff>28575</xdr:rowOff>
    </xdr:to>
    <xdr:sp macro="" textlink="">
      <xdr:nvSpPr>
        <xdr:cNvPr id="155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336</xdr:row>
      <xdr:rowOff>28575</xdr:rowOff>
    </xdr:to>
    <xdr:sp macro="" textlink="">
      <xdr:nvSpPr>
        <xdr:cNvPr id="155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55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55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55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55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5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5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5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5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6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0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1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2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3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7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335</xdr:row>
      <xdr:rowOff>190500</xdr:rowOff>
    </xdr:to>
    <xdr:sp macro="" textlink="">
      <xdr:nvSpPr>
        <xdr:cNvPr id="1580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335</xdr:row>
      <xdr:rowOff>190500</xdr:rowOff>
    </xdr:to>
    <xdr:sp macro="" textlink="">
      <xdr:nvSpPr>
        <xdr:cNvPr id="1581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2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114300</xdr:rowOff>
    </xdr:to>
    <xdr:sp macro="" textlink="">
      <xdr:nvSpPr>
        <xdr:cNvPr id="1583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28575</xdr:colOff>
      <xdr:row>335</xdr:row>
      <xdr:rowOff>114300</xdr:rowOff>
    </xdr:to>
    <xdr:sp macro="" textlink="">
      <xdr:nvSpPr>
        <xdr:cNvPr id="1587" name="Text Box 2"/>
        <xdr:cNvSpPr>
          <a:spLocks noChangeArrowheads="1"/>
        </xdr:cNvSpPr>
      </xdr:nvSpPr>
      <xdr:spPr bwMode="auto">
        <a:xfrm>
          <a:off x="0" y="486441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8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4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5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6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7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59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7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0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1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335</xdr:row>
      <xdr:rowOff>190500</xdr:rowOff>
    </xdr:to>
    <xdr:sp macro="" textlink="">
      <xdr:nvSpPr>
        <xdr:cNvPr id="1624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335</xdr:row>
      <xdr:rowOff>190500</xdr:rowOff>
    </xdr:to>
    <xdr:sp macro="" textlink="">
      <xdr:nvSpPr>
        <xdr:cNvPr id="1625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6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114300</xdr:rowOff>
    </xdr:to>
    <xdr:sp macro="" textlink="">
      <xdr:nvSpPr>
        <xdr:cNvPr id="1627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8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29" name="Text Box 2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0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28575</xdr:colOff>
      <xdr:row>335</xdr:row>
      <xdr:rowOff>114300</xdr:rowOff>
    </xdr:to>
    <xdr:sp macro="" textlink="">
      <xdr:nvSpPr>
        <xdr:cNvPr id="1631" name="Text Box 2"/>
        <xdr:cNvSpPr>
          <a:spLocks noChangeArrowheads="1"/>
        </xdr:cNvSpPr>
      </xdr:nvSpPr>
      <xdr:spPr bwMode="auto">
        <a:xfrm>
          <a:off x="0" y="47644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8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39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0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1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4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5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6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335</xdr:row>
      <xdr:rowOff>190500</xdr:rowOff>
    </xdr:to>
    <xdr:sp macro="" textlink="">
      <xdr:nvSpPr>
        <xdr:cNvPr id="1672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335</xdr:row>
      <xdr:rowOff>190500</xdr:rowOff>
    </xdr:to>
    <xdr:sp macro="" textlink="">
      <xdr:nvSpPr>
        <xdr:cNvPr id="1673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4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114300</xdr:rowOff>
    </xdr:to>
    <xdr:sp macro="" textlink="">
      <xdr:nvSpPr>
        <xdr:cNvPr id="1675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7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8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335</xdr:row>
      <xdr:rowOff>190500</xdr:rowOff>
    </xdr:to>
    <xdr:sp macro="" textlink="">
      <xdr:nvSpPr>
        <xdr:cNvPr id="1692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335</xdr:row>
      <xdr:rowOff>190500</xdr:rowOff>
    </xdr:to>
    <xdr:sp macro="" textlink="">
      <xdr:nvSpPr>
        <xdr:cNvPr id="1693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4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428625</xdr:colOff>
      <xdr:row>335</xdr:row>
      <xdr:rowOff>114300</xdr:rowOff>
    </xdr:to>
    <xdr:sp macro="" textlink="">
      <xdr:nvSpPr>
        <xdr:cNvPr id="1695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6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7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8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699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0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1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2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3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4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5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6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7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8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09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10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11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371475</xdr:colOff>
      <xdr:row>336</xdr:row>
      <xdr:rowOff>28575</xdr:rowOff>
    </xdr:to>
    <xdr:sp macro="" textlink="">
      <xdr:nvSpPr>
        <xdr:cNvPr id="1712" name="Text Box 1"/>
        <xdr:cNvSpPr>
          <a:spLocks noChangeArrowheads="1"/>
        </xdr:cNvSpPr>
      </xdr:nvSpPr>
      <xdr:spPr bwMode="auto">
        <a:xfrm>
          <a:off x="0" y="47215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342900</xdr:colOff>
      <xdr:row>336</xdr:row>
      <xdr:rowOff>28575</xdr:rowOff>
    </xdr:to>
    <xdr:sp macro="" textlink="">
      <xdr:nvSpPr>
        <xdr:cNvPr id="1713" name="Text Box 2"/>
        <xdr:cNvSpPr>
          <a:spLocks noChangeArrowheads="1"/>
        </xdr:cNvSpPr>
      </xdr:nvSpPr>
      <xdr:spPr bwMode="auto">
        <a:xfrm>
          <a:off x="0" y="47215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714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715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716" name="Text Box 2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336</xdr:row>
      <xdr:rowOff>28575</xdr:rowOff>
    </xdr:to>
    <xdr:sp macro="" textlink="">
      <xdr:nvSpPr>
        <xdr:cNvPr id="1717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18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19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0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1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2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3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4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104775</xdr:colOff>
      <xdr:row>335</xdr:row>
      <xdr:rowOff>190500</xdr:rowOff>
    </xdr:to>
    <xdr:sp macro="" textlink="">
      <xdr:nvSpPr>
        <xdr:cNvPr id="1725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2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2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2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2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2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3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4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5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3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4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378</xdr:row>
      <xdr:rowOff>0</xdr:rowOff>
    </xdr:from>
    <xdr:to>
      <xdr:col>0</xdr:col>
      <xdr:colOff>104775</xdr:colOff>
      <xdr:row>378</xdr:row>
      <xdr:rowOff>190500</xdr:rowOff>
    </xdr:to>
    <xdr:sp macro="" textlink="">
      <xdr:nvSpPr>
        <xdr:cNvPr id="174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371475</xdr:colOff>
      <xdr:row>367</xdr:row>
      <xdr:rowOff>190500</xdr:rowOff>
    </xdr:to>
    <xdr:sp macro="" textlink="">
      <xdr:nvSpPr>
        <xdr:cNvPr id="1742" name="Text Box 1"/>
        <xdr:cNvSpPr>
          <a:spLocks noChangeArrowheads="1"/>
        </xdr:cNvSpPr>
      </xdr:nvSpPr>
      <xdr:spPr bwMode="auto">
        <a:xfrm>
          <a:off x="0" y="547401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342900</xdr:colOff>
      <xdr:row>367</xdr:row>
      <xdr:rowOff>190500</xdr:rowOff>
    </xdr:to>
    <xdr:sp macro="" textlink="">
      <xdr:nvSpPr>
        <xdr:cNvPr id="1743" name="Text Box 2"/>
        <xdr:cNvSpPr>
          <a:spLocks noChangeArrowheads="1"/>
        </xdr:cNvSpPr>
      </xdr:nvSpPr>
      <xdr:spPr bwMode="auto">
        <a:xfrm>
          <a:off x="0" y="547401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104775</xdr:colOff>
      <xdr:row>367</xdr:row>
      <xdr:rowOff>190500</xdr:rowOff>
    </xdr:to>
    <xdr:sp macro="" textlink="">
      <xdr:nvSpPr>
        <xdr:cNvPr id="1744" name="Text Box 1"/>
        <xdr:cNvSpPr>
          <a:spLocks noChangeArrowheads="1"/>
        </xdr:cNvSpPr>
      </xdr:nvSpPr>
      <xdr:spPr bwMode="auto">
        <a:xfrm>
          <a:off x="0" y="54740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428625</xdr:colOff>
      <xdr:row>367</xdr:row>
      <xdr:rowOff>114300</xdr:rowOff>
    </xdr:to>
    <xdr:sp macro="" textlink="">
      <xdr:nvSpPr>
        <xdr:cNvPr id="1745" name="Text Box 2"/>
        <xdr:cNvSpPr>
          <a:spLocks noChangeArrowheads="1"/>
        </xdr:cNvSpPr>
      </xdr:nvSpPr>
      <xdr:spPr bwMode="auto">
        <a:xfrm>
          <a:off x="0" y="547401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4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4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4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28575</xdr:colOff>
      <xdr:row>421</xdr:row>
      <xdr:rowOff>114300</xdr:rowOff>
    </xdr:to>
    <xdr:sp macro="" textlink="">
      <xdr:nvSpPr>
        <xdr:cNvPr id="1749" name="Text Box 2"/>
        <xdr:cNvSpPr>
          <a:spLocks noChangeArrowheads="1"/>
        </xdr:cNvSpPr>
      </xdr:nvSpPr>
      <xdr:spPr bwMode="auto">
        <a:xfrm>
          <a:off x="0" y="64827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6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7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8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59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414</xdr:row>
      <xdr:rowOff>0</xdr:rowOff>
    </xdr:from>
    <xdr:to>
      <xdr:col>0</xdr:col>
      <xdr:colOff>104775</xdr:colOff>
      <xdr:row>414</xdr:row>
      <xdr:rowOff>190500</xdr:rowOff>
    </xdr:to>
    <xdr:sp macro="" textlink="">
      <xdr:nvSpPr>
        <xdr:cNvPr id="176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6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6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6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104775</xdr:colOff>
      <xdr:row>421</xdr:row>
      <xdr:rowOff>190500</xdr:rowOff>
    </xdr:to>
    <xdr:sp macro="" textlink="">
      <xdr:nvSpPr>
        <xdr:cNvPr id="176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6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7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8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79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372</xdr:row>
      <xdr:rowOff>0</xdr:rowOff>
    </xdr:from>
    <xdr:to>
      <xdr:col>0</xdr:col>
      <xdr:colOff>104775</xdr:colOff>
      <xdr:row>372</xdr:row>
      <xdr:rowOff>190500</xdr:rowOff>
    </xdr:to>
    <xdr:sp macro="" textlink="">
      <xdr:nvSpPr>
        <xdr:cNvPr id="178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371475</xdr:colOff>
      <xdr:row>362</xdr:row>
      <xdr:rowOff>190500</xdr:rowOff>
    </xdr:to>
    <xdr:sp macro="" textlink="">
      <xdr:nvSpPr>
        <xdr:cNvPr id="1786" name="Text Box 1"/>
        <xdr:cNvSpPr>
          <a:spLocks noChangeArrowheads="1"/>
        </xdr:cNvSpPr>
      </xdr:nvSpPr>
      <xdr:spPr bwMode="auto">
        <a:xfrm>
          <a:off x="0" y="53711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342900</xdr:colOff>
      <xdr:row>362</xdr:row>
      <xdr:rowOff>190500</xdr:rowOff>
    </xdr:to>
    <xdr:sp macro="" textlink="">
      <xdr:nvSpPr>
        <xdr:cNvPr id="1787" name="Text Box 2"/>
        <xdr:cNvSpPr>
          <a:spLocks noChangeArrowheads="1"/>
        </xdr:cNvSpPr>
      </xdr:nvSpPr>
      <xdr:spPr bwMode="auto">
        <a:xfrm>
          <a:off x="0" y="53711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104775</xdr:colOff>
      <xdr:row>362</xdr:row>
      <xdr:rowOff>190500</xdr:rowOff>
    </xdr:to>
    <xdr:sp macro="" textlink="">
      <xdr:nvSpPr>
        <xdr:cNvPr id="1788" name="Text Box 1"/>
        <xdr:cNvSpPr>
          <a:spLocks noChangeArrowheads="1"/>
        </xdr:cNvSpPr>
      </xdr:nvSpPr>
      <xdr:spPr bwMode="auto">
        <a:xfrm>
          <a:off x="0" y="5371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428625</xdr:colOff>
      <xdr:row>362</xdr:row>
      <xdr:rowOff>114300</xdr:rowOff>
    </xdr:to>
    <xdr:sp macro="" textlink="">
      <xdr:nvSpPr>
        <xdr:cNvPr id="1789" name="Text Box 2"/>
        <xdr:cNvSpPr>
          <a:spLocks noChangeArrowheads="1"/>
        </xdr:cNvSpPr>
      </xdr:nvSpPr>
      <xdr:spPr bwMode="auto">
        <a:xfrm>
          <a:off x="0" y="53711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415</xdr:row>
      <xdr:rowOff>0</xdr:rowOff>
    </xdr:from>
    <xdr:to>
      <xdr:col>0</xdr:col>
      <xdr:colOff>104775</xdr:colOff>
      <xdr:row>415</xdr:row>
      <xdr:rowOff>190500</xdr:rowOff>
    </xdr:to>
    <xdr:sp macro="" textlink="">
      <xdr:nvSpPr>
        <xdr:cNvPr id="1790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415</xdr:row>
      <xdr:rowOff>0</xdr:rowOff>
    </xdr:from>
    <xdr:to>
      <xdr:col>0</xdr:col>
      <xdr:colOff>104775</xdr:colOff>
      <xdr:row>415</xdr:row>
      <xdr:rowOff>190500</xdr:rowOff>
    </xdr:to>
    <xdr:sp macro="" textlink="">
      <xdr:nvSpPr>
        <xdr:cNvPr id="1791" name="Text Box 2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415</xdr:row>
      <xdr:rowOff>0</xdr:rowOff>
    </xdr:from>
    <xdr:to>
      <xdr:col>0</xdr:col>
      <xdr:colOff>104775</xdr:colOff>
      <xdr:row>415</xdr:row>
      <xdr:rowOff>190500</xdr:rowOff>
    </xdr:to>
    <xdr:sp macro="" textlink="">
      <xdr:nvSpPr>
        <xdr:cNvPr id="1792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415</xdr:row>
      <xdr:rowOff>0</xdr:rowOff>
    </xdr:from>
    <xdr:to>
      <xdr:col>0</xdr:col>
      <xdr:colOff>28575</xdr:colOff>
      <xdr:row>415</xdr:row>
      <xdr:rowOff>114300</xdr:rowOff>
    </xdr:to>
    <xdr:sp macro="" textlink="">
      <xdr:nvSpPr>
        <xdr:cNvPr id="1793" name="Text Box 2"/>
        <xdr:cNvSpPr>
          <a:spLocks noChangeArrowheads="1"/>
        </xdr:cNvSpPr>
      </xdr:nvSpPr>
      <xdr:spPr bwMode="auto">
        <a:xfrm>
          <a:off x="0" y="63827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79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387</xdr:row>
      <xdr:rowOff>0</xdr:rowOff>
    </xdr:from>
    <xdr:to>
      <xdr:col>0</xdr:col>
      <xdr:colOff>104775</xdr:colOff>
      <xdr:row>387</xdr:row>
      <xdr:rowOff>190500</xdr:rowOff>
    </xdr:to>
    <xdr:sp macro="" textlink="">
      <xdr:nvSpPr>
        <xdr:cNvPr id="180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1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2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3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3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3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104775</xdr:colOff>
      <xdr:row>340</xdr:row>
      <xdr:rowOff>190500</xdr:rowOff>
    </xdr:to>
    <xdr:sp macro="" textlink="">
      <xdr:nvSpPr>
        <xdr:cNvPr id="183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371475</xdr:colOff>
      <xdr:row>349</xdr:row>
      <xdr:rowOff>190500</xdr:rowOff>
    </xdr:to>
    <xdr:sp macro="" textlink="">
      <xdr:nvSpPr>
        <xdr:cNvPr id="1834" name="Text Box 1"/>
        <xdr:cNvSpPr>
          <a:spLocks noChangeArrowheads="1"/>
        </xdr:cNvSpPr>
      </xdr:nvSpPr>
      <xdr:spPr bwMode="auto">
        <a:xfrm>
          <a:off x="0" y="51911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342900</xdr:colOff>
      <xdr:row>349</xdr:row>
      <xdr:rowOff>190500</xdr:rowOff>
    </xdr:to>
    <xdr:sp macro="" textlink="">
      <xdr:nvSpPr>
        <xdr:cNvPr id="1835" name="Text Box 2"/>
        <xdr:cNvSpPr>
          <a:spLocks noChangeArrowheads="1"/>
        </xdr:cNvSpPr>
      </xdr:nvSpPr>
      <xdr:spPr bwMode="auto">
        <a:xfrm>
          <a:off x="0" y="51911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104775</xdr:colOff>
      <xdr:row>349</xdr:row>
      <xdr:rowOff>190500</xdr:rowOff>
    </xdr:to>
    <xdr:sp macro="" textlink="">
      <xdr:nvSpPr>
        <xdr:cNvPr id="1836" name="Text Box 1"/>
        <xdr:cNvSpPr>
          <a:spLocks noChangeArrowheads="1"/>
        </xdr:cNvSpPr>
      </xdr:nvSpPr>
      <xdr:spPr bwMode="auto">
        <a:xfrm>
          <a:off x="0" y="51911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428625</xdr:colOff>
      <xdr:row>349</xdr:row>
      <xdr:rowOff>114300</xdr:rowOff>
    </xdr:to>
    <xdr:sp macro="" textlink="">
      <xdr:nvSpPr>
        <xdr:cNvPr id="1837" name="Text Box 2"/>
        <xdr:cNvSpPr>
          <a:spLocks noChangeArrowheads="1"/>
        </xdr:cNvSpPr>
      </xdr:nvSpPr>
      <xdr:spPr bwMode="auto">
        <a:xfrm>
          <a:off x="0" y="51911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3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3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4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5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6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7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4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5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5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5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104775</xdr:colOff>
      <xdr:row>355</xdr:row>
      <xdr:rowOff>190500</xdr:rowOff>
    </xdr:to>
    <xdr:sp macro="" textlink="">
      <xdr:nvSpPr>
        <xdr:cNvPr id="185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371475</xdr:colOff>
      <xdr:row>345</xdr:row>
      <xdr:rowOff>190500</xdr:rowOff>
    </xdr:to>
    <xdr:sp macro="" textlink="">
      <xdr:nvSpPr>
        <xdr:cNvPr id="1854" name="Text Box 1"/>
        <xdr:cNvSpPr>
          <a:spLocks noChangeArrowheads="1"/>
        </xdr:cNvSpPr>
      </xdr:nvSpPr>
      <xdr:spPr bwMode="auto">
        <a:xfrm>
          <a:off x="0" y="50882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342900</xdr:colOff>
      <xdr:row>345</xdr:row>
      <xdr:rowOff>190500</xdr:rowOff>
    </xdr:to>
    <xdr:sp macro="" textlink="">
      <xdr:nvSpPr>
        <xdr:cNvPr id="1855" name="Text Box 2"/>
        <xdr:cNvSpPr>
          <a:spLocks noChangeArrowheads="1"/>
        </xdr:cNvSpPr>
      </xdr:nvSpPr>
      <xdr:spPr bwMode="auto">
        <a:xfrm>
          <a:off x="0" y="50882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104775</xdr:colOff>
      <xdr:row>345</xdr:row>
      <xdr:rowOff>190500</xdr:rowOff>
    </xdr:to>
    <xdr:sp macro="" textlink="">
      <xdr:nvSpPr>
        <xdr:cNvPr id="1856" name="Text Box 1"/>
        <xdr:cNvSpPr>
          <a:spLocks noChangeArrowheads="1"/>
        </xdr:cNvSpPr>
      </xdr:nvSpPr>
      <xdr:spPr bwMode="auto">
        <a:xfrm>
          <a:off x="0" y="5088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428625</xdr:colOff>
      <xdr:row>345</xdr:row>
      <xdr:rowOff>114300</xdr:rowOff>
    </xdr:to>
    <xdr:sp macro="" textlink="">
      <xdr:nvSpPr>
        <xdr:cNvPr id="1857" name="Text Box 2"/>
        <xdr:cNvSpPr>
          <a:spLocks noChangeArrowheads="1"/>
        </xdr:cNvSpPr>
      </xdr:nvSpPr>
      <xdr:spPr bwMode="auto">
        <a:xfrm>
          <a:off x="0" y="50882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58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59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0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1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2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3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4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104775</xdr:colOff>
      <xdr:row>394</xdr:row>
      <xdr:rowOff>190500</xdr:rowOff>
    </xdr:to>
    <xdr:sp macro="" textlink="">
      <xdr:nvSpPr>
        <xdr:cNvPr id="1865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66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67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68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69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70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71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72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873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371475</xdr:colOff>
      <xdr:row>414</xdr:row>
      <xdr:rowOff>28574</xdr:rowOff>
    </xdr:to>
    <xdr:sp macro="" textlink="">
      <xdr:nvSpPr>
        <xdr:cNvPr id="1874" name="Text Box 1"/>
        <xdr:cNvSpPr>
          <a:spLocks noChangeArrowheads="1"/>
        </xdr:cNvSpPr>
      </xdr:nvSpPr>
      <xdr:spPr bwMode="auto">
        <a:xfrm>
          <a:off x="0" y="63398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342900</xdr:colOff>
      <xdr:row>414</xdr:row>
      <xdr:rowOff>28574</xdr:rowOff>
    </xdr:to>
    <xdr:sp macro="" textlink="">
      <xdr:nvSpPr>
        <xdr:cNvPr id="1875" name="Text Box 2"/>
        <xdr:cNvSpPr>
          <a:spLocks noChangeArrowheads="1"/>
        </xdr:cNvSpPr>
      </xdr:nvSpPr>
      <xdr:spPr bwMode="auto">
        <a:xfrm>
          <a:off x="0" y="63398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104775</xdr:colOff>
      <xdr:row>414</xdr:row>
      <xdr:rowOff>28574</xdr:rowOff>
    </xdr:to>
    <xdr:sp macro="" textlink="">
      <xdr:nvSpPr>
        <xdr:cNvPr id="1876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104775</xdr:colOff>
      <xdr:row>414</xdr:row>
      <xdr:rowOff>28574</xdr:rowOff>
    </xdr:to>
    <xdr:sp macro="" textlink="">
      <xdr:nvSpPr>
        <xdr:cNvPr id="1877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104775</xdr:colOff>
      <xdr:row>414</xdr:row>
      <xdr:rowOff>28574</xdr:rowOff>
    </xdr:to>
    <xdr:sp macro="" textlink="">
      <xdr:nvSpPr>
        <xdr:cNvPr id="1878" name="Text Box 2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413</xdr:row>
      <xdr:rowOff>0</xdr:rowOff>
    </xdr:from>
    <xdr:to>
      <xdr:col>0</xdr:col>
      <xdr:colOff>104775</xdr:colOff>
      <xdr:row>414</xdr:row>
      <xdr:rowOff>28574</xdr:rowOff>
    </xdr:to>
    <xdr:sp macro="" textlink="">
      <xdr:nvSpPr>
        <xdr:cNvPr id="1879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0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1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2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3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5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6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409</xdr:row>
      <xdr:rowOff>0</xdr:rowOff>
    </xdr:from>
    <xdr:to>
      <xdr:col>0</xdr:col>
      <xdr:colOff>104775</xdr:colOff>
      <xdr:row>409</xdr:row>
      <xdr:rowOff>190500</xdr:rowOff>
    </xdr:to>
    <xdr:sp macro="" textlink="">
      <xdr:nvSpPr>
        <xdr:cNvPr id="1887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88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89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90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1891" name="Text Box 2"/>
        <xdr:cNvSpPr>
          <a:spLocks noChangeArrowheads="1"/>
        </xdr:cNvSpPr>
      </xdr:nvSpPr>
      <xdr:spPr bwMode="auto">
        <a:xfrm>
          <a:off x="0" y="1605915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92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93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94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895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95250</xdr:rowOff>
    </xdr:from>
    <xdr:to>
      <xdr:col>0</xdr:col>
      <xdr:colOff>428625</xdr:colOff>
      <xdr:row>151</xdr:row>
      <xdr:rowOff>66675</xdr:rowOff>
    </xdr:to>
    <xdr:sp macro="" textlink="">
      <xdr:nvSpPr>
        <xdr:cNvPr id="1896" name="Text Box 2"/>
        <xdr:cNvSpPr>
          <a:spLocks noChangeArrowheads="1"/>
        </xdr:cNvSpPr>
      </xdr:nvSpPr>
      <xdr:spPr bwMode="auto">
        <a:xfrm>
          <a:off x="0" y="152171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95250</xdr:rowOff>
    </xdr:from>
    <xdr:to>
      <xdr:col>0</xdr:col>
      <xdr:colOff>28575</xdr:colOff>
      <xdr:row>151</xdr:row>
      <xdr:rowOff>66675</xdr:rowOff>
    </xdr:to>
    <xdr:sp macro="" textlink="">
      <xdr:nvSpPr>
        <xdr:cNvPr id="1897" name="Text Box 2"/>
        <xdr:cNvSpPr>
          <a:spLocks noChangeArrowheads="1"/>
        </xdr:cNvSpPr>
      </xdr:nvSpPr>
      <xdr:spPr bwMode="auto">
        <a:xfrm>
          <a:off x="0" y="152171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898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899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0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1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2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3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4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05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0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0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0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0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1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104775</xdr:colOff>
      <xdr:row>147</xdr:row>
      <xdr:rowOff>190500</xdr:rowOff>
    </xdr:to>
    <xdr:sp macro="" textlink="">
      <xdr:nvSpPr>
        <xdr:cNvPr id="192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371475</xdr:colOff>
      <xdr:row>163</xdr:row>
      <xdr:rowOff>190500</xdr:rowOff>
    </xdr:to>
    <xdr:sp macro="" textlink="">
      <xdr:nvSpPr>
        <xdr:cNvPr id="1930" name="Text Box 1"/>
        <xdr:cNvSpPr>
          <a:spLocks noChangeArrowheads="1"/>
        </xdr:cNvSpPr>
      </xdr:nvSpPr>
      <xdr:spPr bwMode="auto">
        <a:xfrm>
          <a:off x="0" y="1535049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342900</xdr:colOff>
      <xdr:row>163</xdr:row>
      <xdr:rowOff>190500</xdr:rowOff>
    </xdr:to>
    <xdr:sp macro="" textlink="">
      <xdr:nvSpPr>
        <xdr:cNvPr id="1931" name="Text Box 2"/>
        <xdr:cNvSpPr>
          <a:spLocks noChangeArrowheads="1"/>
        </xdr:cNvSpPr>
      </xdr:nvSpPr>
      <xdr:spPr bwMode="auto">
        <a:xfrm>
          <a:off x="0" y="1535049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1932" name="Text Box 1"/>
        <xdr:cNvSpPr>
          <a:spLocks noChangeArrowheads="1"/>
        </xdr:cNvSpPr>
      </xdr:nvSpPr>
      <xdr:spPr bwMode="auto">
        <a:xfrm>
          <a:off x="0" y="15350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428625</xdr:colOff>
      <xdr:row>163</xdr:row>
      <xdr:rowOff>114300</xdr:rowOff>
    </xdr:to>
    <xdr:sp macro="" textlink="">
      <xdr:nvSpPr>
        <xdr:cNvPr id="1933" name="Text Box 2"/>
        <xdr:cNvSpPr>
          <a:spLocks noChangeArrowheads="1"/>
        </xdr:cNvSpPr>
      </xdr:nvSpPr>
      <xdr:spPr bwMode="auto">
        <a:xfrm>
          <a:off x="0" y="1535049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3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0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1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2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3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194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371475</xdr:colOff>
      <xdr:row>158</xdr:row>
      <xdr:rowOff>190500</xdr:rowOff>
    </xdr:to>
    <xdr:sp macro="" textlink="">
      <xdr:nvSpPr>
        <xdr:cNvPr id="1950" name="Text Box 1"/>
        <xdr:cNvSpPr>
          <a:spLocks noChangeArrowheads="1"/>
        </xdr:cNvSpPr>
      </xdr:nvSpPr>
      <xdr:spPr bwMode="auto">
        <a:xfrm>
          <a:off x="0" y="152476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342900</xdr:colOff>
      <xdr:row>158</xdr:row>
      <xdr:rowOff>190500</xdr:rowOff>
    </xdr:to>
    <xdr:sp macro="" textlink="">
      <xdr:nvSpPr>
        <xdr:cNvPr id="1951" name="Text Box 2"/>
        <xdr:cNvSpPr>
          <a:spLocks noChangeArrowheads="1"/>
        </xdr:cNvSpPr>
      </xdr:nvSpPr>
      <xdr:spPr bwMode="auto">
        <a:xfrm>
          <a:off x="0" y="152476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190500</xdr:rowOff>
    </xdr:to>
    <xdr:sp macro="" textlink="">
      <xdr:nvSpPr>
        <xdr:cNvPr id="1952" name="Text Box 1"/>
        <xdr:cNvSpPr>
          <a:spLocks noChangeArrowheads="1"/>
        </xdr:cNvSpPr>
      </xdr:nvSpPr>
      <xdr:spPr bwMode="auto">
        <a:xfrm>
          <a:off x="0" y="152476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428625</xdr:colOff>
      <xdr:row>158</xdr:row>
      <xdr:rowOff>114300</xdr:rowOff>
    </xdr:to>
    <xdr:sp macro="" textlink="">
      <xdr:nvSpPr>
        <xdr:cNvPr id="1953" name="Text Box 2"/>
        <xdr:cNvSpPr>
          <a:spLocks noChangeArrowheads="1"/>
        </xdr:cNvSpPr>
      </xdr:nvSpPr>
      <xdr:spPr bwMode="auto">
        <a:xfrm>
          <a:off x="0" y="152476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371475</xdr:colOff>
      <xdr:row>186</xdr:row>
      <xdr:rowOff>190500</xdr:rowOff>
    </xdr:to>
    <xdr:sp macro="" textlink="">
      <xdr:nvSpPr>
        <xdr:cNvPr id="1954" name="Text Box 1"/>
        <xdr:cNvSpPr>
          <a:spLocks noChangeArrowheads="1"/>
        </xdr:cNvSpPr>
      </xdr:nvSpPr>
      <xdr:spPr bwMode="auto">
        <a:xfrm>
          <a:off x="0" y="15736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342900</xdr:colOff>
      <xdr:row>186</xdr:row>
      <xdr:rowOff>190500</xdr:rowOff>
    </xdr:to>
    <xdr:sp macro="" textlink="">
      <xdr:nvSpPr>
        <xdr:cNvPr id="1955" name="Text Box 2"/>
        <xdr:cNvSpPr>
          <a:spLocks noChangeArrowheads="1"/>
        </xdr:cNvSpPr>
      </xdr:nvSpPr>
      <xdr:spPr bwMode="auto">
        <a:xfrm>
          <a:off x="0" y="15736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104775</xdr:colOff>
      <xdr:row>186</xdr:row>
      <xdr:rowOff>190500</xdr:rowOff>
    </xdr:to>
    <xdr:sp macro="" textlink="">
      <xdr:nvSpPr>
        <xdr:cNvPr id="1956" name="Text Box 1"/>
        <xdr:cNvSpPr>
          <a:spLocks noChangeArrowheads="1"/>
        </xdr:cNvSpPr>
      </xdr:nvSpPr>
      <xdr:spPr bwMode="auto">
        <a:xfrm>
          <a:off x="0" y="1573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428625</xdr:colOff>
      <xdr:row>186</xdr:row>
      <xdr:rowOff>114300</xdr:rowOff>
    </xdr:to>
    <xdr:sp macro="" textlink="">
      <xdr:nvSpPr>
        <xdr:cNvPr id="1957" name="Text Box 2"/>
        <xdr:cNvSpPr>
          <a:spLocks noChangeArrowheads="1"/>
        </xdr:cNvSpPr>
      </xdr:nvSpPr>
      <xdr:spPr bwMode="auto">
        <a:xfrm>
          <a:off x="0" y="15736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5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5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4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5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6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7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6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7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7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7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190500</xdr:rowOff>
    </xdr:to>
    <xdr:sp macro="" textlink="">
      <xdr:nvSpPr>
        <xdr:cNvPr id="197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7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0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1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2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3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8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90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91" name="Text Box 2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235</xdr:row>
      <xdr:rowOff>190500</xdr:rowOff>
    </xdr:to>
    <xdr:sp macro="" textlink="">
      <xdr:nvSpPr>
        <xdr:cNvPr id="1992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28575</xdr:colOff>
      <xdr:row>235</xdr:row>
      <xdr:rowOff>114300</xdr:rowOff>
    </xdr:to>
    <xdr:sp macro="" textlink="">
      <xdr:nvSpPr>
        <xdr:cNvPr id="1993" name="Text Box 2"/>
        <xdr:cNvSpPr>
          <a:spLocks noChangeArrowheads="1"/>
        </xdr:cNvSpPr>
      </xdr:nvSpPr>
      <xdr:spPr bwMode="auto">
        <a:xfrm>
          <a:off x="0" y="159591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371475</xdr:colOff>
      <xdr:row>236</xdr:row>
      <xdr:rowOff>28576</xdr:rowOff>
    </xdr:to>
    <xdr:sp macro="" textlink="">
      <xdr:nvSpPr>
        <xdr:cNvPr id="1994" name="Text Box 1"/>
        <xdr:cNvSpPr>
          <a:spLocks noChangeArrowheads="1"/>
        </xdr:cNvSpPr>
      </xdr:nvSpPr>
      <xdr:spPr bwMode="auto">
        <a:xfrm>
          <a:off x="0" y="1591627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342900</xdr:colOff>
      <xdr:row>236</xdr:row>
      <xdr:rowOff>28576</xdr:rowOff>
    </xdr:to>
    <xdr:sp macro="" textlink="">
      <xdr:nvSpPr>
        <xdr:cNvPr id="1995" name="Text Box 2"/>
        <xdr:cNvSpPr>
          <a:spLocks noChangeArrowheads="1"/>
        </xdr:cNvSpPr>
      </xdr:nvSpPr>
      <xdr:spPr bwMode="auto">
        <a:xfrm>
          <a:off x="0" y="1591627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996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997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998" name="Text Box 2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28576</xdr:rowOff>
    </xdr:to>
    <xdr:sp macro="" textlink="">
      <xdr:nvSpPr>
        <xdr:cNvPr id="1999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200025</xdr:rowOff>
    </xdr:to>
    <xdr:sp macro="" textlink="">
      <xdr:nvSpPr>
        <xdr:cNvPr id="2006" name="Text Box 1"/>
        <xdr:cNvSpPr>
          <a:spLocks noChangeArrowheads="1"/>
        </xdr:cNvSpPr>
      </xdr:nvSpPr>
      <xdr:spPr bwMode="auto">
        <a:xfrm>
          <a:off x="0" y="76295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1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11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12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13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14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15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16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17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18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19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20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21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2022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3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4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5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6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7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8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29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30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3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3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371475</xdr:colOff>
      <xdr:row>530</xdr:row>
      <xdr:rowOff>219075</xdr:rowOff>
    </xdr:to>
    <xdr:sp macro="" textlink="">
      <xdr:nvSpPr>
        <xdr:cNvPr id="2033" name="Text Box 1"/>
        <xdr:cNvSpPr>
          <a:spLocks noChangeArrowheads="1"/>
        </xdr:cNvSpPr>
      </xdr:nvSpPr>
      <xdr:spPr bwMode="auto">
        <a:xfrm>
          <a:off x="0" y="3790950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342900</xdr:colOff>
      <xdr:row>530</xdr:row>
      <xdr:rowOff>219075</xdr:rowOff>
    </xdr:to>
    <xdr:sp macro="" textlink="">
      <xdr:nvSpPr>
        <xdr:cNvPr id="2034" name="Text Box 2"/>
        <xdr:cNvSpPr>
          <a:spLocks noChangeArrowheads="1"/>
        </xdr:cNvSpPr>
      </xdr:nvSpPr>
      <xdr:spPr bwMode="auto">
        <a:xfrm>
          <a:off x="0" y="3790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3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3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219075</xdr:rowOff>
    </xdr:to>
    <xdr:sp macro="" textlink="">
      <xdr:nvSpPr>
        <xdr:cNvPr id="203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95250</xdr:rowOff>
    </xdr:from>
    <xdr:to>
      <xdr:col>0</xdr:col>
      <xdr:colOff>428625</xdr:colOff>
      <xdr:row>538</xdr:row>
      <xdr:rowOff>66674</xdr:rowOff>
    </xdr:to>
    <xdr:sp macro="" textlink="">
      <xdr:nvSpPr>
        <xdr:cNvPr id="2038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3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4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4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4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4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5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5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5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219075</xdr:rowOff>
    </xdr:to>
    <xdr:sp macro="" textlink="">
      <xdr:nvSpPr>
        <xdr:cNvPr id="2053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219075</xdr:rowOff>
    </xdr:to>
    <xdr:sp macro="" textlink="">
      <xdr:nvSpPr>
        <xdr:cNvPr id="2054" name="Text Box 2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5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5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219075</xdr:rowOff>
    </xdr:to>
    <xdr:sp macro="" textlink="">
      <xdr:nvSpPr>
        <xdr:cNvPr id="205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95250</xdr:rowOff>
    </xdr:from>
    <xdr:to>
      <xdr:col>0</xdr:col>
      <xdr:colOff>28575</xdr:colOff>
      <xdr:row>538</xdr:row>
      <xdr:rowOff>66674</xdr:rowOff>
    </xdr:to>
    <xdr:sp macro="" textlink="">
      <xdr:nvSpPr>
        <xdr:cNvPr id="2058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5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6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6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6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6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07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7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79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0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1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2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3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4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5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6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200025</xdr:rowOff>
    </xdr:to>
    <xdr:sp macro="" textlink="">
      <xdr:nvSpPr>
        <xdr:cNvPr id="2087" name="Text Box 1"/>
        <xdr:cNvSpPr>
          <a:spLocks noChangeArrowheads="1"/>
        </xdr:cNvSpPr>
      </xdr:nvSpPr>
      <xdr:spPr bwMode="auto">
        <a:xfrm>
          <a:off x="0" y="8029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8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8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9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0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209550</xdr:rowOff>
    </xdr:to>
    <xdr:sp macro="" textlink="">
      <xdr:nvSpPr>
        <xdr:cNvPr id="2124" name="Text Box 1"/>
        <xdr:cNvSpPr>
          <a:spLocks noChangeArrowheads="1"/>
        </xdr:cNvSpPr>
      </xdr:nvSpPr>
      <xdr:spPr bwMode="auto">
        <a:xfrm>
          <a:off x="0" y="6629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2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29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0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1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2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3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4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5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6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7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8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39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0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1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2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3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4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5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6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7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8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49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0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1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2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3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4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5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539</xdr:row>
      <xdr:rowOff>190500</xdr:rowOff>
    </xdr:to>
    <xdr:sp macro="" textlink="">
      <xdr:nvSpPr>
        <xdr:cNvPr id="2156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5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5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371475</xdr:colOff>
      <xdr:row>530</xdr:row>
      <xdr:rowOff>228600</xdr:rowOff>
    </xdr:to>
    <xdr:sp macro="" textlink="">
      <xdr:nvSpPr>
        <xdr:cNvPr id="2159" name="Text Box 1"/>
        <xdr:cNvSpPr>
          <a:spLocks noChangeArrowheads="1"/>
        </xdr:cNvSpPr>
      </xdr:nvSpPr>
      <xdr:spPr bwMode="auto">
        <a:xfrm>
          <a:off x="0" y="37909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342900</xdr:colOff>
      <xdr:row>530</xdr:row>
      <xdr:rowOff>228600</xdr:rowOff>
    </xdr:to>
    <xdr:sp macro="" textlink="">
      <xdr:nvSpPr>
        <xdr:cNvPr id="2160" name="Text Box 2"/>
        <xdr:cNvSpPr>
          <a:spLocks noChangeArrowheads="1"/>
        </xdr:cNvSpPr>
      </xdr:nvSpPr>
      <xdr:spPr bwMode="auto">
        <a:xfrm>
          <a:off x="0" y="37909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228600</xdr:rowOff>
    </xdr:to>
    <xdr:sp macro="" textlink="">
      <xdr:nvSpPr>
        <xdr:cNvPr id="216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428625</xdr:colOff>
      <xdr:row>530</xdr:row>
      <xdr:rowOff>180975</xdr:rowOff>
    </xdr:to>
    <xdr:sp macro="" textlink="">
      <xdr:nvSpPr>
        <xdr:cNvPr id="2164" name="Text Box 2"/>
        <xdr:cNvSpPr>
          <a:spLocks noChangeArrowheads="1"/>
        </xdr:cNvSpPr>
      </xdr:nvSpPr>
      <xdr:spPr bwMode="auto">
        <a:xfrm>
          <a:off x="0" y="37909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228600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228600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228600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28575</xdr:colOff>
      <xdr:row>530</xdr:row>
      <xdr:rowOff>180975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37909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200025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09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10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11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550</xdr:row>
      <xdr:rowOff>0</xdr:rowOff>
    </xdr:from>
    <xdr:to>
      <xdr:col>0</xdr:col>
      <xdr:colOff>104775</xdr:colOff>
      <xdr:row>550</xdr:row>
      <xdr:rowOff>190500</xdr:rowOff>
    </xdr:to>
    <xdr:sp macro="" textlink="">
      <xdr:nvSpPr>
        <xdr:cNvPr id="2212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539</xdr:row>
      <xdr:rowOff>0</xdr:rowOff>
    </xdr:from>
    <xdr:to>
      <xdr:col>0</xdr:col>
      <xdr:colOff>104775</xdr:colOff>
      <xdr:row>540</xdr:row>
      <xdr:rowOff>9525</xdr:rowOff>
    </xdr:to>
    <xdr:sp macro="" textlink="">
      <xdr:nvSpPr>
        <xdr:cNvPr id="2213" name="Text Box 1"/>
        <xdr:cNvSpPr>
          <a:spLocks noChangeArrowheads="1"/>
        </xdr:cNvSpPr>
      </xdr:nvSpPr>
      <xdr:spPr bwMode="auto">
        <a:xfrm>
          <a:off x="0" y="7029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2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3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4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5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5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5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25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534</xdr:row>
      <xdr:rowOff>0</xdr:rowOff>
    </xdr:from>
    <xdr:to>
      <xdr:col>0</xdr:col>
      <xdr:colOff>104775</xdr:colOff>
      <xdr:row>534</xdr:row>
      <xdr:rowOff>190500</xdr:rowOff>
    </xdr:to>
    <xdr:sp macro="" textlink="">
      <xdr:nvSpPr>
        <xdr:cNvPr id="22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78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79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0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1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2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3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4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104775</xdr:colOff>
      <xdr:row>560</xdr:row>
      <xdr:rowOff>190500</xdr:rowOff>
    </xdr:to>
    <xdr:sp macro="" textlink="">
      <xdr:nvSpPr>
        <xdr:cNvPr id="2285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86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87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88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89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90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91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92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104775</xdr:colOff>
      <xdr:row>572</xdr:row>
      <xdr:rowOff>190500</xdr:rowOff>
    </xdr:to>
    <xdr:sp macro="" textlink="">
      <xdr:nvSpPr>
        <xdr:cNvPr id="2293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371475</xdr:colOff>
      <xdr:row>581</xdr:row>
      <xdr:rowOff>28575</xdr:rowOff>
    </xdr:to>
    <xdr:sp macro="" textlink="">
      <xdr:nvSpPr>
        <xdr:cNvPr id="2294" name="Text Box 1"/>
        <xdr:cNvSpPr>
          <a:spLocks noChangeArrowheads="1"/>
        </xdr:cNvSpPr>
      </xdr:nvSpPr>
      <xdr:spPr bwMode="auto">
        <a:xfrm>
          <a:off x="0" y="199167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342900</xdr:colOff>
      <xdr:row>581</xdr:row>
      <xdr:rowOff>28575</xdr:rowOff>
    </xdr:to>
    <xdr:sp macro="" textlink="">
      <xdr:nvSpPr>
        <xdr:cNvPr id="2295" name="Text Box 2"/>
        <xdr:cNvSpPr>
          <a:spLocks noChangeArrowheads="1"/>
        </xdr:cNvSpPr>
      </xdr:nvSpPr>
      <xdr:spPr bwMode="auto">
        <a:xfrm>
          <a:off x="0" y="199167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104775</xdr:colOff>
      <xdr:row>581</xdr:row>
      <xdr:rowOff>28575</xdr:rowOff>
    </xdr:to>
    <xdr:sp macro="" textlink="">
      <xdr:nvSpPr>
        <xdr:cNvPr id="2296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104775</xdr:colOff>
      <xdr:row>581</xdr:row>
      <xdr:rowOff>28575</xdr:rowOff>
    </xdr:to>
    <xdr:sp macro="" textlink="">
      <xdr:nvSpPr>
        <xdr:cNvPr id="2297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104775</xdr:colOff>
      <xdr:row>581</xdr:row>
      <xdr:rowOff>28575</xdr:rowOff>
    </xdr:to>
    <xdr:sp macro="" textlink="">
      <xdr:nvSpPr>
        <xdr:cNvPr id="2298" name="Text Box 2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580</xdr:row>
      <xdr:rowOff>0</xdr:rowOff>
    </xdr:from>
    <xdr:to>
      <xdr:col>0</xdr:col>
      <xdr:colOff>104775</xdr:colOff>
      <xdr:row>581</xdr:row>
      <xdr:rowOff>28575</xdr:rowOff>
    </xdr:to>
    <xdr:sp macro="" textlink="">
      <xdr:nvSpPr>
        <xdr:cNvPr id="2299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0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1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2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3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4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5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6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2307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0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4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5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6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7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8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19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0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1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2" name="Text Box 1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3" name="Text Box 2"/>
        <xdr:cNvSpPr>
          <a:spLocks noChangeArrowheads="1"/>
        </xdr:cNvSpPr>
      </xdr:nvSpPr>
      <xdr:spPr bwMode="auto">
        <a:xfrm>
          <a:off x="0" y="2903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2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0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1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2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3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4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5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6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7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8" name="Text Box 1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04775" cy="190500"/>
    <xdr:sp macro="" textlink="">
      <xdr:nvSpPr>
        <xdr:cNvPr id="2339" name="Text Box 2"/>
        <xdr:cNvSpPr>
          <a:spLocks noChangeArrowheads="1"/>
        </xdr:cNvSpPr>
      </xdr:nvSpPr>
      <xdr:spPr bwMode="auto">
        <a:xfrm>
          <a:off x="0" y="28832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428625" cy="171450"/>
    <xdr:sp macro="" textlink="">
      <xdr:nvSpPr>
        <xdr:cNvPr id="2340" name="Text Box 2"/>
        <xdr:cNvSpPr>
          <a:spLocks noChangeArrowheads="1"/>
        </xdr:cNvSpPr>
      </xdr:nvSpPr>
      <xdr:spPr bwMode="auto">
        <a:xfrm>
          <a:off x="0" y="216408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95250</xdr:rowOff>
    </xdr:from>
    <xdr:ext cx="28575" cy="171450"/>
    <xdr:sp macro="" textlink="">
      <xdr:nvSpPr>
        <xdr:cNvPr id="2341" name="Text Box 2"/>
        <xdr:cNvSpPr>
          <a:spLocks noChangeArrowheads="1"/>
        </xdr:cNvSpPr>
      </xdr:nvSpPr>
      <xdr:spPr bwMode="auto">
        <a:xfrm>
          <a:off x="0" y="216408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2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3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4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5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6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7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8" name="Text Box 1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0</xdr:rowOff>
    </xdr:from>
    <xdr:ext cx="104775" cy="190500"/>
    <xdr:sp macro="" textlink="">
      <xdr:nvSpPr>
        <xdr:cNvPr id="2349" name="Text Box 2"/>
        <xdr:cNvSpPr>
          <a:spLocks noChangeArrowheads="1"/>
        </xdr:cNvSpPr>
      </xdr:nvSpPr>
      <xdr:spPr bwMode="auto">
        <a:xfrm>
          <a:off x="0" y="2154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371475" cy="228600"/>
    <xdr:sp macro="" textlink="">
      <xdr:nvSpPr>
        <xdr:cNvPr id="2350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342900" cy="228600"/>
    <xdr:sp macro="" textlink="">
      <xdr:nvSpPr>
        <xdr:cNvPr id="2351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2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3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4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228600"/>
    <xdr:sp macro="" textlink="">
      <xdr:nvSpPr>
        <xdr:cNvPr id="2355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5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46</xdr:row>
      <xdr:rowOff>0</xdr:rowOff>
    </xdr:from>
    <xdr:ext cx="104775" cy="190500"/>
    <xdr:sp macro="" textlink="">
      <xdr:nvSpPr>
        <xdr:cNvPr id="236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6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90500"/>
    <xdr:sp macro="" textlink="">
      <xdr:nvSpPr>
        <xdr:cNvPr id="23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39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39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39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39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0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1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0500"/>
    <xdr:sp macro="" textlink="">
      <xdr:nvSpPr>
        <xdr:cNvPr id="242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428625" cy="171450"/>
    <xdr:sp macro="" textlink="">
      <xdr:nvSpPr>
        <xdr:cNvPr id="2428" name="Text Box 2"/>
        <xdr:cNvSpPr>
          <a:spLocks noChangeArrowheads="1"/>
        </xdr:cNvSpPr>
      </xdr:nvSpPr>
      <xdr:spPr bwMode="auto">
        <a:xfrm>
          <a:off x="0" y="58007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29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0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1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2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28575" cy="171450"/>
    <xdr:sp macro="" textlink="">
      <xdr:nvSpPr>
        <xdr:cNvPr id="2433" name="Text Box 2"/>
        <xdr:cNvSpPr>
          <a:spLocks noChangeArrowheads="1"/>
        </xdr:cNvSpPr>
      </xdr:nvSpPr>
      <xdr:spPr bwMode="auto">
        <a:xfrm>
          <a:off x="0" y="58007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4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5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3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38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39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0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1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2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3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4" name="Text Box 1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154</xdr:row>
      <xdr:rowOff>0</xdr:rowOff>
    </xdr:from>
    <xdr:ext cx="104775" cy="190500"/>
    <xdr:sp macro="" textlink="">
      <xdr:nvSpPr>
        <xdr:cNvPr id="2445" name="Text Box 2"/>
        <xdr:cNvSpPr>
          <a:spLocks noChangeArrowheads="1"/>
        </xdr:cNvSpPr>
      </xdr:nvSpPr>
      <xdr:spPr bwMode="auto">
        <a:xfrm>
          <a:off x="0" y="6400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46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47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48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49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50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51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52" name="Text Box 1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151</xdr:row>
      <xdr:rowOff>0</xdr:rowOff>
    </xdr:from>
    <xdr:ext cx="104775" cy="190500"/>
    <xdr:sp macro="" textlink="">
      <xdr:nvSpPr>
        <xdr:cNvPr id="2453" name="Text Box 2"/>
        <xdr:cNvSpPr>
          <a:spLocks noChangeArrowheads="1"/>
        </xdr:cNvSpPr>
      </xdr:nvSpPr>
      <xdr:spPr bwMode="auto">
        <a:xfrm>
          <a:off x="0" y="5800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147</xdr:row>
      <xdr:rowOff>0</xdr:rowOff>
    </xdr:from>
    <xdr:ext cx="104775" cy="190500"/>
    <xdr:sp macro="" textlink="">
      <xdr:nvSpPr>
        <xdr:cNvPr id="24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7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7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8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49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0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1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2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3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4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5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6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7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8" name="Text Box 1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156</xdr:row>
      <xdr:rowOff>0</xdr:rowOff>
    </xdr:from>
    <xdr:ext cx="104775" cy="190500"/>
    <xdr:sp macro="" textlink="">
      <xdr:nvSpPr>
        <xdr:cNvPr id="2509" name="Text Box 2"/>
        <xdr:cNvSpPr>
          <a:spLocks noChangeArrowheads="1"/>
        </xdr:cNvSpPr>
      </xdr:nvSpPr>
      <xdr:spPr bwMode="auto">
        <a:xfrm>
          <a:off x="0" y="6800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95250</xdr:rowOff>
    </xdr:from>
    <xdr:ext cx="428625" cy="171450"/>
    <xdr:sp macro="" textlink="">
      <xdr:nvSpPr>
        <xdr:cNvPr id="2510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95250</xdr:rowOff>
    </xdr:from>
    <xdr:ext cx="28575" cy="171450"/>
    <xdr:sp macro="" textlink="">
      <xdr:nvSpPr>
        <xdr:cNvPr id="2511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4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5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90500"/>
    <xdr:sp macro="" textlink="">
      <xdr:nvSpPr>
        <xdr:cNvPr id="251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4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5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279</xdr:row>
      <xdr:rowOff>0</xdr:rowOff>
    </xdr:from>
    <xdr:ext cx="104775" cy="190500"/>
    <xdr:sp macro="" textlink="">
      <xdr:nvSpPr>
        <xdr:cNvPr id="252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56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58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5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228600"/>
    <xdr:sp macro="" textlink="">
      <xdr:nvSpPr>
        <xdr:cNvPr id="2620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228600"/>
    <xdr:sp macro="" textlink="">
      <xdr:nvSpPr>
        <xdr:cNvPr id="2621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622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623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624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62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190500"/>
    <xdr:sp macro="" textlink="">
      <xdr:nvSpPr>
        <xdr:cNvPr id="2650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190500"/>
    <xdr:sp macro="" textlink="">
      <xdr:nvSpPr>
        <xdr:cNvPr id="2651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428625" cy="114300"/>
    <xdr:sp macro="" textlink="">
      <xdr:nvSpPr>
        <xdr:cNvPr id="2653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657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190500"/>
    <xdr:sp macro="" textlink="">
      <xdr:nvSpPr>
        <xdr:cNvPr id="2694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190500"/>
    <xdr:sp macro="" textlink="">
      <xdr:nvSpPr>
        <xdr:cNvPr id="2695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428625" cy="114300"/>
    <xdr:sp macro="" textlink="">
      <xdr:nvSpPr>
        <xdr:cNvPr id="2697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69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701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2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3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190500"/>
    <xdr:sp macro="" textlink="">
      <xdr:nvSpPr>
        <xdr:cNvPr id="274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190500"/>
    <xdr:sp macro="" textlink="">
      <xdr:nvSpPr>
        <xdr:cNvPr id="274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428625" cy="114300"/>
    <xdr:sp macro="" textlink="">
      <xdr:nvSpPr>
        <xdr:cNvPr id="274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4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5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190500"/>
    <xdr:sp macro="" textlink="">
      <xdr:nvSpPr>
        <xdr:cNvPr id="2762" name="Text Box 1"/>
        <xdr:cNvSpPr>
          <a:spLocks noChangeArrowheads="1"/>
        </xdr:cNvSpPr>
      </xdr:nvSpPr>
      <xdr:spPr bwMode="auto">
        <a:xfrm>
          <a:off x="0" y="33604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190500"/>
    <xdr:sp macro="" textlink="">
      <xdr:nvSpPr>
        <xdr:cNvPr id="2763" name="Text Box 2"/>
        <xdr:cNvSpPr>
          <a:spLocks noChangeArrowheads="1"/>
        </xdr:cNvSpPr>
      </xdr:nvSpPr>
      <xdr:spPr bwMode="auto">
        <a:xfrm>
          <a:off x="0" y="33604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428625" cy="114300"/>
    <xdr:sp macro="" textlink="">
      <xdr:nvSpPr>
        <xdr:cNvPr id="2765" name="Text Box 2"/>
        <xdr:cNvSpPr>
          <a:spLocks noChangeArrowheads="1"/>
        </xdr:cNvSpPr>
      </xdr:nvSpPr>
      <xdr:spPr bwMode="auto">
        <a:xfrm>
          <a:off x="0" y="33604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6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7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8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8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71475" cy="228600"/>
    <xdr:sp macro="" textlink="">
      <xdr:nvSpPr>
        <xdr:cNvPr id="2782" name="Text Box 1"/>
        <xdr:cNvSpPr>
          <a:spLocks noChangeArrowheads="1"/>
        </xdr:cNvSpPr>
      </xdr:nvSpPr>
      <xdr:spPr bwMode="auto">
        <a:xfrm>
          <a:off x="0" y="33604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342900" cy="228600"/>
    <xdr:sp macro="" textlink="">
      <xdr:nvSpPr>
        <xdr:cNvPr id="2783" name="Text Box 2"/>
        <xdr:cNvSpPr>
          <a:spLocks noChangeArrowheads="1"/>
        </xdr:cNvSpPr>
      </xdr:nvSpPr>
      <xdr:spPr bwMode="auto">
        <a:xfrm>
          <a:off x="0" y="33604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784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785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786" name="Text Box 2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228600"/>
    <xdr:sp macro="" textlink="">
      <xdr:nvSpPr>
        <xdr:cNvPr id="2787" name="Text Box 1"/>
        <xdr:cNvSpPr>
          <a:spLocks noChangeArrowheads="1"/>
        </xdr:cNvSpPr>
      </xdr:nvSpPr>
      <xdr:spPr bwMode="auto">
        <a:xfrm>
          <a:off x="0" y="33604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8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8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79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799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0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3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4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5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6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7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8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19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20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21" name="Text Box 2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22" name="Text Box 1"/>
        <xdr:cNvSpPr>
          <a:spLocks noChangeArrowheads="1"/>
        </xdr:cNvSpPr>
      </xdr:nvSpPr>
      <xdr:spPr bwMode="auto">
        <a:xfrm>
          <a:off x="0" y="336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28575" cy="114300"/>
    <xdr:sp macro="" textlink="">
      <xdr:nvSpPr>
        <xdr:cNvPr id="2823" name="Text Box 2"/>
        <xdr:cNvSpPr>
          <a:spLocks noChangeArrowheads="1"/>
        </xdr:cNvSpPr>
      </xdr:nvSpPr>
      <xdr:spPr bwMode="auto">
        <a:xfrm>
          <a:off x="0" y="336042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371475" cy="228600"/>
    <xdr:sp macro="" textlink="">
      <xdr:nvSpPr>
        <xdr:cNvPr id="2824" name="Text Box 1"/>
        <xdr:cNvSpPr>
          <a:spLocks noChangeArrowheads="1"/>
        </xdr:cNvSpPr>
      </xdr:nvSpPr>
      <xdr:spPr bwMode="auto">
        <a:xfrm>
          <a:off x="0" y="334041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342900" cy="228600"/>
    <xdr:sp macro="" textlink="">
      <xdr:nvSpPr>
        <xdr:cNvPr id="2825" name="Text Box 2"/>
        <xdr:cNvSpPr>
          <a:spLocks noChangeArrowheads="1"/>
        </xdr:cNvSpPr>
      </xdr:nvSpPr>
      <xdr:spPr bwMode="auto">
        <a:xfrm>
          <a:off x="0" y="334041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104775" cy="228600"/>
    <xdr:sp macro="" textlink="">
      <xdr:nvSpPr>
        <xdr:cNvPr id="2826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104775" cy="228600"/>
    <xdr:sp macro="" textlink="">
      <xdr:nvSpPr>
        <xdr:cNvPr id="2827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104775" cy="228600"/>
    <xdr:sp macro="" textlink="">
      <xdr:nvSpPr>
        <xdr:cNvPr id="2828" name="Text Box 2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174</xdr:row>
      <xdr:rowOff>0</xdr:rowOff>
    </xdr:from>
    <xdr:ext cx="104775" cy="228600"/>
    <xdr:sp macro="" textlink="">
      <xdr:nvSpPr>
        <xdr:cNvPr id="2829" name="Text Box 1"/>
        <xdr:cNvSpPr>
          <a:spLocks noChangeArrowheads="1"/>
        </xdr:cNvSpPr>
      </xdr:nvSpPr>
      <xdr:spPr bwMode="auto">
        <a:xfrm>
          <a:off x="0" y="33404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0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1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2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3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4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5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6" name="Text Box 1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176</xdr:row>
      <xdr:rowOff>0</xdr:rowOff>
    </xdr:from>
    <xdr:ext cx="104775" cy="190500"/>
    <xdr:sp macro="" textlink="">
      <xdr:nvSpPr>
        <xdr:cNvPr id="2837" name="Text Box 2"/>
        <xdr:cNvSpPr>
          <a:spLocks noChangeArrowheads="1"/>
        </xdr:cNvSpPr>
      </xdr:nvSpPr>
      <xdr:spPr bwMode="auto">
        <a:xfrm>
          <a:off x="0" y="46281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4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5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2862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2863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8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69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7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8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2896" name="Text Box 2"/>
        <xdr:cNvSpPr>
          <a:spLocks noChangeArrowheads="1"/>
        </xdr:cNvSpPr>
      </xdr:nvSpPr>
      <xdr:spPr bwMode="auto">
        <a:xfrm>
          <a:off x="0" y="219170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7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8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899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0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2901" name="Text Box 2"/>
        <xdr:cNvSpPr>
          <a:spLocks noChangeArrowheads="1"/>
        </xdr:cNvSpPr>
      </xdr:nvSpPr>
      <xdr:spPr bwMode="auto">
        <a:xfrm>
          <a:off x="0" y="219170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2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3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6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7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8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09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0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1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2" name="Text Box 1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3" name="Text Box 2"/>
        <xdr:cNvSpPr>
          <a:spLocks noChangeArrowheads="1"/>
        </xdr:cNvSpPr>
      </xdr:nvSpPr>
      <xdr:spPr bwMode="auto">
        <a:xfrm>
          <a:off x="0" y="2251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4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5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6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7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8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19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0" name="Text Box 1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1" name="Text Box 2"/>
        <xdr:cNvSpPr>
          <a:spLocks noChangeArrowheads="1"/>
        </xdr:cNvSpPr>
      </xdr:nvSpPr>
      <xdr:spPr bwMode="auto">
        <a:xfrm>
          <a:off x="0" y="2191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2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6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7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8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39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0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1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2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3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4" name="Text Box 1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5" name="Text Box 2"/>
        <xdr:cNvSpPr>
          <a:spLocks noChangeArrowheads="1"/>
        </xdr:cNvSpPr>
      </xdr:nvSpPr>
      <xdr:spPr bwMode="auto">
        <a:xfrm>
          <a:off x="0" y="21116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4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5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8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69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0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1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2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3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4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5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6" name="Text Box 1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77" name="Text Box 2"/>
        <xdr:cNvSpPr>
          <a:spLocks noChangeArrowheads="1"/>
        </xdr:cNvSpPr>
      </xdr:nvSpPr>
      <xdr:spPr bwMode="auto">
        <a:xfrm>
          <a:off x="0" y="2291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2978" name="Text Box 2"/>
        <xdr:cNvSpPr>
          <a:spLocks noChangeArrowheads="1"/>
        </xdr:cNvSpPr>
      </xdr:nvSpPr>
      <xdr:spPr bwMode="auto">
        <a:xfrm>
          <a:off x="0" y="21812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2979" name="Text Box 2"/>
        <xdr:cNvSpPr>
          <a:spLocks noChangeArrowheads="1"/>
        </xdr:cNvSpPr>
      </xdr:nvSpPr>
      <xdr:spPr bwMode="auto">
        <a:xfrm>
          <a:off x="0" y="21812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0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1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2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3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4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5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6" name="Text Box 1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7" name="Text Box 2"/>
        <xdr:cNvSpPr>
          <a:spLocks noChangeArrowheads="1"/>
        </xdr:cNvSpPr>
      </xdr:nvSpPr>
      <xdr:spPr bwMode="auto">
        <a:xfrm>
          <a:off x="0" y="2171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8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4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5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6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7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8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2999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000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001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002" name="Text Box 1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003" name="Text Box 2"/>
        <xdr:cNvSpPr>
          <a:spLocks noChangeArrowheads="1"/>
        </xdr:cNvSpPr>
      </xdr:nvSpPr>
      <xdr:spPr bwMode="auto">
        <a:xfrm>
          <a:off x="0" y="3340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47675" cy="200025"/>
    <xdr:sp macro="" textlink="">
      <xdr:nvSpPr>
        <xdr:cNvPr id="3166" name="Text Box 1"/>
        <xdr:cNvSpPr>
          <a:spLocks noChangeArrowheads="1"/>
        </xdr:cNvSpPr>
      </xdr:nvSpPr>
      <xdr:spPr bwMode="auto">
        <a:xfrm>
          <a:off x="0" y="172878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90525" cy="200025"/>
    <xdr:sp macro="" textlink="">
      <xdr:nvSpPr>
        <xdr:cNvPr id="3167" name="Text Box 2"/>
        <xdr:cNvSpPr>
          <a:spLocks noChangeArrowheads="1"/>
        </xdr:cNvSpPr>
      </xdr:nvSpPr>
      <xdr:spPr bwMode="auto">
        <a:xfrm>
          <a:off x="0" y="172878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00025"/>
    <xdr:sp macro="" textlink="">
      <xdr:nvSpPr>
        <xdr:cNvPr id="3168" name="Text Box 1"/>
        <xdr:cNvSpPr>
          <a:spLocks noChangeArrowheads="1"/>
        </xdr:cNvSpPr>
      </xdr:nvSpPr>
      <xdr:spPr bwMode="auto">
        <a:xfrm>
          <a:off x="0" y="17287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69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0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1" name="Text Box 1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2" name="Text Box 2"/>
        <xdr:cNvSpPr>
          <a:spLocks noChangeArrowheads="1"/>
        </xdr:cNvSpPr>
      </xdr:nvSpPr>
      <xdr:spPr bwMode="auto">
        <a:xfrm>
          <a:off x="0" y="18087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3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4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5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6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7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8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79" name="Text Box 1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0" name="Text Box 2"/>
        <xdr:cNvSpPr>
          <a:spLocks noChangeArrowheads="1"/>
        </xdr:cNvSpPr>
      </xdr:nvSpPr>
      <xdr:spPr bwMode="auto">
        <a:xfrm>
          <a:off x="0" y="12458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1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2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3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4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5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6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7" name="Text Box 1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88" name="Text Box 2"/>
        <xdr:cNvSpPr>
          <a:spLocks noChangeArrowheads="1"/>
        </xdr:cNvSpPr>
      </xdr:nvSpPr>
      <xdr:spPr bwMode="auto">
        <a:xfrm>
          <a:off x="0" y="18688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00025"/>
    <xdr:sp macro="" textlink="">
      <xdr:nvSpPr>
        <xdr:cNvPr id="3189" name="Text Box 1"/>
        <xdr:cNvSpPr>
          <a:spLocks noChangeArrowheads="1"/>
        </xdr:cNvSpPr>
      </xdr:nvSpPr>
      <xdr:spPr bwMode="auto">
        <a:xfrm>
          <a:off x="0" y="176879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09550"/>
    <xdr:sp macro="" textlink="">
      <xdr:nvSpPr>
        <xdr:cNvPr id="3190" name="Text Box 1"/>
        <xdr:cNvSpPr>
          <a:spLocks noChangeArrowheads="1"/>
        </xdr:cNvSpPr>
      </xdr:nvSpPr>
      <xdr:spPr bwMode="auto">
        <a:xfrm>
          <a:off x="0" y="160877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1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2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3" name="Text Box 1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4" name="Text Box 2"/>
        <xdr:cNvSpPr>
          <a:spLocks noChangeArrowheads="1"/>
        </xdr:cNvSpPr>
      </xdr:nvSpPr>
      <xdr:spPr bwMode="auto">
        <a:xfrm>
          <a:off x="0" y="17087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5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6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7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8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199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0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1" name="Text Box 1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2" name="Text Box 2"/>
        <xdr:cNvSpPr>
          <a:spLocks noChangeArrowheads="1"/>
        </xdr:cNvSpPr>
      </xdr:nvSpPr>
      <xdr:spPr bwMode="auto">
        <a:xfrm>
          <a:off x="0" y="1768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3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4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5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6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7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8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09" name="Text Box 1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0" name="Text Box 2"/>
        <xdr:cNvSpPr>
          <a:spLocks noChangeArrowheads="1"/>
        </xdr:cNvSpPr>
      </xdr:nvSpPr>
      <xdr:spPr bwMode="auto">
        <a:xfrm>
          <a:off x="0" y="1948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1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2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3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4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5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6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7" name="Text Box 1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18" name="Text Box 2"/>
        <xdr:cNvSpPr>
          <a:spLocks noChangeArrowheads="1"/>
        </xdr:cNvSpPr>
      </xdr:nvSpPr>
      <xdr:spPr bwMode="auto">
        <a:xfrm>
          <a:off x="0" y="1405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38125"/>
    <xdr:sp macro="" textlink="">
      <xdr:nvSpPr>
        <xdr:cNvPr id="3219" name="Text Box 1"/>
        <xdr:cNvSpPr>
          <a:spLocks noChangeArrowheads="1"/>
        </xdr:cNvSpPr>
      </xdr:nvSpPr>
      <xdr:spPr bwMode="auto">
        <a:xfrm>
          <a:off x="0" y="170878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0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1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2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3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4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5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6" name="Text Box 1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7" name="Text Box 2"/>
        <xdr:cNvSpPr>
          <a:spLocks noChangeArrowheads="1"/>
        </xdr:cNvSpPr>
      </xdr:nvSpPr>
      <xdr:spPr bwMode="auto">
        <a:xfrm>
          <a:off x="0" y="762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8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29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0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1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2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3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4" name="Text Box 1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35" name="Text Box 2"/>
        <xdr:cNvSpPr>
          <a:spLocks noChangeArrowheads="1"/>
        </xdr:cNvSpPr>
      </xdr:nvSpPr>
      <xdr:spPr bwMode="auto">
        <a:xfrm>
          <a:off x="0" y="10029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71475" cy="228600"/>
    <xdr:sp macro="" textlink="">
      <xdr:nvSpPr>
        <xdr:cNvPr id="3236" name="Text Box 1"/>
        <xdr:cNvSpPr>
          <a:spLocks noChangeArrowheads="1"/>
        </xdr:cNvSpPr>
      </xdr:nvSpPr>
      <xdr:spPr bwMode="auto">
        <a:xfrm>
          <a:off x="0" y="11830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42900" cy="228600"/>
    <xdr:sp macro="" textlink="">
      <xdr:nvSpPr>
        <xdr:cNvPr id="3237" name="Text Box 2"/>
        <xdr:cNvSpPr>
          <a:spLocks noChangeArrowheads="1"/>
        </xdr:cNvSpPr>
      </xdr:nvSpPr>
      <xdr:spPr bwMode="auto">
        <a:xfrm>
          <a:off x="0" y="11830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38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39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40" name="Text Box 2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41" name="Text Box 1"/>
        <xdr:cNvSpPr>
          <a:spLocks noChangeArrowheads="1"/>
        </xdr:cNvSpPr>
      </xdr:nvSpPr>
      <xdr:spPr bwMode="auto">
        <a:xfrm>
          <a:off x="0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2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3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4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5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6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7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8" name="Text Box 1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49" name="Text Box 2"/>
        <xdr:cNvSpPr>
          <a:spLocks noChangeArrowheads="1"/>
        </xdr:cNvSpPr>
      </xdr:nvSpPr>
      <xdr:spPr bwMode="auto">
        <a:xfrm>
          <a:off x="0" y="1122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42900" cy="228600"/>
    <xdr:sp macro="" textlink="">
      <xdr:nvSpPr>
        <xdr:cNvPr id="3251" name="Text Box 2"/>
        <xdr:cNvSpPr>
          <a:spLocks noChangeArrowheads="1"/>
        </xdr:cNvSpPr>
      </xdr:nvSpPr>
      <xdr:spPr bwMode="auto">
        <a:xfrm>
          <a:off x="0" y="10029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52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53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54" name="Text Box 2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3255" name="Text Box 1"/>
        <xdr:cNvSpPr>
          <a:spLocks noChangeArrowheads="1"/>
        </xdr:cNvSpPr>
      </xdr:nvSpPr>
      <xdr:spPr bwMode="auto">
        <a:xfrm>
          <a:off x="0" y="10029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56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57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58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59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0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1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2" name="Text Box 1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3" name="Text Box 2"/>
        <xdr:cNvSpPr>
          <a:spLocks noChangeArrowheads="1"/>
        </xdr:cNvSpPr>
      </xdr:nvSpPr>
      <xdr:spPr bwMode="auto">
        <a:xfrm>
          <a:off x="0" y="922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6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7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6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7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8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89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0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1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2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3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4" name="Text Box 1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5" name="Text Box 2"/>
        <xdr:cNvSpPr>
          <a:spLocks noChangeArrowheads="1"/>
        </xdr:cNvSpPr>
      </xdr:nvSpPr>
      <xdr:spPr bwMode="auto">
        <a:xfrm>
          <a:off x="0" y="1102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29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0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8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19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0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1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2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3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4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5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6" name="Text Box 1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327" name="Text Box 2"/>
        <xdr:cNvSpPr>
          <a:spLocks noChangeArrowheads="1"/>
        </xdr:cNvSpPr>
      </xdr:nvSpPr>
      <xdr:spPr bwMode="auto">
        <a:xfrm>
          <a:off x="0" y="1505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2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2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4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5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3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371</xdr:row>
      <xdr:rowOff>0</xdr:rowOff>
    </xdr:from>
    <xdr:ext cx="104775" cy="190500"/>
    <xdr:sp macro="" textlink="">
      <xdr:nvSpPr>
        <xdr:cNvPr id="334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356</xdr:row>
      <xdr:rowOff>0</xdr:rowOff>
    </xdr:from>
    <xdr:ext cx="371475" cy="190500"/>
    <xdr:sp macro="" textlink="">
      <xdr:nvSpPr>
        <xdr:cNvPr id="3344" name="Text Box 1"/>
        <xdr:cNvSpPr>
          <a:spLocks noChangeArrowheads="1"/>
        </xdr:cNvSpPr>
      </xdr:nvSpPr>
      <xdr:spPr bwMode="auto">
        <a:xfrm>
          <a:off x="0" y="509778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356</xdr:row>
      <xdr:rowOff>0</xdr:rowOff>
    </xdr:from>
    <xdr:ext cx="342900" cy="190500"/>
    <xdr:sp macro="" textlink="">
      <xdr:nvSpPr>
        <xdr:cNvPr id="3345" name="Text Box 2"/>
        <xdr:cNvSpPr>
          <a:spLocks noChangeArrowheads="1"/>
        </xdr:cNvSpPr>
      </xdr:nvSpPr>
      <xdr:spPr bwMode="auto">
        <a:xfrm>
          <a:off x="0" y="509778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356</xdr:row>
      <xdr:rowOff>0</xdr:rowOff>
    </xdr:from>
    <xdr:ext cx="104775" cy="190500"/>
    <xdr:sp macro="" textlink="">
      <xdr:nvSpPr>
        <xdr:cNvPr id="3346" name="Text Box 1"/>
        <xdr:cNvSpPr>
          <a:spLocks noChangeArrowheads="1"/>
        </xdr:cNvSpPr>
      </xdr:nvSpPr>
      <xdr:spPr bwMode="auto">
        <a:xfrm>
          <a:off x="0" y="50977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356</xdr:row>
      <xdr:rowOff>0</xdr:rowOff>
    </xdr:from>
    <xdr:ext cx="428625" cy="114300"/>
    <xdr:sp macro="" textlink="">
      <xdr:nvSpPr>
        <xdr:cNvPr id="3347" name="Text Box 2"/>
        <xdr:cNvSpPr>
          <a:spLocks noChangeArrowheads="1"/>
        </xdr:cNvSpPr>
      </xdr:nvSpPr>
      <xdr:spPr bwMode="auto">
        <a:xfrm>
          <a:off x="0" y="509778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4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4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4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5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6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7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8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59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0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1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2" name="Text Box 1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366</xdr:row>
      <xdr:rowOff>0</xdr:rowOff>
    </xdr:from>
    <xdr:ext cx="104775" cy="190500"/>
    <xdr:sp macro="" textlink="">
      <xdr:nvSpPr>
        <xdr:cNvPr id="3363" name="Text Box 2"/>
        <xdr:cNvSpPr>
          <a:spLocks noChangeArrowheads="1"/>
        </xdr:cNvSpPr>
      </xdr:nvSpPr>
      <xdr:spPr bwMode="auto">
        <a:xfrm>
          <a:off x="0" y="52177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71475" cy="190500"/>
    <xdr:sp macro="" textlink="">
      <xdr:nvSpPr>
        <xdr:cNvPr id="3364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42900" cy="190500"/>
    <xdr:sp macro="" textlink="">
      <xdr:nvSpPr>
        <xdr:cNvPr id="3365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36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428625" cy="114300"/>
    <xdr:sp macro="" textlink="">
      <xdr:nvSpPr>
        <xdr:cNvPr id="3367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6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6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4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5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6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7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8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79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80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81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82" name="Text Box 1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379</xdr:row>
      <xdr:rowOff>0</xdr:rowOff>
    </xdr:from>
    <xdr:ext cx="104775" cy="190500"/>
    <xdr:sp macro="" textlink="">
      <xdr:nvSpPr>
        <xdr:cNvPr id="3383" name="Text Box 2"/>
        <xdr:cNvSpPr>
          <a:spLocks noChangeArrowheads="1"/>
        </xdr:cNvSpPr>
      </xdr:nvSpPr>
      <xdr:spPr bwMode="auto">
        <a:xfrm>
          <a:off x="0" y="55006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8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8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399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0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1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2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3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4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5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6" name="Text Box 1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350</xdr:row>
      <xdr:rowOff>0</xdr:rowOff>
    </xdr:from>
    <xdr:ext cx="104775" cy="190500"/>
    <xdr:sp macro="" textlink="">
      <xdr:nvSpPr>
        <xdr:cNvPr id="3407" name="Text Box 2"/>
        <xdr:cNvSpPr>
          <a:spLocks noChangeArrowheads="1"/>
        </xdr:cNvSpPr>
      </xdr:nvSpPr>
      <xdr:spPr bwMode="auto">
        <a:xfrm>
          <a:off x="0" y="49749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71475" cy="190500"/>
    <xdr:sp macro="" textlink="">
      <xdr:nvSpPr>
        <xdr:cNvPr id="340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42900" cy="190500"/>
    <xdr:sp macro="" textlink="">
      <xdr:nvSpPr>
        <xdr:cNvPr id="340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428625" cy="114300"/>
    <xdr:sp macro="" textlink="">
      <xdr:nvSpPr>
        <xdr:cNvPr id="341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8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19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1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2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3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4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5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6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27" name="Text Box 2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71475" cy="190500"/>
    <xdr:sp macro="" textlink="">
      <xdr:nvSpPr>
        <xdr:cNvPr id="3428" name="Text Box 1"/>
        <xdr:cNvSpPr>
          <a:spLocks noChangeArrowheads="1"/>
        </xdr:cNvSpPr>
      </xdr:nvSpPr>
      <xdr:spPr bwMode="auto">
        <a:xfrm>
          <a:off x="0" y="499491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342900" cy="190500"/>
    <xdr:sp macro="" textlink="">
      <xdr:nvSpPr>
        <xdr:cNvPr id="3429" name="Text Box 2"/>
        <xdr:cNvSpPr>
          <a:spLocks noChangeArrowheads="1"/>
        </xdr:cNvSpPr>
      </xdr:nvSpPr>
      <xdr:spPr bwMode="auto">
        <a:xfrm>
          <a:off x="0" y="499491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104775" cy="190500"/>
    <xdr:sp macro="" textlink="">
      <xdr:nvSpPr>
        <xdr:cNvPr id="3430" name="Text Box 1"/>
        <xdr:cNvSpPr>
          <a:spLocks noChangeArrowheads="1"/>
        </xdr:cNvSpPr>
      </xdr:nvSpPr>
      <xdr:spPr bwMode="auto">
        <a:xfrm>
          <a:off x="0" y="49949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351</xdr:row>
      <xdr:rowOff>0</xdr:rowOff>
    </xdr:from>
    <xdr:ext cx="428625" cy="114300"/>
    <xdr:sp macro="" textlink="">
      <xdr:nvSpPr>
        <xdr:cNvPr id="3431" name="Text Box 2"/>
        <xdr:cNvSpPr>
          <a:spLocks noChangeArrowheads="1"/>
        </xdr:cNvSpPr>
      </xdr:nvSpPr>
      <xdr:spPr bwMode="auto">
        <a:xfrm>
          <a:off x="0" y="499491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2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3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4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5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6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7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8" name="Text Box 1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387</xdr:row>
      <xdr:rowOff>0</xdr:rowOff>
    </xdr:from>
    <xdr:ext cx="104775" cy="190500"/>
    <xdr:sp macro="" textlink="">
      <xdr:nvSpPr>
        <xdr:cNvPr id="3439" name="Text Box 2"/>
        <xdr:cNvSpPr>
          <a:spLocks noChangeArrowheads="1"/>
        </xdr:cNvSpPr>
      </xdr:nvSpPr>
      <xdr:spPr bwMode="auto">
        <a:xfrm>
          <a:off x="0" y="5640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0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1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2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3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4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5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6" name="Text Box 1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396</xdr:row>
      <xdr:rowOff>0</xdr:rowOff>
    </xdr:from>
    <xdr:ext cx="104775" cy="190500"/>
    <xdr:sp macro="" textlink="">
      <xdr:nvSpPr>
        <xdr:cNvPr id="3447" name="Text Box 2"/>
        <xdr:cNvSpPr>
          <a:spLocks noChangeArrowheads="1"/>
        </xdr:cNvSpPr>
      </xdr:nvSpPr>
      <xdr:spPr bwMode="auto">
        <a:xfrm>
          <a:off x="0" y="5800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71475" cy="228600"/>
    <xdr:sp macro="" textlink="">
      <xdr:nvSpPr>
        <xdr:cNvPr id="3448" name="Text Box 1"/>
        <xdr:cNvSpPr>
          <a:spLocks noChangeArrowheads="1"/>
        </xdr:cNvSpPr>
      </xdr:nvSpPr>
      <xdr:spPr bwMode="auto">
        <a:xfrm>
          <a:off x="0" y="59636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42900" cy="228600"/>
    <xdr:sp macro="" textlink="">
      <xdr:nvSpPr>
        <xdr:cNvPr id="3449" name="Text Box 2"/>
        <xdr:cNvSpPr>
          <a:spLocks noChangeArrowheads="1"/>
        </xdr:cNvSpPr>
      </xdr:nvSpPr>
      <xdr:spPr bwMode="auto">
        <a:xfrm>
          <a:off x="0" y="59636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3450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3451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3452" name="Text Box 2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3453" name="Text Box 1"/>
        <xdr:cNvSpPr>
          <a:spLocks noChangeArrowheads="1"/>
        </xdr:cNvSpPr>
      </xdr:nvSpPr>
      <xdr:spPr bwMode="auto">
        <a:xfrm>
          <a:off x="0" y="59636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4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5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6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7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8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59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60" name="Text Box 1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190500"/>
    <xdr:sp macro="" textlink="">
      <xdr:nvSpPr>
        <xdr:cNvPr id="3461" name="Text Box 2"/>
        <xdr:cNvSpPr>
          <a:spLocks noChangeArrowheads="1"/>
        </xdr:cNvSpPr>
      </xdr:nvSpPr>
      <xdr:spPr bwMode="auto">
        <a:xfrm>
          <a:off x="0" y="58835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7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8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95250</xdr:rowOff>
    </xdr:from>
    <xdr:ext cx="428625" cy="171450"/>
    <xdr:sp macro="" textlink="">
      <xdr:nvSpPr>
        <xdr:cNvPr id="3486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95250</xdr:rowOff>
    </xdr:from>
    <xdr:ext cx="28575" cy="171450"/>
    <xdr:sp macro="" textlink="">
      <xdr:nvSpPr>
        <xdr:cNvPr id="3487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8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8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2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3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49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49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0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1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428625" cy="171450"/>
    <xdr:sp macro="" textlink="">
      <xdr:nvSpPr>
        <xdr:cNvPr id="3520" name="Text Box 2"/>
        <xdr:cNvSpPr>
          <a:spLocks noChangeArrowheads="1"/>
        </xdr:cNvSpPr>
      </xdr:nvSpPr>
      <xdr:spPr bwMode="auto">
        <a:xfrm>
          <a:off x="0" y="48348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1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2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3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4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28575" cy="171450"/>
    <xdr:sp macro="" textlink="">
      <xdr:nvSpPr>
        <xdr:cNvPr id="3525" name="Text Box 2"/>
        <xdr:cNvSpPr>
          <a:spLocks noChangeArrowheads="1"/>
        </xdr:cNvSpPr>
      </xdr:nvSpPr>
      <xdr:spPr bwMode="auto">
        <a:xfrm>
          <a:off x="0" y="48348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6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7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2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0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1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2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3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4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5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6" name="Text Box 1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537" name="Text Box 2"/>
        <xdr:cNvSpPr>
          <a:spLocks noChangeArrowheads="1"/>
        </xdr:cNvSpPr>
      </xdr:nvSpPr>
      <xdr:spPr bwMode="auto">
        <a:xfrm>
          <a:off x="0" y="48948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38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39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0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1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2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3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4" name="Text Box 1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344</xdr:row>
      <xdr:rowOff>0</xdr:rowOff>
    </xdr:from>
    <xdr:ext cx="104775" cy="190500"/>
    <xdr:sp macro="" textlink="">
      <xdr:nvSpPr>
        <xdr:cNvPr id="3545" name="Text Box 2"/>
        <xdr:cNvSpPr>
          <a:spLocks noChangeArrowheads="1"/>
        </xdr:cNvSpPr>
      </xdr:nvSpPr>
      <xdr:spPr bwMode="auto">
        <a:xfrm>
          <a:off x="0" y="48348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4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4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4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4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5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0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1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2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3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4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5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6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7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8" name="Text Box 1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340</xdr:row>
      <xdr:rowOff>0</xdr:rowOff>
    </xdr:from>
    <xdr:ext cx="104775" cy="190500"/>
    <xdr:sp macro="" textlink="">
      <xdr:nvSpPr>
        <xdr:cNvPr id="3569" name="Text Box 2"/>
        <xdr:cNvSpPr>
          <a:spLocks noChangeArrowheads="1"/>
        </xdr:cNvSpPr>
      </xdr:nvSpPr>
      <xdr:spPr bwMode="auto">
        <a:xfrm>
          <a:off x="0" y="47548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7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8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2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3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4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5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6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7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8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599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600" name="Text Box 1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348</xdr:row>
      <xdr:rowOff>0</xdr:rowOff>
    </xdr:from>
    <xdr:ext cx="104775" cy="190500"/>
    <xdr:sp macro="" textlink="">
      <xdr:nvSpPr>
        <xdr:cNvPr id="3601" name="Text Box 2"/>
        <xdr:cNvSpPr>
          <a:spLocks noChangeArrowheads="1"/>
        </xdr:cNvSpPr>
      </xdr:nvSpPr>
      <xdr:spPr bwMode="auto">
        <a:xfrm>
          <a:off x="0" y="4934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95250</xdr:rowOff>
    </xdr:from>
    <xdr:ext cx="428625" cy="171450"/>
    <xdr:sp macro="" textlink="">
      <xdr:nvSpPr>
        <xdr:cNvPr id="3602" name="Text Box 2"/>
        <xdr:cNvSpPr>
          <a:spLocks noChangeArrowheads="1"/>
        </xdr:cNvSpPr>
      </xdr:nvSpPr>
      <xdr:spPr bwMode="auto">
        <a:xfrm>
          <a:off x="0" y="48244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95250</xdr:rowOff>
    </xdr:from>
    <xdr:ext cx="28575" cy="171450"/>
    <xdr:sp macro="" textlink="">
      <xdr:nvSpPr>
        <xdr:cNvPr id="3603" name="Text Box 2"/>
        <xdr:cNvSpPr>
          <a:spLocks noChangeArrowheads="1"/>
        </xdr:cNvSpPr>
      </xdr:nvSpPr>
      <xdr:spPr bwMode="auto">
        <a:xfrm>
          <a:off x="0" y="48244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4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5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6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7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8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09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10" name="Text Box 1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343</xdr:row>
      <xdr:rowOff>0</xdr:rowOff>
    </xdr:from>
    <xdr:ext cx="104775" cy="190500"/>
    <xdr:sp macro="" textlink="">
      <xdr:nvSpPr>
        <xdr:cNvPr id="3611" name="Text Box 2"/>
        <xdr:cNvSpPr>
          <a:spLocks noChangeArrowheads="1"/>
        </xdr:cNvSpPr>
      </xdr:nvSpPr>
      <xdr:spPr bwMode="auto">
        <a:xfrm>
          <a:off x="0" y="48148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8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19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0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1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2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3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4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5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6" name="Text Box 1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349</xdr:row>
      <xdr:rowOff>0</xdr:rowOff>
    </xdr:from>
    <xdr:ext cx="104775" cy="190500"/>
    <xdr:sp macro="" textlink="">
      <xdr:nvSpPr>
        <xdr:cNvPr id="3627" name="Text Box 2"/>
        <xdr:cNvSpPr>
          <a:spLocks noChangeArrowheads="1"/>
        </xdr:cNvSpPr>
      </xdr:nvSpPr>
      <xdr:spPr bwMode="auto">
        <a:xfrm>
          <a:off x="0" y="4954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408</xdr:row>
      <xdr:rowOff>0</xdr:rowOff>
    </xdr:from>
    <xdr:ext cx="447675" cy="200025"/>
    <xdr:sp macro="" textlink="">
      <xdr:nvSpPr>
        <xdr:cNvPr id="3628" name="Text Box 1"/>
        <xdr:cNvSpPr>
          <a:spLocks noChangeArrowheads="1"/>
        </xdr:cNvSpPr>
      </xdr:nvSpPr>
      <xdr:spPr bwMode="auto">
        <a:xfrm>
          <a:off x="0" y="600360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408</xdr:row>
      <xdr:rowOff>0</xdr:rowOff>
    </xdr:from>
    <xdr:ext cx="390525" cy="200025"/>
    <xdr:sp macro="" textlink="">
      <xdr:nvSpPr>
        <xdr:cNvPr id="3629" name="Text Box 2"/>
        <xdr:cNvSpPr>
          <a:spLocks noChangeArrowheads="1"/>
        </xdr:cNvSpPr>
      </xdr:nvSpPr>
      <xdr:spPr bwMode="auto">
        <a:xfrm>
          <a:off x="0" y="60036075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408</xdr:row>
      <xdr:rowOff>0</xdr:rowOff>
    </xdr:from>
    <xdr:ext cx="104775" cy="200025"/>
    <xdr:sp macro="" textlink="">
      <xdr:nvSpPr>
        <xdr:cNvPr id="3630" name="Text Box 1"/>
        <xdr:cNvSpPr>
          <a:spLocks noChangeArrowheads="1"/>
        </xdr:cNvSpPr>
      </xdr:nvSpPr>
      <xdr:spPr bwMode="auto">
        <a:xfrm>
          <a:off x="0" y="600360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31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32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33" name="Text Box 1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412</xdr:row>
      <xdr:rowOff>0</xdr:rowOff>
    </xdr:from>
    <xdr:ext cx="104775" cy="190500"/>
    <xdr:sp macro="" textlink="">
      <xdr:nvSpPr>
        <xdr:cNvPr id="3634" name="Text Box 2"/>
        <xdr:cNvSpPr>
          <a:spLocks noChangeArrowheads="1"/>
        </xdr:cNvSpPr>
      </xdr:nvSpPr>
      <xdr:spPr bwMode="auto">
        <a:xfrm>
          <a:off x="0" y="60836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35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36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37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38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39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40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41" name="Text Box 1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380</xdr:row>
      <xdr:rowOff>0</xdr:rowOff>
    </xdr:from>
    <xdr:ext cx="104775" cy="190500"/>
    <xdr:sp macro="" textlink="">
      <xdr:nvSpPr>
        <xdr:cNvPr id="3642" name="Text Box 2"/>
        <xdr:cNvSpPr>
          <a:spLocks noChangeArrowheads="1"/>
        </xdr:cNvSpPr>
      </xdr:nvSpPr>
      <xdr:spPr bwMode="auto">
        <a:xfrm>
          <a:off x="0" y="55206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3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4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5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6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7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8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49" name="Text Box 1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415</xdr:row>
      <xdr:rowOff>0</xdr:rowOff>
    </xdr:from>
    <xdr:ext cx="104775" cy="190500"/>
    <xdr:sp macro="" textlink="">
      <xdr:nvSpPr>
        <xdr:cNvPr id="3650" name="Text Box 2"/>
        <xdr:cNvSpPr>
          <a:spLocks noChangeArrowheads="1"/>
        </xdr:cNvSpPr>
      </xdr:nvSpPr>
      <xdr:spPr bwMode="auto">
        <a:xfrm>
          <a:off x="0" y="6143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200025"/>
    <xdr:sp macro="" textlink="">
      <xdr:nvSpPr>
        <xdr:cNvPr id="3651" name="Text Box 1"/>
        <xdr:cNvSpPr>
          <a:spLocks noChangeArrowheads="1"/>
        </xdr:cNvSpPr>
      </xdr:nvSpPr>
      <xdr:spPr bwMode="auto">
        <a:xfrm>
          <a:off x="0" y="604361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400</xdr:row>
      <xdr:rowOff>0</xdr:rowOff>
    </xdr:from>
    <xdr:ext cx="104775" cy="209550"/>
    <xdr:sp macro="" textlink="">
      <xdr:nvSpPr>
        <xdr:cNvPr id="3652" name="Text Box 1"/>
        <xdr:cNvSpPr>
          <a:spLocks noChangeArrowheads="1"/>
        </xdr:cNvSpPr>
      </xdr:nvSpPr>
      <xdr:spPr bwMode="auto">
        <a:xfrm>
          <a:off x="0" y="588359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3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4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5" name="Text Box 1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190500"/>
    <xdr:sp macro="" textlink="">
      <xdr:nvSpPr>
        <xdr:cNvPr id="3656" name="Text Box 2"/>
        <xdr:cNvSpPr>
          <a:spLocks noChangeArrowheads="1"/>
        </xdr:cNvSpPr>
      </xdr:nvSpPr>
      <xdr:spPr bwMode="auto">
        <a:xfrm>
          <a:off x="0" y="5983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57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58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59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60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61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62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63" name="Text Box 1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410</xdr:row>
      <xdr:rowOff>0</xdr:rowOff>
    </xdr:from>
    <xdr:ext cx="104775" cy="190500"/>
    <xdr:sp macro="" textlink="">
      <xdr:nvSpPr>
        <xdr:cNvPr id="3664" name="Text Box 2"/>
        <xdr:cNvSpPr>
          <a:spLocks noChangeArrowheads="1"/>
        </xdr:cNvSpPr>
      </xdr:nvSpPr>
      <xdr:spPr bwMode="auto">
        <a:xfrm>
          <a:off x="0" y="60436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6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6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6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6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69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70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7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420</xdr:row>
      <xdr:rowOff>0</xdr:rowOff>
    </xdr:from>
    <xdr:ext cx="104775" cy="190500"/>
    <xdr:sp macro="" textlink="">
      <xdr:nvSpPr>
        <xdr:cNvPr id="367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3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4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5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6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7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8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79" name="Text Box 1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389</xdr:row>
      <xdr:rowOff>0</xdr:rowOff>
    </xdr:from>
    <xdr:ext cx="104775" cy="190500"/>
    <xdr:sp macro="" textlink="">
      <xdr:nvSpPr>
        <xdr:cNvPr id="3680" name="Text Box 2"/>
        <xdr:cNvSpPr>
          <a:spLocks noChangeArrowheads="1"/>
        </xdr:cNvSpPr>
      </xdr:nvSpPr>
      <xdr:spPr bwMode="auto">
        <a:xfrm>
          <a:off x="0" y="56807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407</xdr:row>
      <xdr:rowOff>0</xdr:rowOff>
    </xdr:from>
    <xdr:ext cx="104775" cy="238125"/>
    <xdr:sp macro="" textlink="">
      <xdr:nvSpPr>
        <xdr:cNvPr id="3681" name="Text Box 1"/>
        <xdr:cNvSpPr>
          <a:spLocks noChangeArrowheads="1"/>
        </xdr:cNvSpPr>
      </xdr:nvSpPr>
      <xdr:spPr bwMode="auto">
        <a:xfrm>
          <a:off x="0" y="59836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2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3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4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5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6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7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8" name="Text Box 1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353</xdr:row>
      <xdr:rowOff>0</xdr:rowOff>
    </xdr:from>
    <xdr:ext cx="104775" cy="190500"/>
    <xdr:sp macro="" textlink="">
      <xdr:nvSpPr>
        <xdr:cNvPr id="3689" name="Text Box 2"/>
        <xdr:cNvSpPr>
          <a:spLocks noChangeArrowheads="1"/>
        </xdr:cNvSpPr>
      </xdr:nvSpPr>
      <xdr:spPr bwMode="auto">
        <a:xfrm>
          <a:off x="0" y="5037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0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1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2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3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4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5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6" name="Text Box 1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697" name="Text Box 2"/>
        <xdr:cNvSpPr>
          <a:spLocks noChangeArrowheads="1"/>
        </xdr:cNvSpPr>
      </xdr:nvSpPr>
      <xdr:spPr bwMode="auto">
        <a:xfrm>
          <a:off x="0" y="52778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371475" cy="228600"/>
    <xdr:sp macro="" textlink="">
      <xdr:nvSpPr>
        <xdr:cNvPr id="3698" name="Text Box 1"/>
        <xdr:cNvSpPr>
          <a:spLocks noChangeArrowheads="1"/>
        </xdr:cNvSpPr>
      </xdr:nvSpPr>
      <xdr:spPr bwMode="auto">
        <a:xfrm>
          <a:off x="0" y="54578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342900" cy="228600"/>
    <xdr:sp macro="" textlink="">
      <xdr:nvSpPr>
        <xdr:cNvPr id="3699" name="Text Box 2"/>
        <xdr:cNvSpPr>
          <a:spLocks noChangeArrowheads="1"/>
        </xdr:cNvSpPr>
      </xdr:nvSpPr>
      <xdr:spPr bwMode="auto">
        <a:xfrm>
          <a:off x="0" y="54578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228600"/>
    <xdr:sp macro="" textlink="">
      <xdr:nvSpPr>
        <xdr:cNvPr id="3700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228600"/>
    <xdr:sp macro="" textlink="">
      <xdr:nvSpPr>
        <xdr:cNvPr id="3701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228600"/>
    <xdr:sp macro="" textlink="">
      <xdr:nvSpPr>
        <xdr:cNvPr id="3702" name="Text Box 2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378</xdr:row>
      <xdr:rowOff>0</xdr:rowOff>
    </xdr:from>
    <xdr:ext cx="104775" cy="228600"/>
    <xdr:sp macro="" textlink="">
      <xdr:nvSpPr>
        <xdr:cNvPr id="3703" name="Text Box 1"/>
        <xdr:cNvSpPr>
          <a:spLocks noChangeArrowheads="1"/>
        </xdr:cNvSpPr>
      </xdr:nvSpPr>
      <xdr:spPr bwMode="auto">
        <a:xfrm>
          <a:off x="0" y="54578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4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5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6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7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8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09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10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374</xdr:row>
      <xdr:rowOff>0</xdr:rowOff>
    </xdr:from>
    <xdr:ext cx="104775" cy="190500"/>
    <xdr:sp macro="" textlink="">
      <xdr:nvSpPr>
        <xdr:cNvPr id="3711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371475" cy="228600"/>
    <xdr:sp macro="" textlink="">
      <xdr:nvSpPr>
        <xdr:cNvPr id="3712" name="Text Box 1"/>
        <xdr:cNvSpPr>
          <a:spLocks noChangeArrowheads="1"/>
        </xdr:cNvSpPr>
      </xdr:nvSpPr>
      <xdr:spPr bwMode="auto">
        <a:xfrm>
          <a:off x="0" y="52778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342900" cy="228600"/>
    <xdr:sp macro="" textlink="">
      <xdr:nvSpPr>
        <xdr:cNvPr id="3713" name="Text Box 2"/>
        <xdr:cNvSpPr>
          <a:spLocks noChangeArrowheads="1"/>
        </xdr:cNvSpPr>
      </xdr:nvSpPr>
      <xdr:spPr bwMode="auto">
        <a:xfrm>
          <a:off x="0" y="52778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14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15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16" name="Text Box 2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3717" name="Text Box 1"/>
        <xdr:cNvSpPr>
          <a:spLocks noChangeArrowheads="1"/>
        </xdr:cNvSpPr>
      </xdr:nvSpPr>
      <xdr:spPr bwMode="auto">
        <a:xfrm>
          <a:off x="0" y="52778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18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19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0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1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2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3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4" name="Text Box 1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3725" name="Text Box 2"/>
        <xdr:cNvSpPr>
          <a:spLocks noChangeArrowheads="1"/>
        </xdr:cNvSpPr>
      </xdr:nvSpPr>
      <xdr:spPr bwMode="auto">
        <a:xfrm>
          <a:off x="0" y="51977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2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3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8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49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0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1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2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3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4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5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6" name="Text Box 1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3757" name="Text Box 2"/>
        <xdr:cNvSpPr>
          <a:spLocks noChangeArrowheads="1"/>
        </xdr:cNvSpPr>
      </xdr:nvSpPr>
      <xdr:spPr bwMode="auto">
        <a:xfrm>
          <a:off x="0" y="53778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5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5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6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7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0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1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2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3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4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5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6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7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8" name="Text Box 1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394</xdr:row>
      <xdr:rowOff>0</xdr:rowOff>
    </xdr:from>
    <xdr:ext cx="104775" cy="190500"/>
    <xdr:sp macro="" textlink="">
      <xdr:nvSpPr>
        <xdr:cNvPr id="3789" name="Text Box 2"/>
        <xdr:cNvSpPr>
          <a:spLocks noChangeArrowheads="1"/>
        </xdr:cNvSpPr>
      </xdr:nvSpPr>
      <xdr:spPr bwMode="auto">
        <a:xfrm>
          <a:off x="0" y="5780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0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1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2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3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4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5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6" name="Text Box 1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90500"/>
    <xdr:sp macro="" textlink="">
      <xdr:nvSpPr>
        <xdr:cNvPr id="3797" name="Text Box 2"/>
        <xdr:cNvSpPr>
          <a:spLocks noChangeArrowheads="1"/>
        </xdr:cNvSpPr>
      </xdr:nvSpPr>
      <xdr:spPr bwMode="auto">
        <a:xfrm>
          <a:off x="0" y="83791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8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799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0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1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2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3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4" name="Text Box 1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3805" name="Text Box 2"/>
        <xdr:cNvSpPr>
          <a:spLocks noChangeArrowheads="1"/>
        </xdr:cNvSpPr>
      </xdr:nvSpPr>
      <xdr:spPr bwMode="auto">
        <a:xfrm>
          <a:off x="0" y="6667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6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7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8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09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10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11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12" name="Text Box 1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260</xdr:row>
      <xdr:rowOff>0</xdr:rowOff>
    </xdr:from>
    <xdr:ext cx="104775" cy="190500"/>
    <xdr:sp macro="" textlink="">
      <xdr:nvSpPr>
        <xdr:cNvPr id="3813" name="Text Box 2"/>
        <xdr:cNvSpPr>
          <a:spLocks noChangeArrowheads="1"/>
        </xdr:cNvSpPr>
      </xdr:nvSpPr>
      <xdr:spPr bwMode="auto">
        <a:xfrm>
          <a:off x="0" y="5337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2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3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4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5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6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7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8" name="Text Box 1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169</xdr:row>
      <xdr:rowOff>0</xdr:rowOff>
    </xdr:from>
    <xdr:ext cx="104775" cy="190500"/>
    <xdr:sp macro="" textlink="">
      <xdr:nvSpPr>
        <xdr:cNvPr id="3829" name="Text Box 2"/>
        <xdr:cNvSpPr>
          <a:spLocks noChangeArrowheads="1"/>
        </xdr:cNvSpPr>
      </xdr:nvSpPr>
      <xdr:spPr bwMode="auto">
        <a:xfrm>
          <a:off x="0" y="4025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0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1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2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3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4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5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6" name="Text Box 1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04775" cy="190500"/>
    <xdr:sp macro="" textlink="">
      <xdr:nvSpPr>
        <xdr:cNvPr id="3837" name="Text Box 2"/>
        <xdr:cNvSpPr>
          <a:spLocks noChangeArrowheads="1"/>
        </xdr:cNvSpPr>
      </xdr:nvSpPr>
      <xdr:spPr bwMode="auto">
        <a:xfrm>
          <a:off x="0" y="2694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3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3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4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5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6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7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8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49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0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1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2" name="Text Box 1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3" name="Text Box 2"/>
        <xdr:cNvSpPr>
          <a:spLocks noChangeArrowheads="1"/>
        </xdr:cNvSpPr>
      </xdr:nvSpPr>
      <xdr:spPr bwMode="auto">
        <a:xfrm>
          <a:off x="0" y="76104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3854" name="Text Box 1"/>
        <xdr:cNvSpPr>
          <a:spLocks noChangeArrowheads="1"/>
        </xdr:cNvSpPr>
      </xdr:nvSpPr>
      <xdr:spPr bwMode="auto">
        <a:xfrm>
          <a:off x="0" y="73704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3855" name="Text Box 2"/>
        <xdr:cNvSpPr>
          <a:spLocks noChangeArrowheads="1"/>
        </xdr:cNvSpPr>
      </xdr:nvSpPr>
      <xdr:spPr bwMode="auto">
        <a:xfrm>
          <a:off x="0" y="73704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6" name="Text Box 1"/>
        <xdr:cNvSpPr>
          <a:spLocks noChangeArrowheads="1"/>
        </xdr:cNvSpPr>
      </xdr:nvSpPr>
      <xdr:spPr bwMode="auto">
        <a:xfrm>
          <a:off x="0" y="73704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3857" name="Text Box 2"/>
        <xdr:cNvSpPr>
          <a:spLocks noChangeArrowheads="1"/>
        </xdr:cNvSpPr>
      </xdr:nvSpPr>
      <xdr:spPr bwMode="auto">
        <a:xfrm>
          <a:off x="0" y="73704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5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14300"/>
    <xdr:sp macro="" textlink="">
      <xdr:nvSpPr>
        <xdr:cNvPr id="3861" name="Text Box 2"/>
        <xdr:cNvSpPr>
          <a:spLocks noChangeArrowheads="1"/>
        </xdr:cNvSpPr>
      </xdr:nvSpPr>
      <xdr:spPr bwMode="auto">
        <a:xfrm>
          <a:off x="0" y="837628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8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69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0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1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2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3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4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5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6" name="Text Box 1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7" name="Text Box 2"/>
        <xdr:cNvSpPr>
          <a:spLocks noChangeArrowheads="1"/>
        </xdr:cNvSpPr>
      </xdr:nvSpPr>
      <xdr:spPr bwMode="auto">
        <a:xfrm>
          <a:off x="0" y="8256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8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79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0" name="Text Box 1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1" name="Text Box 2"/>
        <xdr:cNvSpPr>
          <a:spLocks noChangeArrowheads="1"/>
        </xdr:cNvSpPr>
      </xdr:nvSpPr>
      <xdr:spPr bwMode="auto">
        <a:xfrm>
          <a:off x="0" y="83762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6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897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3898" name="Text Box 1"/>
        <xdr:cNvSpPr>
          <a:spLocks noChangeArrowheads="1"/>
        </xdr:cNvSpPr>
      </xdr:nvSpPr>
      <xdr:spPr bwMode="auto">
        <a:xfrm>
          <a:off x="0" y="727043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3899" name="Text Box 2"/>
        <xdr:cNvSpPr>
          <a:spLocks noChangeArrowheads="1"/>
        </xdr:cNvSpPr>
      </xdr:nvSpPr>
      <xdr:spPr bwMode="auto">
        <a:xfrm>
          <a:off x="0" y="727043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0" name="Text Box 1"/>
        <xdr:cNvSpPr>
          <a:spLocks noChangeArrowheads="1"/>
        </xdr:cNvSpPr>
      </xdr:nvSpPr>
      <xdr:spPr bwMode="auto">
        <a:xfrm>
          <a:off x="0" y="72704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3901" name="Text Box 2"/>
        <xdr:cNvSpPr>
          <a:spLocks noChangeArrowheads="1"/>
        </xdr:cNvSpPr>
      </xdr:nvSpPr>
      <xdr:spPr bwMode="auto">
        <a:xfrm>
          <a:off x="0" y="727043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2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3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4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14300"/>
    <xdr:sp macro="" textlink="">
      <xdr:nvSpPr>
        <xdr:cNvPr id="3905" name="Text Box 2"/>
        <xdr:cNvSpPr>
          <a:spLocks noChangeArrowheads="1"/>
        </xdr:cNvSpPr>
      </xdr:nvSpPr>
      <xdr:spPr bwMode="auto">
        <a:xfrm>
          <a:off x="0" y="827627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2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3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1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3946" name="Text Box 1"/>
        <xdr:cNvSpPr>
          <a:spLocks noChangeArrowheads="1"/>
        </xdr:cNvSpPr>
      </xdr:nvSpPr>
      <xdr:spPr bwMode="auto">
        <a:xfrm>
          <a:off x="0" y="70875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3947" name="Text Box 2"/>
        <xdr:cNvSpPr>
          <a:spLocks noChangeArrowheads="1"/>
        </xdr:cNvSpPr>
      </xdr:nvSpPr>
      <xdr:spPr bwMode="auto">
        <a:xfrm>
          <a:off x="0" y="70875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4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3949" name="Text Box 2"/>
        <xdr:cNvSpPr>
          <a:spLocks noChangeArrowheads="1"/>
        </xdr:cNvSpPr>
      </xdr:nvSpPr>
      <xdr:spPr bwMode="auto">
        <a:xfrm>
          <a:off x="0" y="70875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6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7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8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59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0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1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2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3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4" name="Text Box 1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5" name="Text Box 2"/>
        <xdr:cNvSpPr>
          <a:spLocks noChangeArrowheads="1"/>
        </xdr:cNvSpPr>
      </xdr:nvSpPr>
      <xdr:spPr bwMode="auto">
        <a:xfrm>
          <a:off x="0" y="72104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3966" name="Text Box 1"/>
        <xdr:cNvSpPr>
          <a:spLocks noChangeArrowheads="1"/>
        </xdr:cNvSpPr>
      </xdr:nvSpPr>
      <xdr:spPr bwMode="auto">
        <a:xfrm>
          <a:off x="0" y="68875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3967" name="Text Box 2"/>
        <xdr:cNvSpPr>
          <a:spLocks noChangeArrowheads="1"/>
        </xdr:cNvSpPr>
      </xdr:nvSpPr>
      <xdr:spPr bwMode="auto">
        <a:xfrm>
          <a:off x="0" y="68875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68" name="Text Box 1"/>
        <xdr:cNvSpPr>
          <a:spLocks noChangeArrowheads="1"/>
        </xdr:cNvSpPr>
      </xdr:nvSpPr>
      <xdr:spPr bwMode="auto">
        <a:xfrm>
          <a:off x="0" y="68875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3969" name="Text Box 2"/>
        <xdr:cNvSpPr>
          <a:spLocks noChangeArrowheads="1"/>
        </xdr:cNvSpPr>
      </xdr:nvSpPr>
      <xdr:spPr bwMode="auto">
        <a:xfrm>
          <a:off x="0" y="68875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8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79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0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1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2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3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4" name="Text Box 1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85" name="Text Box 2"/>
        <xdr:cNvSpPr>
          <a:spLocks noChangeArrowheads="1"/>
        </xdr:cNvSpPr>
      </xdr:nvSpPr>
      <xdr:spPr bwMode="auto">
        <a:xfrm>
          <a:off x="0" y="807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3986" name="Text Box 1"/>
        <xdr:cNvSpPr>
          <a:spLocks noChangeArrowheads="1"/>
        </xdr:cNvSpPr>
      </xdr:nvSpPr>
      <xdr:spPr bwMode="auto">
        <a:xfrm>
          <a:off x="0" y="82362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3987" name="Text Box 2"/>
        <xdr:cNvSpPr>
          <a:spLocks noChangeArrowheads="1"/>
        </xdr:cNvSpPr>
      </xdr:nvSpPr>
      <xdr:spPr bwMode="auto">
        <a:xfrm>
          <a:off x="0" y="82362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3988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3989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3990" name="Text Box 2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3991" name="Text Box 1"/>
        <xdr:cNvSpPr>
          <a:spLocks noChangeArrowheads="1"/>
        </xdr:cNvSpPr>
      </xdr:nvSpPr>
      <xdr:spPr bwMode="auto">
        <a:xfrm>
          <a:off x="0" y="82362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2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3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4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5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6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7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8" name="Text Box 1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3999" name="Text Box 2"/>
        <xdr:cNvSpPr>
          <a:spLocks noChangeArrowheads="1"/>
        </xdr:cNvSpPr>
      </xdr:nvSpPr>
      <xdr:spPr bwMode="auto">
        <a:xfrm>
          <a:off x="0" y="81562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6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7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8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09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0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1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2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3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4" name="Text Box 1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5" name="Text Box 2"/>
        <xdr:cNvSpPr>
          <a:spLocks noChangeArrowheads="1"/>
        </xdr:cNvSpPr>
      </xdr:nvSpPr>
      <xdr:spPr bwMode="auto">
        <a:xfrm>
          <a:off x="0" y="74704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016" name="Text Box 1"/>
        <xdr:cNvSpPr>
          <a:spLocks noChangeArrowheads="1"/>
        </xdr:cNvSpPr>
      </xdr:nvSpPr>
      <xdr:spPr bwMode="auto">
        <a:xfrm>
          <a:off x="0" y="72304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017" name="Text Box 2"/>
        <xdr:cNvSpPr>
          <a:spLocks noChangeArrowheads="1"/>
        </xdr:cNvSpPr>
      </xdr:nvSpPr>
      <xdr:spPr bwMode="auto">
        <a:xfrm>
          <a:off x="0" y="72304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18" name="Text Box 1"/>
        <xdr:cNvSpPr>
          <a:spLocks noChangeArrowheads="1"/>
        </xdr:cNvSpPr>
      </xdr:nvSpPr>
      <xdr:spPr bwMode="auto">
        <a:xfrm>
          <a:off x="0" y="72304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019" name="Text Box 2"/>
        <xdr:cNvSpPr>
          <a:spLocks noChangeArrowheads="1"/>
        </xdr:cNvSpPr>
      </xdr:nvSpPr>
      <xdr:spPr bwMode="auto">
        <a:xfrm>
          <a:off x="0" y="72304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6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7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8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29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0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1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2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3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4" name="Text Box 1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5" name="Text Box 2"/>
        <xdr:cNvSpPr>
          <a:spLocks noChangeArrowheads="1"/>
        </xdr:cNvSpPr>
      </xdr:nvSpPr>
      <xdr:spPr bwMode="auto">
        <a:xfrm>
          <a:off x="0" y="73504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036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037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3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039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6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7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8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49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0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1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2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3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4" name="Text Box 1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5" name="Text Box 2"/>
        <xdr:cNvSpPr>
          <a:spLocks noChangeArrowheads="1"/>
        </xdr:cNvSpPr>
      </xdr:nvSpPr>
      <xdr:spPr bwMode="auto">
        <a:xfrm>
          <a:off x="0" y="76333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5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6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0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1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2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3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4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5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6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7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8" name="Text Box 1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79" name="Text Box 2"/>
        <xdr:cNvSpPr>
          <a:spLocks noChangeArrowheads="1"/>
        </xdr:cNvSpPr>
      </xdr:nvSpPr>
      <xdr:spPr bwMode="auto">
        <a:xfrm>
          <a:off x="0" y="71075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08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08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08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8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0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1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3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4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5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6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7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8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099" name="Text Box 2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100" name="Text Box 1"/>
        <xdr:cNvSpPr>
          <a:spLocks noChangeArrowheads="1"/>
        </xdr:cNvSpPr>
      </xdr:nvSpPr>
      <xdr:spPr bwMode="auto">
        <a:xfrm>
          <a:off x="0" y="71275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101" name="Text Box 2"/>
        <xdr:cNvSpPr>
          <a:spLocks noChangeArrowheads="1"/>
        </xdr:cNvSpPr>
      </xdr:nvSpPr>
      <xdr:spPr bwMode="auto">
        <a:xfrm>
          <a:off x="0" y="71275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2" name="Text Box 1"/>
        <xdr:cNvSpPr>
          <a:spLocks noChangeArrowheads="1"/>
        </xdr:cNvSpPr>
      </xdr:nvSpPr>
      <xdr:spPr bwMode="auto">
        <a:xfrm>
          <a:off x="0" y="71275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103" name="Text Box 2"/>
        <xdr:cNvSpPr>
          <a:spLocks noChangeArrowheads="1"/>
        </xdr:cNvSpPr>
      </xdr:nvSpPr>
      <xdr:spPr bwMode="auto">
        <a:xfrm>
          <a:off x="0" y="71275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4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5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6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7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8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09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0" name="Text Box 1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1" name="Text Box 2"/>
        <xdr:cNvSpPr>
          <a:spLocks noChangeArrowheads="1"/>
        </xdr:cNvSpPr>
      </xdr:nvSpPr>
      <xdr:spPr bwMode="auto">
        <a:xfrm>
          <a:off x="0" y="77733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2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3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4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5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6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7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8" name="Text Box 1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19" name="Text Box 2"/>
        <xdr:cNvSpPr>
          <a:spLocks noChangeArrowheads="1"/>
        </xdr:cNvSpPr>
      </xdr:nvSpPr>
      <xdr:spPr bwMode="auto">
        <a:xfrm>
          <a:off x="0" y="79333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120" name="Text Box 1"/>
        <xdr:cNvSpPr>
          <a:spLocks noChangeArrowheads="1"/>
        </xdr:cNvSpPr>
      </xdr:nvSpPr>
      <xdr:spPr bwMode="auto">
        <a:xfrm>
          <a:off x="0" y="80962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121" name="Text Box 2"/>
        <xdr:cNvSpPr>
          <a:spLocks noChangeArrowheads="1"/>
        </xdr:cNvSpPr>
      </xdr:nvSpPr>
      <xdr:spPr bwMode="auto">
        <a:xfrm>
          <a:off x="0" y="80962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122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123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124" name="Text Box 2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125" name="Text Box 1"/>
        <xdr:cNvSpPr>
          <a:spLocks noChangeArrowheads="1"/>
        </xdr:cNvSpPr>
      </xdr:nvSpPr>
      <xdr:spPr bwMode="auto">
        <a:xfrm>
          <a:off x="0" y="8096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26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27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28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29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0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1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2" name="Text Box 1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3" name="Text Box 2"/>
        <xdr:cNvSpPr>
          <a:spLocks noChangeArrowheads="1"/>
        </xdr:cNvSpPr>
      </xdr:nvSpPr>
      <xdr:spPr bwMode="auto">
        <a:xfrm>
          <a:off x="0" y="80162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4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5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158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159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4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5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6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7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8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192" name="Text Box 2"/>
        <xdr:cNvSpPr>
          <a:spLocks noChangeArrowheads="1"/>
        </xdr:cNvSpPr>
      </xdr:nvSpPr>
      <xdr:spPr bwMode="auto">
        <a:xfrm>
          <a:off x="0" y="686752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3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4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5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6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197" name="Text Box 2"/>
        <xdr:cNvSpPr>
          <a:spLocks noChangeArrowheads="1"/>
        </xdr:cNvSpPr>
      </xdr:nvSpPr>
      <xdr:spPr bwMode="auto">
        <a:xfrm>
          <a:off x="0" y="686752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8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199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2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3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4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5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6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7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8" name="Text Box 1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09" name="Text Box 2"/>
        <xdr:cNvSpPr>
          <a:spLocks noChangeArrowheads="1"/>
        </xdr:cNvSpPr>
      </xdr:nvSpPr>
      <xdr:spPr bwMode="auto">
        <a:xfrm>
          <a:off x="0" y="7027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0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1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2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3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4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5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6" name="Text Box 1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7" name="Text Box 2"/>
        <xdr:cNvSpPr>
          <a:spLocks noChangeArrowheads="1"/>
        </xdr:cNvSpPr>
      </xdr:nvSpPr>
      <xdr:spPr bwMode="auto">
        <a:xfrm>
          <a:off x="0" y="6867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1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2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2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3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4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5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6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7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8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39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0" name="Text Box 1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1" name="Text Box 2"/>
        <xdr:cNvSpPr>
          <a:spLocks noChangeArrowheads="1"/>
        </xdr:cNvSpPr>
      </xdr:nvSpPr>
      <xdr:spPr bwMode="auto">
        <a:xfrm>
          <a:off x="0" y="67875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4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5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4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5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6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7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8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69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0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1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2" name="Text Box 1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3" name="Text Box 2"/>
        <xdr:cNvSpPr>
          <a:spLocks noChangeArrowheads="1"/>
        </xdr:cNvSpPr>
      </xdr:nvSpPr>
      <xdr:spPr bwMode="auto">
        <a:xfrm>
          <a:off x="0" y="70675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274" name="Text Box 2"/>
        <xdr:cNvSpPr>
          <a:spLocks noChangeArrowheads="1"/>
        </xdr:cNvSpPr>
      </xdr:nvSpPr>
      <xdr:spPr bwMode="auto">
        <a:xfrm>
          <a:off x="0" y="685704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275" name="Text Box 2"/>
        <xdr:cNvSpPr>
          <a:spLocks noChangeArrowheads="1"/>
        </xdr:cNvSpPr>
      </xdr:nvSpPr>
      <xdr:spPr bwMode="auto">
        <a:xfrm>
          <a:off x="0" y="685704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6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7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8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79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0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1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2" name="Text Box 1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3" name="Text Box 2"/>
        <xdr:cNvSpPr>
          <a:spLocks noChangeArrowheads="1"/>
        </xdr:cNvSpPr>
      </xdr:nvSpPr>
      <xdr:spPr bwMode="auto">
        <a:xfrm>
          <a:off x="0" y="6847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8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6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7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29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47675" cy="200025"/>
    <xdr:sp macro="" textlink="">
      <xdr:nvSpPr>
        <xdr:cNvPr id="4300" name="Text Box 1"/>
        <xdr:cNvSpPr>
          <a:spLocks noChangeArrowheads="1"/>
        </xdr:cNvSpPr>
      </xdr:nvSpPr>
      <xdr:spPr bwMode="auto">
        <a:xfrm>
          <a:off x="0" y="813625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90525" cy="200025"/>
    <xdr:sp macro="" textlink="">
      <xdr:nvSpPr>
        <xdr:cNvPr id="4301" name="Text Box 2"/>
        <xdr:cNvSpPr>
          <a:spLocks noChangeArrowheads="1"/>
        </xdr:cNvSpPr>
      </xdr:nvSpPr>
      <xdr:spPr bwMode="auto">
        <a:xfrm>
          <a:off x="0" y="8136255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0025"/>
    <xdr:sp macro="" textlink="">
      <xdr:nvSpPr>
        <xdr:cNvPr id="4302" name="Text Box 1"/>
        <xdr:cNvSpPr>
          <a:spLocks noChangeArrowheads="1"/>
        </xdr:cNvSpPr>
      </xdr:nvSpPr>
      <xdr:spPr bwMode="auto">
        <a:xfrm>
          <a:off x="0" y="81362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3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4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5" name="Text Box 1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6" name="Text Box 2"/>
        <xdr:cNvSpPr>
          <a:spLocks noChangeArrowheads="1"/>
        </xdr:cNvSpPr>
      </xdr:nvSpPr>
      <xdr:spPr bwMode="auto">
        <a:xfrm>
          <a:off x="0" y="82162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7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8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09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0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1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2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3" name="Text Box 1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4" name="Text Box 2"/>
        <xdr:cNvSpPr>
          <a:spLocks noChangeArrowheads="1"/>
        </xdr:cNvSpPr>
      </xdr:nvSpPr>
      <xdr:spPr bwMode="auto">
        <a:xfrm>
          <a:off x="0" y="76533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5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6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7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8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19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0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1" name="Text Box 1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2" name="Text Box 2"/>
        <xdr:cNvSpPr>
          <a:spLocks noChangeArrowheads="1"/>
        </xdr:cNvSpPr>
      </xdr:nvSpPr>
      <xdr:spPr bwMode="auto">
        <a:xfrm>
          <a:off x="0" y="82762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0025"/>
    <xdr:sp macro="" textlink="">
      <xdr:nvSpPr>
        <xdr:cNvPr id="4323" name="Text Box 1"/>
        <xdr:cNvSpPr>
          <a:spLocks noChangeArrowheads="1"/>
        </xdr:cNvSpPr>
      </xdr:nvSpPr>
      <xdr:spPr bwMode="auto">
        <a:xfrm>
          <a:off x="0" y="81762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9550"/>
    <xdr:sp macro="" textlink="">
      <xdr:nvSpPr>
        <xdr:cNvPr id="4324" name="Text Box 1"/>
        <xdr:cNvSpPr>
          <a:spLocks noChangeArrowheads="1"/>
        </xdr:cNvSpPr>
      </xdr:nvSpPr>
      <xdr:spPr bwMode="auto">
        <a:xfrm>
          <a:off x="0" y="80162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5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6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7" name="Text Box 1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8" name="Text Box 2"/>
        <xdr:cNvSpPr>
          <a:spLocks noChangeArrowheads="1"/>
        </xdr:cNvSpPr>
      </xdr:nvSpPr>
      <xdr:spPr bwMode="auto">
        <a:xfrm>
          <a:off x="0" y="811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29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0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1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2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3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4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5" name="Text Box 1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6" name="Text Box 2"/>
        <xdr:cNvSpPr>
          <a:spLocks noChangeArrowheads="1"/>
        </xdr:cNvSpPr>
      </xdr:nvSpPr>
      <xdr:spPr bwMode="auto">
        <a:xfrm>
          <a:off x="0" y="81762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7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8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39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0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1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2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3" name="Text Box 1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4" name="Text Box 2"/>
        <xdr:cNvSpPr>
          <a:spLocks noChangeArrowheads="1"/>
        </xdr:cNvSpPr>
      </xdr:nvSpPr>
      <xdr:spPr bwMode="auto">
        <a:xfrm>
          <a:off x="0" y="8356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5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6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7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8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49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0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1" name="Text Box 1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2" name="Text Box 2"/>
        <xdr:cNvSpPr>
          <a:spLocks noChangeArrowheads="1"/>
        </xdr:cNvSpPr>
      </xdr:nvSpPr>
      <xdr:spPr bwMode="auto">
        <a:xfrm>
          <a:off x="0" y="78133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38125"/>
    <xdr:sp macro="" textlink="">
      <xdr:nvSpPr>
        <xdr:cNvPr id="4353" name="Text Box 1"/>
        <xdr:cNvSpPr>
          <a:spLocks noChangeArrowheads="1"/>
        </xdr:cNvSpPr>
      </xdr:nvSpPr>
      <xdr:spPr bwMode="auto">
        <a:xfrm>
          <a:off x="0" y="811625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4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5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6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7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8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59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0" name="Text Box 1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1" name="Text Box 2"/>
        <xdr:cNvSpPr>
          <a:spLocks noChangeArrowheads="1"/>
        </xdr:cNvSpPr>
      </xdr:nvSpPr>
      <xdr:spPr bwMode="auto">
        <a:xfrm>
          <a:off x="0" y="7170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2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3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4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5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6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7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8" name="Text Box 1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69" name="Text Box 2"/>
        <xdr:cNvSpPr>
          <a:spLocks noChangeArrowheads="1"/>
        </xdr:cNvSpPr>
      </xdr:nvSpPr>
      <xdr:spPr bwMode="auto">
        <a:xfrm>
          <a:off x="0" y="7410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370" name="Text Box 1"/>
        <xdr:cNvSpPr>
          <a:spLocks noChangeArrowheads="1"/>
        </xdr:cNvSpPr>
      </xdr:nvSpPr>
      <xdr:spPr bwMode="auto">
        <a:xfrm>
          <a:off x="0" y="759047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371" name="Text Box 2"/>
        <xdr:cNvSpPr>
          <a:spLocks noChangeArrowheads="1"/>
        </xdr:cNvSpPr>
      </xdr:nvSpPr>
      <xdr:spPr bwMode="auto">
        <a:xfrm>
          <a:off x="0" y="759047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72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73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74" name="Text Box 2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75" name="Text Box 1"/>
        <xdr:cNvSpPr>
          <a:spLocks noChangeArrowheads="1"/>
        </xdr:cNvSpPr>
      </xdr:nvSpPr>
      <xdr:spPr bwMode="auto">
        <a:xfrm>
          <a:off x="0" y="759047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76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77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78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79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80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81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82" name="Text Box 1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83" name="Text Box 2"/>
        <xdr:cNvSpPr>
          <a:spLocks noChangeArrowheads="1"/>
        </xdr:cNvSpPr>
      </xdr:nvSpPr>
      <xdr:spPr bwMode="auto">
        <a:xfrm>
          <a:off x="0" y="75304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384" name="Text Box 1"/>
        <xdr:cNvSpPr>
          <a:spLocks noChangeArrowheads="1"/>
        </xdr:cNvSpPr>
      </xdr:nvSpPr>
      <xdr:spPr bwMode="auto">
        <a:xfrm>
          <a:off x="0" y="741045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385" name="Text Box 2"/>
        <xdr:cNvSpPr>
          <a:spLocks noChangeArrowheads="1"/>
        </xdr:cNvSpPr>
      </xdr:nvSpPr>
      <xdr:spPr bwMode="auto">
        <a:xfrm>
          <a:off x="0" y="741045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86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87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88" name="Text Box 2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389" name="Text Box 1"/>
        <xdr:cNvSpPr>
          <a:spLocks noChangeArrowheads="1"/>
        </xdr:cNvSpPr>
      </xdr:nvSpPr>
      <xdr:spPr bwMode="auto">
        <a:xfrm>
          <a:off x="0" y="74104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0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1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2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3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4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5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6" name="Text Box 1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7" name="Text Box 2"/>
        <xdr:cNvSpPr>
          <a:spLocks noChangeArrowheads="1"/>
        </xdr:cNvSpPr>
      </xdr:nvSpPr>
      <xdr:spPr bwMode="auto">
        <a:xfrm>
          <a:off x="0" y="7330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39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0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1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0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1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2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3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4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5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6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7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8" name="Text Box 1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29" name="Text Box 2"/>
        <xdr:cNvSpPr>
          <a:spLocks noChangeArrowheads="1"/>
        </xdr:cNvSpPr>
      </xdr:nvSpPr>
      <xdr:spPr bwMode="auto">
        <a:xfrm>
          <a:off x="0" y="75104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3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4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2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3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4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5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6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7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8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59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0" name="Text Box 1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1" name="Text Box 2"/>
        <xdr:cNvSpPr>
          <a:spLocks noChangeArrowheads="1"/>
        </xdr:cNvSpPr>
      </xdr:nvSpPr>
      <xdr:spPr bwMode="auto">
        <a:xfrm>
          <a:off x="0" y="79133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2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3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4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5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6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7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8" name="Text Box 1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469" name="Text Box 2"/>
        <xdr:cNvSpPr>
          <a:spLocks noChangeArrowheads="1"/>
        </xdr:cNvSpPr>
      </xdr:nvSpPr>
      <xdr:spPr bwMode="auto">
        <a:xfrm>
          <a:off x="0" y="6967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6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7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7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373</xdr:row>
      <xdr:rowOff>0</xdr:rowOff>
    </xdr:from>
    <xdr:ext cx="104775" cy="190500"/>
    <xdr:sp macro="" textlink="">
      <xdr:nvSpPr>
        <xdr:cNvPr id="448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86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87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88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89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90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91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92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190500"/>
    <xdr:sp macro="" textlink="">
      <xdr:nvSpPr>
        <xdr:cNvPr id="4493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371475" cy="228600"/>
    <xdr:sp macro="" textlink="">
      <xdr:nvSpPr>
        <xdr:cNvPr id="4494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342900" cy="228600"/>
    <xdr:sp macro="" textlink="">
      <xdr:nvSpPr>
        <xdr:cNvPr id="4495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4496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449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4498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377</xdr:row>
      <xdr:rowOff>0</xdr:rowOff>
    </xdr:from>
    <xdr:ext cx="104775" cy="228600"/>
    <xdr:sp macro="" textlink="">
      <xdr:nvSpPr>
        <xdr:cNvPr id="4499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0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1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2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3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4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5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6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369</xdr:row>
      <xdr:rowOff>0</xdr:rowOff>
    </xdr:from>
    <xdr:ext cx="104775" cy="190500"/>
    <xdr:sp macro="" textlink="">
      <xdr:nvSpPr>
        <xdr:cNvPr id="4507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342900" cy="228600"/>
    <xdr:sp macro="" textlink="">
      <xdr:nvSpPr>
        <xdr:cNvPr id="4508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4509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451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4511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365</xdr:row>
      <xdr:rowOff>0</xdr:rowOff>
    </xdr:from>
    <xdr:ext cx="104775" cy="228600"/>
    <xdr:sp macro="" textlink="">
      <xdr:nvSpPr>
        <xdr:cNvPr id="4512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1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2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5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6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7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8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39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0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1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2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3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375</xdr:row>
      <xdr:rowOff>0</xdr:rowOff>
    </xdr:from>
    <xdr:ext cx="104775" cy="190500"/>
    <xdr:sp macro="" textlink="">
      <xdr:nvSpPr>
        <xdr:cNvPr id="4544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80975"/>
    <xdr:sp macro="" textlink="">
      <xdr:nvSpPr>
        <xdr:cNvPr id="4545" name="Text Box 2"/>
        <xdr:cNvSpPr>
          <a:spLocks noChangeArrowheads="1"/>
        </xdr:cNvSpPr>
      </xdr:nvSpPr>
      <xdr:spPr bwMode="auto">
        <a:xfrm>
          <a:off x="0" y="66036825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80975"/>
    <xdr:sp macro="" textlink="">
      <xdr:nvSpPr>
        <xdr:cNvPr id="4546" name="Text Box 2"/>
        <xdr:cNvSpPr>
          <a:spLocks noChangeArrowheads="1"/>
        </xdr:cNvSpPr>
      </xdr:nvSpPr>
      <xdr:spPr bwMode="auto">
        <a:xfrm>
          <a:off x="0" y="66036825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4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4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4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3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4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5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6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7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8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59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0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1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2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563" name="Text Box 1"/>
        <xdr:cNvSpPr>
          <a:spLocks noChangeArrowheads="1"/>
        </xdr:cNvSpPr>
      </xdr:nvSpPr>
      <xdr:spPr bwMode="auto">
        <a:xfrm>
          <a:off x="0" y="54578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564" name="Text Box 2"/>
        <xdr:cNvSpPr>
          <a:spLocks noChangeArrowheads="1"/>
        </xdr:cNvSpPr>
      </xdr:nvSpPr>
      <xdr:spPr bwMode="auto">
        <a:xfrm>
          <a:off x="0" y="54578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5" name="Text Box 1"/>
        <xdr:cNvSpPr>
          <a:spLocks noChangeArrowheads="1"/>
        </xdr:cNvSpPr>
      </xdr:nvSpPr>
      <xdr:spPr bwMode="auto">
        <a:xfrm>
          <a:off x="0" y="54578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566" name="Text Box 2"/>
        <xdr:cNvSpPr>
          <a:spLocks noChangeArrowheads="1"/>
        </xdr:cNvSpPr>
      </xdr:nvSpPr>
      <xdr:spPr bwMode="auto">
        <a:xfrm>
          <a:off x="0" y="54578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6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14300"/>
    <xdr:sp macro="" textlink="">
      <xdr:nvSpPr>
        <xdr:cNvPr id="4570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7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4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5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6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7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8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89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0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7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8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599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0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1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2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3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4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5" name="Text Box 1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6" name="Text Box 2"/>
        <xdr:cNvSpPr>
          <a:spLocks noChangeArrowheads="1"/>
        </xdr:cNvSpPr>
      </xdr:nvSpPr>
      <xdr:spPr bwMode="auto">
        <a:xfrm>
          <a:off x="0" y="55778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607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608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0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610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1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2" name="Text Box 2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3" name="Text Box 1"/>
        <xdr:cNvSpPr>
          <a:spLocks noChangeArrowheads="1"/>
        </xdr:cNvSpPr>
      </xdr:nvSpPr>
      <xdr:spPr bwMode="auto">
        <a:xfrm>
          <a:off x="0" y="66036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14300"/>
    <xdr:sp macro="" textlink="">
      <xdr:nvSpPr>
        <xdr:cNvPr id="4614" name="Text Box 2"/>
        <xdr:cNvSpPr>
          <a:spLocks noChangeArrowheads="1"/>
        </xdr:cNvSpPr>
      </xdr:nvSpPr>
      <xdr:spPr bwMode="auto">
        <a:xfrm>
          <a:off x="0" y="66036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1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1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2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3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4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5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6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7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8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29" name="Text Box 1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0" name="Text Box 2"/>
        <xdr:cNvSpPr>
          <a:spLocks noChangeArrowheads="1"/>
        </xdr:cNvSpPr>
      </xdr:nvSpPr>
      <xdr:spPr bwMode="auto">
        <a:xfrm>
          <a:off x="0" y="5840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3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5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6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7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8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49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0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1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2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3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4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65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65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65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5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5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6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8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69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0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1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2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3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4" name="Text Box 2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190500"/>
    <xdr:sp macro="" textlink="">
      <xdr:nvSpPr>
        <xdr:cNvPr id="4675" name="Text Box 1"/>
        <xdr:cNvSpPr>
          <a:spLocks noChangeArrowheads="1"/>
        </xdr:cNvSpPr>
      </xdr:nvSpPr>
      <xdr:spPr bwMode="auto">
        <a:xfrm>
          <a:off x="0" y="53549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190500"/>
    <xdr:sp macro="" textlink="">
      <xdr:nvSpPr>
        <xdr:cNvPr id="4676" name="Text Box 2"/>
        <xdr:cNvSpPr>
          <a:spLocks noChangeArrowheads="1"/>
        </xdr:cNvSpPr>
      </xdr:nvSpPr>
      <xdr:spPr bwMode="auto">
        <a:xfrm>
          <a:off x="0" y="53549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7" name="Text Box 1"/>
        <xdr:cNvSpPr>
          <a:spLocks noChangeArrowheads="1"/>
        </xdr:cNvSpPr>
      </xdr:nvSpPr>
      <xdr:spPr bwMode="auto">
        <a:xfrm>
          <a:off x="0" y="535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14300"/>
    <xdr:sp macro="" textlink="">
      <xdr:nvSpPr>
        <xdr:cNvPr id="4678" name="Text Box 2"/>
        <xdr:cNvSpPr>
          <a:spLocks noChangeArrowheads="1"/>
        </xdr:cNvSpPr>
      </xdr:nvSpPr>
      <xdr:spPr bwMode="auto">
        <a:xfrm>
          <a:off x="0" y="53549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79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0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1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2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3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4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5" name="Text Box 1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6" name="Text Box 2"/>
        <xdr:cNvSpPr>
          <a:spLocks noChangeArrowheads="1"/>
        </xdr:cNvSpPr>
      </xdr:nvSpPr>
      <xdr:spPr bwMode="auto">
        <a:xfrm>
          <a:off x="0" y="59807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7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8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89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90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91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92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93" name="Text Box 1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694" name="Text Box 2"/>
        <xdr:cNvSpPr>
          <a:spLocks noChangeArrowheads="1"/>
        </xdr:cNvSpPr>
      </xdr:nvSpPr>
      <xdr:spPr bwMode="auto">
        <a:xfrm>
          <a:off x="0" y="6140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695" name="Text Box 1"/>
        <xdr:cNvSpPr>
          <a:spLocks noChangeArrowheads="1"/>
        </xdr:cNvSpPr>
      </xdr:nvSpPr>
      <xdr:spPr bwMode="auto">
        <a:xfrm>
          <a:off x="0" y="6303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696" name="Text Box 2"/>
        <xdr:cNvSpPr>
          <a:spLocks noChangeArrowheads="1"/>
        </xdr:cNvSpPr>
      </xdr:nvSpPr>
      <xdr:spPr bwMode="auto">
        <a:xfrm>
          <a:off x="0" y="6303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697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698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699" name="Text Box 2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700" name="Text Box 1"/>
        <xdr:cNvSpPr>
          <a:spLocks noChangeArrowheads="1"/>
        </xdr:cNvSpPr>
      </xdr:nvSpPr>
      <xdr:spPr bwMode="auto">
        <a:xfrm>
          <a:off x="0" y="6303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1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2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3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4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5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6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7" name="Text Box 1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8" name="Text Box 2"/>
        <xdr:cNvSpPr>
          <a:spLocks noChangeArrowheads="1"/>
        </xdr:cNvSpPr>
      </xdr:nvSpPr>
      <xdr:spPr bwMode="auto">
        <a:xfrm>
          <a:off x="0" y="6223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1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2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733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734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39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0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4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5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767" name="Text Box 2"/>
        <xdr:cNvSpPr>
          <a:spLocks noChangeArrowheads="1"/>
        </xdr:cNvSpPr>
      </xdr:nvSpPr>
      <xdr:spPr bwMode="auto">
        <a:xfrm>
          <a:off x="0" y="509492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8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69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0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1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772" name="Text Box 2"/>
        <xdr:cNvSpPr>
          <a:spLocks noChangeArrowheads="1"/>
        </xdr:cNvSpPr>
      </xdr:nvSpPr>
      <xdr:spPr bwMode="auto">
        <a:xfrm>
          <a:off x="0" y="509492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3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4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7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8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79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0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1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2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3" name="Text Box 1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4" name="Text Box 2"/>
        <xdr:cNvSpPr>
          <a:spLocks noChangeArrowheads="1"/>
        </xdr:cNvSpPr>
      </xdr:nvSpPr>
      <xdr:spPr bwMode="auto">
        <a:xfrm>
          <a:off x="0" y="52549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5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6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7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8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89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0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1" name="Text Box 1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2" name="Text Box 2"/>
        <xdr:cNvSpPr>
          <a:spLocks noChangeArrowheads="1"/>
        </xdr:cNvSpPr>
      </xdr:nvSpPr>
      <xdr:spPr bwMode="auto">
        <a:xfrm>
          <a:off x="0" y="50949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79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7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8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09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0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1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2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3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4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5" name="Text Box 1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6" name="Text Box 2"/>
        <xdr:cNvSpPr>
          <a:spLocks noChangeArrowheads="1"/>
        </xdr:cNvSpPr>
      </xdr:nvSpPr>
      <xdr:spPr bwMode="auto">
        <a:xfrm>
          <a:off x="0" y="5014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1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2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39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0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1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2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3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4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5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6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7" name="Text Box 1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48" name="Text Box 2"/>
        <xdr:cNvSpPr>
          <a:spLocks noChangeArrowheads="1"/>
        </xdr:cNvSpPr>
      </xdr:nvSpPr>
      <xdr:spPr bwMode="auto">
        <a:xfrm>
          <a:off x="0" y="52949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4849" name="Text Box 2"/>
        <xdr:cNvSpPr>
          <a:spLocks noChangeArrowheads="1"/>
        </xdr:cNvSpPr>
      </xdr:nvSpPr>
      <xdr:spPr bwMode="auto">
        <a:xfrm>
          <a:off x="0" y="508444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4850" name="Text Box 2"/>
        <xdr:cNvSpPr>
          <a:spLocks noChangeArrowheads="1"/>
        </xdr:cNvSpPr>
      </xdr:nvSpPr>
      <xdr:spPr bwMode="auto">
        <a:xfrm>
          <a:off x="0" y="508444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1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2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3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4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5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6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7" name="Text Box 1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8" name="Text Box 2"/>
        <xdr:cNvSpPr>
          <a:spLocks noChangeArrowheads="1"/>
        </xdr:cNvSpPr>
      </xdr:nvSpPr>
      <xdr:spPr bwMode="auto">
        <a:xfrm>
          <a:off x="0" y="50749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5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5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6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7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8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69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0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1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2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3" name="Text Box 1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4" name="Text Box 2"/>
        <xdr:cNvSpPr>
          <a:spLocks noChangeArrowheads="1"/>
        </xdr:cNvSpPr>
      </xdr:nvSpPr>
      <xdr:spPr bwMode="auto">
        <a:xfrm>
          <a:off x="0" y="5314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47675" cy="200025"/>
    <xdr:sp macro="" textlink="">
      <xdr:nvSpPr>
        <xdr:cNvPr id="4875" name="Text Box 1"/>
        <xdr:cNvSpPr>
          <a:spLocks noChangeArrowheads="1"/>
        </xdr:cNvSpPr>
      </xdr:nvSpPr>
      <xdr:spPr bwMode="auto">
        <a:xfrm>
          <a:off x="0" y="634365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90525" cy="200025"/>
    <xdr:sp macro="" textlink="">
      <xdr:nvSpPr>
        <xdr:cNvPr id="4876" name="Text Box 2"/>
        <xdr:cNvSpPr>
          <a:spLocks noChangeArrowheads="1"/>
        </xdr:cNvSpPr>
      </xdr:nvSpPr>
      <xdr:spPr bwMode="auto">
        <a:xfrm>
          <a:off x="0" y="634365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0025"/>
    <xdr:sp macro="" textlink="">
      <xdr:nvSpPr>
        <xdr:cNvPr id="4877" name="Text Box 1"/>
        <xdr:cNvSpPr>
          <a:spLocks noChangeArrowheads="1"/>
        </xdr:cNvSpPr>
      </xdr:nvSpPr>
      <xdr:spPr bwMode="auto">
        <a:xfrm>
          <a:off x="0" y="63436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8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79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0" name="Text Box 1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1" name="Text Box 2"/>
        <xdr:cNvSpPr>
          <a:spLocks noChangeArrowheads="1"/>
        </xdr:cNvSpPr>
      </xdr:nvSpPr>
      <xdr:spPr bwMode="auto">
        <a:xfrm>
          <a:off x="0" y="64236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2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3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4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5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6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7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8" name="Text Box 1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89" name="Text Box 2"/>
        <xdr:cNvSpPr>
          <a:spLocks noChangeArrowheads="1"/>
        </xdr:cNvSpPr>
      </xdr:nvSpPr>
      <xdr:spPr bwMode="auto">
        <a:xfrm>
          <a:off x="0" y="58607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0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1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2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3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4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5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6" name="Text Box 1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897" name="Text Box 2"/>
        <xdr:cNvSpPr>
          <a:spLocks noChangeArrowheads="1"/>
        </xdr:cNvSpPr>
      </xdr:nvSpPr>
      <xdr:spPr bwMode="auto">
        <a:xfrm>
          <a:off x="0" y="6483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0025"/>
    <xdr:sp macro="" textlink="">
      <xdr:nvSpPr>
        <xdr:cNvPr id="4898" name="Text Box 1"/>
        <xdr:cNvSpPr>
          <a:spLocks noChangeArrowheads="1"/>
        </xdr:cNvSpPr>
      </xdr:nvSpPr>
      <xdr:spPr bwMode="auto">
        <a:xfrm>
          <a:off x="0" y="638365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09550"/>
    <xdr:sp macro="" textlink="">
      <xdr:nvSpPr>
        <xdr:cNvPr id="4899" name="Text Box 1"/>
        <xdr:cNvSpPr>
          <a:spLocks noChangeArrowheads="1"/>
        </xdr:cNvSpPr>
      </xdr:nvSpPr>
      <xdr:spPr bwMode="auto">
        <a:xfrm>
          <a:off x="0" y="622363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0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1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2" name="Text Box 1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3" name="Text Box 2"/>
        <xdr:cNvSpPr>
          <a:spLocks noChangeArrowheads="1"/>
        </xdr:cNvSpPr>
      </xdr:nvSpPr>
      <xdr:spPr bwMode="auto">
        <a:xfrm>
          <a:off x="0" y="6323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4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5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6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7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8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09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0" name="Text Box 1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1" name="Text Box 2"/>
        <xdr:cNvSpPr>
          <a:spLocks noChangeArrowheads="1"/>
        </xdr:cNvSpPr>
      </xdr:nvSpPr>
      <xdr:spPr bwMode="auto">
        <a:xfrm>
          <a:off x="0" y="63836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2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3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4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5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6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7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8" name="Text Box 1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19" name="Text Box 2"/>
        <xdr:cNvSpPr>
          <a:spLocks noChangeArrowheads="1"/>
        </xdr:cNvSpPr>
      </xdr:nvSpPr>
      <xdr:spPr bwMode="auto">
        <a:xfrm>
          <a:off x="0" y="6563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0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1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2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3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4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5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6" name="Text Box 1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7" name="Text Box 2"/>
        <xdr:cNvSpPr>
          <a:spLocks noChangeArrowheads="1"/>
        </xdr:cNvSpPr>
      </xdr:nvSpPr>
      <xdr:spPr bwMode="auto">
        <a:xfrm>
          <a:off x="0" y="60207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38125"/>
    <xdr:sp macro="" textlink="">
      <xdr:nvSpPr>
        <xdr:cNvPr id="4928" name="Text Box 1"/>
        <xdr:cNvSpPr>
          <a:spLocks noChangeArrowheads="1"/>
        </xdr:cNvSpPr>
      </xdr:nvSpPr>
      <xdr:spPr bwMode="auto">
        <a:xfrm>
          <a:off x="0" y="632364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29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0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1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2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3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4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5" name="Text Box 1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6" name="Text Box 2"/>
        <xdr:cNvSpPr>
          <a:spLocks noChangeArrowheads="1"/>
        </xdr:cNvSpPr>
      </xdr:nvSpPr>
      <xdr:spPr bwMode="auto">
        <a:xfrm>
          <a:off x="0" y="53978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7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8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39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40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41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42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43" name="Text Box 1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44" name="Text Box 2"/>
        <xdr:cNvSpPr>
          <a:spLocks noChangeArrowheads="1"/>
        </xdr:cNvSpPr>
      </xdr:nvSpPr>
      <xdr:spPr bwMode="auto">
        <a:xfrm>
          <a:off x="0" y="5637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4945" name="Text Box 1"/>
        <xdr:cNvSpPr>
          <a:spLocks noChangeArrowheads="1"/>
        </xdr:cNvSpPr>
      </xdr:nvSpPr>
      <xdr:spPr bwMode="auto">
        <a:xfrm>
          <a:off x="0" y="579786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946" name="Text Box 2"/>
        <xdr:cNvSpPr>
          <a:spLocks noChangeArrowheads="1"/>
        </xdr:cNvSpPr>
      </xdr:nvSpPr>
      <xdr:spPr bwMode="auto">
        <a:xfrm>
          <a:off x="0" y="579786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7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8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49" name="Text Box 2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50" name="Text Box 1"/>
        <xdr:cNvSpPr>
          <a:spLocks noChangeArrowheads="1"/>
        </xdr:cNvSpPr>
      </xdr:nvSpPr>
      <xdr:spPr bwMode="auto">
        <a:xfrm>
          <a:off x="0" y="57978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1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2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3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4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5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6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7" name="Text Box 1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58" name="Text Box 2"/>
        <xdr:cNvSpPr>
          <a:spLocks noChangeArrowheads="1"/>
        </xdr:cNvSpPr>
      </xdr:nvSpPr>
      <xdr:spPr bwMode="auto">
        <a:xfrm>
          <a:off x="0" y="5657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4959" name="Text Box 2"/>
        <xdr:cNvSpPr>
          <a:spLocks noChangeArrowheads="1"/>
        </xdr:cNvSpPr>
      </xdr:nvSpPr>
      <xdr:spPr bwMode="auto">
        <a:xfrm>
          <a:off x="0" y="563784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60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61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62" name="Text Box 2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4963" name="Text Box 1"/>
        <xdr:cNvSpPr>
          <a:spLocks noChangeArrowheads="1"/>
        </xdr:cNvSpPr>
      </xdr:nvSpPr>
      <xdr:spPr bwMode="auto">
        <a:xfrm>
          <a:off x="0" y="563784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4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5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6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7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8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69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0" name="Text Box 1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1" name="Text Box 2"/>
        <xdr:cNvSpPr>
          <a:spLocks noChangeArrowheads="1"/>
        </xdr:cNvSpPr>
      </xdr:nvSpPr>
      <xdr:spPr bwMode="auto">
        <a:xfrm>
          <a:off x="0" y="55578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7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8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4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5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6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7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8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4999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0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1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2" name="Text Box 1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3" name="Text Box 2"/>
        <xdr:cNvSpPr>
          <a:spLocks noChangeArrowheads="1"/>
        </xdr:cNvSpPr>
      </xdr:nvSpPr>
      <xdr:spPr bwMode="auto">
        <a:xfrm>
          <a:off x="0" y="57778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0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1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6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7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8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29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0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1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2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3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4" name="Text Box 1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5" name="Text Box 2"/>
        <xdr:cNvSpPr>
          <a:spLocks noChangeArrowheads="1"/>
        </xdr:cNvSpPr>
      </xdr:nvSpPr>
      <xdr:spPr bwMode="auto">
        <a:xfrm>
          <a:off x="0" y="6120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6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7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8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39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40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41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42" name="Text Box 1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5043" name="Text Box 2"/>
        <xdr:cNvSpPr>
          <a:spLocks noChangeArrowheads="1"/>
        </xdr:cNvSpPr>
      </xdr:nvSpPr>
      <xdr:spPr bwMode="auto">
        <a:xfrm>
          <a:off x="0" y="51949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4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0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1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2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3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4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5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6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7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8" name="Text Box 1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59" name="Text Box 2"/>
        <xdr:cNvSpPr>
          <a:spLocks noChangeArrowheads="1"/>
        </xdr:cNvSpPr>
      </xdr:nvSpPr>
      <xdr:spPr bwMode="auto">
        <a:xfrm>
          <a:off x="0" y="912399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371475" cy="190500"/>
    <xdr:sp macro="" textlink="">
      <xdr:nvSpPr>
        <xdr:cNvPr id="5060" name="Text Box 1"/>
        <xdr:cNvSpPr>
          <a:spLocks noChangeArrowheads="1"/>
        </xdr:cNvSpPr>
      </xdr:nvSpPr>
      <xdr:spPr bwMode="auto">
        <a:xfrm>
          <a:off x="0" y="910399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342900" cy="190500"/>
    <xdr:sp macro="" textlink="">
      <xdr:nvSpPr>
        <xdr:cNvPr id="5061" name="Text Box 2"/>
        <xdr:cNvSpPr>
          <a:spLocks noChangeArrowheads="1"/>
        </xdr:cNvSpPr>
      </xdr:nvSpPr>
      <xdr:spPr bwMode="auto">
        <a:xfrm>
          <a:off x="0" y="910399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104775" cy="190500"/>
    <xdr:sp macro="" textlink="">
      <xdr:nvSpPr>
        <xdr:cNvPr id="5062" name="Text Box 1"/>
        <xdr:cNvSpPr>
          <a:spLocks noChangeArrowheads="1"/>
        </xdr:cNvSpPr>
      </xdr:nvSpPr>
      <xdr:spPr bwMode="auto">
        <a:xfrm>
          <a:off x="0" y="91039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571</xdr:row>
      <xdr:rowOff>0</xdr:rowOff>
    </xdr:from>
    <xdr:ext cx="428625" cy="114300"/>
    <xdr:sp macro="" textlink="">
      <xdr:nvSpPr>
        <xdr:cNvPr id="5063" name="Text Box 2"/>
        <xdr:cNvSpPr>
          <a:spLocks noChangeArrowheads="1"/>
        </xdr:cNvSpPr>
      </xdr:nvSpPr>
      <xdr:spPr bwMode="auto">
        <a:xfrm>
          <a:off x="0" y="910399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6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7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2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3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08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8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8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4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5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6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7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8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099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100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101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102" name="Text Box 1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570</xdr:row>
      <xdr:rowOff>0</xdr:rowOff>
    </xdr:from>
    <xdr:ext cx="104775" cy="190500"/>
    <xdr:sp macro="" textlink="">
      <xdr:nvSpPr>
        <xdr:cNvPr id="5103" name="Text Box 2"/>
        <xdr:cNvSpPr>
          <a:spLocks noChangeArrowheads="1"/>
        </xdr:cNvSpPr>
      </xdr:nvSpPr>
      <xdr:spPr bwMode="auto">
        <a:xfrm>
          <a:off x="0" y="908399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4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5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6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7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8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09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10" name="Text Box 1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569</xdr:row>
      <xdr:rowOff>0</xdr:rowOff>
    </xdr:from>
    <xdr:ext cx="104775" cy="190500"/>
    <xdr:sp macro="" textlink="">
      <xdr:nvSpPr>
        <xdr:cNvPr id="5111" name="Text Box 2"/>
        <xdr:cNvSpPr>
          <a:spLocks noChangeArrowheads="1"/>
        </xdr:cNvSpPr>
      </xdr:nvSpPr>
      <xdr:spPr bwMode="auto">
        <a:xfrm>
          <a:off x="0" y="90639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405</xdr:row>
      <xdr:rowOff>0</xdr:rowOff>
    </xdr:from>
    <xdr:ext cx="104775" cy="238125"/>
    <xdr:sp macro="" textlink="">
      <xdr:nvSpPr>
        <xdr:cNvPr id="5112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38125"/>
    <xdr:sp macro="" textlink="">
      <xdr:nvSpPr>
        <xdr:cNvPr id="5113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238125"/>
    <xdr:sp macro="" textlink="">
      <xdr:nvSpPr>
        <xdr:cNvPr id="5114" name="Text Box 1"/>
        <xdr:cNvSpPr>
          <a:spLocks noChangeArrowheads="1"/>
        </xdr:cNvSpPr>
      </xdr:nvSpPr>
      <xdr:spPr bwMode="auto">
        <a:xfrm>
          <a:off x="0" y="105175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5115" name="Text Box 1"/>
        <xdr:cNvSpPr>
          <a:spLocks noChangeArrowheads="1"/>
        </xdr:cNvSpPr>
      </xdr:nvSpPr>
      <xdr:spPr bwMode="auto">
        <a:xfrm>
          <a:off x="0" y="80362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5116" name="Text Box 2"/>
        <xdr:cNvSpPr>
          <a:spLocks noChangeArrowheads="1"/>
        </xdr:cNvSpPr>
      </xdr:nvSpPr>
      <xdr:spPr bwMode="auto">
        <a:xfrm>
          <a:off x="0" y="80362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5117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5118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5119" name="Text Box 2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5120" name="Text Box 1"/>
        <xdr:cNvSpPr>
          <a:spLocks noChangeArrowheads="1"/>
        </xdr:cNvSpPr>
      </xdr:nvSpPr>
      <xdr:spPr bwMode="auto">
        <a:xfrm>
          <a:off x="0" y="80362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38125"/>
    <xdr:sp macro="" textlink="">
      <xdr:nvSpPr>
        <xdr:cNvPr id="5121" name="Text Box 1"/>
        <xdr:cNvSpPr>
          <a:spLocks noChangeArrowheads="1"/>
        </xdr:cNvSpPr>
      </xdr:nvSpPr>
      <xdr:spPr bwMode="auto">
        <a:xfrm>
          <a:off x="0" y="80562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190500"/>
    <xdr:sp macro="" textlink="">
      <xdr:nvSpPr>
        <xdr:cNvPr id="5122" name="Text Box 1"/>
        <xdr:cNvSpPr>
          <a:spLocks noChangeArrowheads="1"/>
        </xdr:cNvSpPr>
      </xdr:nvSpPr>
      <xdr:spPr bwMode="auto">
        <a:xfrm>
          <a:off x="0" y="303466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190500"/>
    <xdr:sp macro="" textlink="">
      <xdr:nvSpPr>
        <xdr:cNvPr id="5123" name="Text Box 2"/>
        <xdr:cNvSpPr>
          <a:spLocks noChangeArrowheads="1"/>
        </xdr:cNvSpPr>
      </xdr:nvSpPr>
      <xdr:spPr bwMode="auto">
        <a:xfrm>
          <a:off x="0" y="303466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2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428625" cy="114300"/>
    <xdr:sp macro="" textlink="">
      <xdr:nvSpPr>
        <xdr:cNvPr id="5125" name="Text Box 2"/>
        <xdr:cNvSpPr>
          <a:spLocks noChangeArrowheads="1"/>
        </xdr:cNvSpPr>
      </xdr:nvSpPr>
      <xdr:spPr bwMode="auto">
        <a:xfrm>
          <a:off x="0" y="303466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16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18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1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228600"/>
    <xdr:sp macro="" textlink="">
      <xdr:nvSpPr>
        <xdr:cNvPr id="5218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228600"/>
    <xdr:sp macro="" textlink="">
      <xdr:nvSpPr>
        <xdr:cNvPr id="5219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220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221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222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22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190500"/>
    <xdr:sp macro="" textlink="">
      <xdr:nvSpPr>
        <xdr:cNvPr id="5248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190500"/>
    <xdr:sp macro="" textlink="">
      <xdr:nvSpPr>
        <xdr:cNvPr id="5249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428625" cy="114300"/>
    <xdr:sp macro="" textlink="">
      <xdr:nvSpPr>
        <xdr:cNvPr id="5251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255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190500"/>
    <xdr:sp macro="" textlink="">
      <xdr:nvSpPr>
        <xdr:cNvPr id="5292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190500"/>
    <xdr:sp macro="" textlink="">
      <xdr:nvSpPr>
        <xdr:cNvPr id="5293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428625" cy="114300"/>
    <xdr:sp macro="" textlink="">
      <xdr:nvSpPr>
        <xdr:cNvPr id="5295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2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299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2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3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190500"/>
    <xdr:sp macro="" textlink="">
      <xdr:nvSpPr>
        <xdr:cNvPr id="534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190500"/>
    <xdr:sp macro="" textlink="">
      <xdr:nvSpPr>
        <xdr:cNvPr id="534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428625" cy="114300"/>
    <xdr:sp macro="" textlink="">
      <xdr:nvSpPr>
        <xdr:cNvPr id="534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4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5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190500"/>
    <xdr:sp macro="" textlink="">
      <xdr:nvSpPr>
        <xdr:cNvPr id="5360" name="Text Box 1"/>
        <xdr:cNvSpPr>
          <a:spLocks noChangeArrowheads="1"/>
        </xdr:cNvSpPr>
      </xdr:nvSpPr>
      <xdr:spPr bwMode="auto">
        <a:xfrm>
          <a:off x="0" y="287464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190500"/>
    <xdr:sp macro="" textlink="">
      <xdr:nvSpPr>
        <xdr:cNvPr id="5361" name="Text Box 2"/>
        <xdr:cNvSpPr>
          <a:spLocks noChangeArrowheads="1"/>
        </xdr:cNvSpPr>
      </xdr:nvSpPr>
      <xdr:spPr bwMode="auto">
        <a:xfrm>
          <a:off x="0" y="287464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428625" cy="114300"/>
    <xdr:sp macro="" textlink="">
      <xdr:nvSpPr>
        <xdr:cNvPr id="5363" name="Text Box 2"/>
        <xdr:cNvSpPr>
          <a:spLocks noChangeArrowheads="1"/>
        </xdr:cNvSpPr>
      </xdr:nvSpPr>
      <xdr:spPr bwMode="auto">
        <a:xfrm>
          <a:off x="0" y="287464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6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7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71475" cy="228600"/>
    <xdr:sp macro="" textlink="">
      <xdr:nvSpPr>
        <xdr:cNvPr id="5380" name="Text Box 1"/>
        <xdr:cNvSpPr>
          <a:spLocks noChangeArrowheads="1"/>
        </xdr:cNvSpPr>
      </xdr:nvSpPr>
      <xdr:spPr bwMode="auto">
        <a:xfrm>
          <a:off x="0" y="28746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342900" cy="228600"/>
    <xdr:sp macro="" textlink="">
      <xdr:nvSpPr>
        <xdr:cNvPr id="5381" name="Text Box 2"/>
        <xdr:cNvSpPr>
          <a:spLocks noChangeArrowheads="1"/>
        </xdr:cNvSpPr>
      </xdr:nvSpPr>
      <xdr:spPr bwMode="auto">
        <a:xfrm>
          <a:off x="0" y="28746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382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383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384" name="Text Box 2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228600"/>
    <xdr:sp macro="" textlink="">
      <xdr:nvSpPr>
        <xdr:cNvPr id="5385" name="Text Box 1"/>
        <xdr:cNvSpPr>
          <a:spLocks noChangeArrowheads="1"/>
        </xdr:cNvSpPr>
      </xdr:nvSpPr>
      <xdr:spPr bwMode="auto">
        <a:xfrm>
          <a:off x="0" y="28746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8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8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8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8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397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39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0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1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2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3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4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5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6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7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8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19" name="Text Box 2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20" name="Text Box 1"/>
        <xdr:cNvSpPr>
          <a:spLocks noChangeArrowheads="1"/>
        </xdr:cNvSpPr>
      </xdr:nvSpPr>
      <xdr:spPr bwMode="auto">
        <a:xfrm>
          <a:off x="0" y="28746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28575" cy="114300"/>
    <xdr:sp macro="" textlink="">
      <xdr:nvSpPr>
        <xdr:cNvPr id="5421" name="Text Box 2"/>
        <xdr:cNvSpPr>
          <a:spLocks noChangeArrowheads="1"/>
        </xdr:cNvSpPr>
      </xdr:nvSpPr>
      <xdr:spPr bwMode="auto">
        <a:xfrm>
          <a:off x="0" y="287464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371475" cy="228600"/>
    <xdr:sp macro="" textlink="">
      <xdr:nvSpPr>
        <xdr:cNvPr id="5422" name="Text Box 1"/>
        <xdr:cNvSpPr>
          <a:spLocks noChangeArrowheads="1"/>
        </xdr:cNvSpPr>
      </xdr:nvSpPr>
      <xdr:spPr bwMode="auto">
        <a:xfrm>
          <a:off x="0" y="28546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342900" cy="228600"/>
    <xdr:sp macro="" textlink="">
      <xdr:nvSpPr>
        <xdr:cNvPr id="5423" name="Text Box 2"/>
        <xdr:cNvSpPr>
          <a:spLocks noChangeArrowheads="1"/>
        </xdr:cNvSpPr>
      </xdr:nvSpPr>
      <xdr:spPr bwMode="auto">
        <a:xfrm>
          <a:off x="0" y="28546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228600"/>
    <xdr:sp macro="" textlink="">
      <xdr:nvSpPr>
        <xdr:cNvPr id="5424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228600"/>
    <xdr:sp macro="" textlink="">
      <xdr:nvSpPr>
        <xdr:cNvPr id="5425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228600"/>
    <xdr:sp macro="" textlink="">
      <xdr:nvSpPr>
        <xdr:cNvPr id="5426" name="Text Box 2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265</xdr:row>
      <xdr:rowOff>0</xdr:rowOff>
    </xdr:from>
    <xdr:ext cx="104775" cy="228600"/>
    <xdr:sp macro="" textlink="">
      <xdr:nvSpPr>
        <xdr:cNvPr id="5427" name="Text Box 1"/>
        <xdr:cNvSpPr>
          <a:spLocks noChangeArrowheads="1"/>
        </xdr:cNvSpPr>
      </xdr:nvSpPr>
      <xdr:spPr bwMode="auto">
        <a:xfrm>
          <a:off x="0" y="28546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28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29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0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1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2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3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4" name="Text Box 1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268</xdr:row>
      <xdr:rowOff>0</xdr:rowOff>
    </xdr:from>
    <xdr:ext cx="104775" cy="190500"/>
    <xdr:sp macro="" textlink="">
      <xdr:nvSpPr>
        <xdr:cNvPr id="5435" name="Text Box 2"/>
        <xdr:cNvSpPr>
          <a:spLocks noChangeArrowheads="1"/>
        </xdr:cNvSpPr>
      </xdr:nvSpPr>
      <xdr:spPr bwMode="auto">
        <a:xfrm>
          <a:off x="0" y="30346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190500"/>
    <xdr:sp macro="" textlink="">
      <xdr:nvSpPr>
        <xdr:cNvPr id="5436" name="Text Box 1"/>
        <xdr:cNvSpPr>
          <a:spLocks noChangeArrowheads="1"/>
        </xdr:cNvSpPr>
      </xdr:nvSpPr>
      <xdr:spPr bwMode="auto">
        <a:xfrm>
          <a:off x="0" y="45053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190500"/>
    <xdr:sp macro="" textlink="">
      <xdr:nvSpPr>
        <xdr:cNvPr id="5437" name="Text Box 2"/>
        <xdr:cNvSpPr>
          <a:spLocks noChangeArrowheads="1"/>
        </xdr:cNvSpPr>
      </xdr:nvSpPr>
      <xdr:spPr bwMode="auto">
        <a:xfrm>
          <a:off x="0" y="45053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3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428625" cy="114300"/>
    <xdr:sp macro="" textlink="">
      <xdr:nvSpPr>
        <xdr:cNvPr id="5439" name="Text Box 2"/>
        <xdr:cNvSpPr>
          <a:spLocks noChangeArrowheads="1"/>
        </xdr:cNvSpPr>
      </xdr:nvSpPr>
      <xdr:spPr bwMode="auto">
        <a:xfrm>
          <a:off x="0" y="45053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47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4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49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228600"/>
    <xdr:sp macro="" textlink="">
      <xdr:nvSpPr>
        <xdr:cNvPr id="5532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228600"/>
    <xdr:sp macro="" textlink="">
      <xdr:nvSpPr>
        <xdr:cNvPr id="5533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534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535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536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53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190500"/>
    <xdr:sp macro="" textlink="">
      <xdr:nvSpPr>
        <xdr:cNvPr id="5562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190500"/>
    <xdr:sp macro="" textlink="">
      <xdr:nvSpPr>
        <xdr:cNvPr id="5563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428625" cy="114300"/>
    <xdr:sp macro="" textlink="">
      <xdr:nvSpPr>
        <xdr:cNvPr id="5565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569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59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190500"/>
    <xdr:sp macro="" textlink="">
      <xdr:nvSpPr>
        <xdr:cNvPr id="5606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190500"/>
    <xdr:sp macro="" textlink="">
      <xdr:nvSpPr>
        <xdr:cNvPr id="5607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428625" cy="114300"/>
    <xdr:sp macro="" textlink="">
      <xdr:nvSpPr>
        <xdr:cNvPr id="5609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613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3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4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190500"/>
    <xdr:sp macro="" textlink="">
      <xdr:nvSpPr>
        <xdr:cNvPr id="565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190500"/>
    <xdr:sp macro="" textlink="">
      <xdr:nvSpPr>
        <xdr:cNvPr id="565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428625" cy="114300"/>
    <xdr:sp macro="" textlink="">
      <xdr:nvSpPr>
        <xdr:cNvPr id="565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5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6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190500"/>
    <xdr:sp macro="" textlink="">
      <xdr:nvSpPr>
        <xdr:cNvPr id="5674" name="Text Box 1"/>
        <xdr:cNvSpPr>
          <a:spLocks noChangeArrowheads="1"/>
        </xdr:cNvSpPr>
      </xdr:nvSpPr>
      <xdr:spPr bwMode="auto">
        <a:xfrm>
          <a:off x="0" y="434530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190500"/>
    <xdr:sp macro="" textlink="">
      <xdr:nvSpPr>
        <xdr:cNvPr id="5675" name="Text Box 2"/>
        <xdr:cNvSpPr>
          <a:spLocks noChangeArrowheads="1"/>
        </xdr:cNvSpPr>
      </xdr:nvSpPr>
      <xdr:spPr bwMode="auto">
        <a:xfrm>
          <a:off x="0" y="434530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428625" cy="114300"/>
    <xdr:sp macro="" textlink="">
      <xdr:nvSpPr>
        <xdr:cNvPr id="5677" name="Text Box 2"/>
        <xdr:cNvSpPr>
          <a:spLocks noChangeArrowheads="1"/>
        </xdr:cNvSpPr>
      </xdr:nvSpPr>
      <xdr:spPr bwMode="auto">
        <a:xfrm>
          <a:off x="0" y="434530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7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8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9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9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9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69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71475" cy="228600"/>
    <xdr:sp macro="" textlink="">
      <xdr:nvSpPr>
        <xdr:cNvPr id="5694" name="Text Box 1"/>
        <xdr:cNvSpPr>
          <a:spLocks noChangeArrowheads="1"/>
        </xdr:cNvSpPr>
      </xdr:nvSpPr>
      <xdr:spPr bwMode="auto">
        <a:xfrm>
          <a:off x="0" y="434530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342900" cy="228600"/>
    <xdr:sp macro="" textlink="">
      <xdr:nvSpPr>
        <xdr:cNvPr id="5695" name="Text Box 2"/>
        <xdr:cNvSpPr>
          <a:spLocks noChangeArrowheads="1"/>
        </xdr:cNvSpPr>
      </xdr:nvSpPr>
      <xdr:spPr bwMode="auto">
        <a:xfrm>
          <a:off x="0" y="434530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696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697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698" name="Text Box 2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228600"/>
    <xdr:sp macro="" textlink="">
      <xdr:nvSpPr>
        <xdr:cNvPr id="5699" name="Text Box 1"/>
        <xdr:cNvSpPr>
          <a:spLocks noChangeArrowheads="1"/>
        </xdr:cNvSpPr>
      </xdr:nvSpPr>
      <xdr:spPr bwMode="auto">
        <a:xfrm>
          <a:off x="0" y="43453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0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711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1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5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6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7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8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29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30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31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32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33" name="Text Box 2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34" name="Text Box 1"/>
        <xdr:cNvSpPr>
          <a:spLocks noChangeArrowheads="1"/>
        </xdr:cNvSpPr>
      </xdr:nvSpPr>
      <xdr:spPr bwMode="auto">
        <a:xfrm>
          <a:off x="0" y="43453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28575" cy="114300"/>
    <xdr:sp macro="" textlink="">
      <xdr:nvSpPr>
        <xdr:cNvPr id="5735" name="Text Box 2"/>
        <xdr:cNvSpPr>
          <a:spLocks noChangeArrowheads="1"/>
        </xdr:cNvSpPr>
      </xdr:nvSpPr>
      <xdr:spPr bwMode="auto">
        <a:xfrm>
          <a:off x="0" y="43453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371475" cy="228600"/>
    <xdr:sp macro="" textlink="">
      <xdr:nvSpPr>
        <xdr:cNvPr id="5736" name="Text Box 1"/>
        <xdr:cNvSpPr>
          <a:spLocks noChangeArrowheads="1"/>
        </xdr:cNvSpPr>
      </xdr:nvSpPr>
      <xdr:spPr bwMode="auto">
        <a:xfrm>
          <a:off x="0" y="432530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342900" cy="228600"/>
    <xdr:sp macro="" textlink="">
      <xdr:nvSpPr>
        <xdr:cNvPr id="5737" name="Text Box 2"/>
        <xdr:cNvSpPr>
          <a:spLocks noChangeArrowheads="1"/>
        </xdr:cNvSpPr>
      </xdr:nvSpPr>
      <xdr:spPr bwMode="auto">
        <a:xfrm>
          <a:off x="0" y="432530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5738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5739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5740" name="Text Box 2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5741" name="Text Box 1"/>
        <xdr:cNvSpPr>
          <a:spLocks noChangeArrowheads="1"/>
        </xdr:cNvSpPr>
      </xdr:nvSpPr>
      <xdr:spPr bwMode="auto">
        <a:xfrm>
          <a:off x="0" y="4325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2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3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4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5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6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7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8" name="Text Box 1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522</xdr:row>
      <xdr:rowOff>0</xdr:rowOff>
    </xdr:from>
    <xdr:ext cx="104775" cy="190500"/>
    <xdr:sp macro="" textlink="">
      <xdr:nvSpPr>
        <xdr:cNvPr id="5749" name="Text Box 2"/>
        <xdr:cNvSpPr>
          <a:spLocks noChangeArrowheads="1"/>
        </xdr:cNvSpPr>
      </xdr:nvSpPr>
      <xdr:spPr bwMode="auto">
        <a:xfrm>
          <a:off x="0" y="4505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190500"/>
    <xdr:sp macro="" textlink="">
      <xdr:nvSpPr>
        <xdr:cNvPr id="5750" name="Text Box 1"/>
        <xdr:cNvSpPr>
          <a:spLocks noChangeArrowheads="1"/>
        </xdr:cNvSpPr>
      </xdr:nvSpPr>
      <xdr:spPr bwMode="auto">
        <a:xfrm>
          <a:off x="0" y="1164050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190500"/>
    <xdr:sp macro="" textlink="">
      <xdr:nvSpPr>
        <xdr:cNvPr id="5751" name="Text Box 2"/>
        <xdr:cNvSpPr>
          <a:spLocks noChangeArrowheads="1"/>
        </xdr:cNvSpPr>
      </xdr:nvSpPr>
      <xdr:spPr bwMode="auto">
        <a:xfrm>
          <a:off x="0" y="1164050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428625" cy="114300"/>
    <xdr:sp macro="" textlink="">
      <xdr:nvSpPr>
        <xdr:cNvPr id="5753" name="Text Box 2"/>
        <xdr:cNvSpPr>
          <a:spLocks noChangeArrowheads="1"/>
        </xdr:cNvSpPr>
      </xdr:nvSpPr>
      <xdr:spPr bwMode="auto">
        <a:xfrm>
          <a:off x="0" y="1164050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578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7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581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228600"/>
    <xdr:sp macro="" textlink="">
      <xdr:nvSpPr>
        <xdr:cNvPr id="5846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228600"/>
    <xdr:sp macro="" textlink="">
      <xdr:nvSpPr>
        <xdr:cNvPr id="5847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5848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5849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5850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585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6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190500"/>
    <xdr:sp macro="" textlink="">
      <xdr:nvSpPr>
        <xdr:cNvPr id="5876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190500"/>
    <xdr:sp macro="" textlink="">
      <xdr:nvSpPr>
        <xdr:cNvPr id="5877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428625" cy="114300"/>
    <xdr:sp macro="" textlink="">
      <xdr:nvSpPr>
        <xdr:cNvPr id="5879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5883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8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8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0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190500"/>
    <xdr:sp macro="" textlink="">
      <xdr:nvSpPr>
        <xdr:cNvPr id="5920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190500"/>
    <xdr:sp macro="" textlink="">
      <xdr:nvSpPr>
        <xdr:cNvPr id="5921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428625" cy="114300"/>
    <xdr:sp macro="" textlink="">
      <xdr:nvSpPr>
        <xdr:cNvPr id="5923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5927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4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5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6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190500"/>
    <xdr:sp macro="" textlink="">
      <xdr:nvSpPr>
        <xdr:cNvPr id="596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190500"/>
    <xdr:sp macro="" textlink="">
      <xdr:nvSpPr>
        <xdr:cNvPr id="596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428625" cy="114300"/>
    <xdr:sp macro="" textlink="">
      <xdr:nvSpPr>
        <xdr:cNvPr id="597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7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8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190500"/>
    <xdr:sp macro="" textlink="">
      <xdr:nvSpPr>
        <xdr:cNvPr id="5988" name="Text Box 1"/>
        <xdr:cNvSpPr>
          <a:spLocks noChangeArrowheads="1"/>
        </xdr:cNvSpPr>
      </xdr:nvSpPr>
      <xdr:spPr bwMode="auto">
        <a:xfrm>
          <a:off x="0" y="1148048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190500"/>
    <xdr:sp macro="" textlink="">
      <xdr:nvSpPr>
        <xdr:cNvPr id="5989" name="Text Box 2"/>
        <xdr:cNvSpPr>
          <a:spLocks noChangeArrowheads="1"/>
        </xdr:cNvSpPr>
      </xdr:nvSpPr>
      <xdr:spPr bwMode="auto">
        <a:xfrm>
          <a:off x="0" y="1148048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428625" cy="114300"/>
    <xdr:sp macro="" textlink="">
      <xdr:nvSpPr>
        <xdr:cNvPr id="5991" name="Text Box 2"/>
        <xdr:cNvSpPr>
          <a:spLocks noChangeArrowheads="1"/>
        </xdr:cNvSpPr>
      </xdr:nvSpPr>
      <xdr:spPr bwMode="auto">
        <a:xfrm>
          <a:off x="0" y="1148048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599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0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71475" cy="228600"/>
    <xdr:sp macro="" textlink="">
      <xdr:nvSpPr>
        <xdr:cNvPr id="6008" name="Text Box 1"/>
        <xdr:cNvSpPr>
          <a:spLocks noChangeArrowheads="1"/>
        </xdr:cNvSpPr>
      </xdr:nvSpPr>
      <xdr:spPr bwMode="auto">
        <a:xfrm>
          <a:off x="0" y="1148048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342900" cy="228600"/>
    <xdr:sp macro="" textlink="">
      <xdr:nvSpPr>
        <xdr:cNvPr id="6009" name="Text Box 2"/>
        <xdr:cNvSpPr>
          <a:spLocks noChangeArrowheads="1"/>
        </xdr:cNvSpPr>
      </xdr:nvSpPr>
      <xdr:spPr bwMode="auto">
        <a:xfrm>
          <a:off x="0" y="1148048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6010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6011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6012" name="Text Box 2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228600"/>
    <xdr:sp macro="" textlink="">
      <xdr:nvSpPr>
        <xdr:cNvPr id="6013" name="Text Box 1"/>
        <xdr:cNvSpPr>
          <a:spLocks noChangeArrowheads="1"/>
        </xdr:cNvSpPr>
      </xdr:nvSpPr>
      <xdr:spPr bwMode="auto">
        <a:xfrm>
          <a:off x="0" y="114804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1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6025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2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39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0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1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2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3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4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5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6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7" name="Text Box 2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48" name="Text Box 1"/>
        <xdr:cNvSpPr>
          <a:spLocks noChangeArrowheads="1"/>
        </xdr:cNvSpPr>
      </xdr:nvSpPr>
      <xdr:spPr bwMode="auto">
        <a:xfrm>
          <a:off x="0" y="114804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28575" cy="114300"/>
    <xdr:sp macro="" textlink="">
      <xdr:nvSpPr>
        <xdr:cNvPr id="6049" name="Text Box 2"/>
        <xdr:cNvSpPr>
          <a:spLocks noChangeArrowheads="1"/>
        </xdr:cNvSpPr>
      </xdr:nvSpPr>
      <xdr:spPr bwMode="auto">
        <a:xfrm>
          <a:off x="0" y="114804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371475" cy="228600"/>
    <xdr:sp macro="" textlink="">
      <xdr:nvSpPr>
        <xdr:cNvPr id="6050" name="Text Box 1"/>
        <xdr:cNvSpPr>
          <a:spLocks noChangeArrowheads="1"/>
        </xdr:cNvSpPr>
      </xdr:nvSpPr>
      <xdr:spPr bwMode="auto">
        <a:xfrm>
          <a:off x="0" y="114604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342900" cy="228600"/>
    <xdr:sp macro="" textlink="">
      <xdr:nvSpPr>
        <xdr:cNvPr id="6051" name="Text Box 2"/>
        <xdr:cNvSpPr>
          <a:spLocks noChangeArrowheads="1"/>
        </xdr:cNvSpPr>
      </xdr:nvSpPr>
      <xdr:spPr bwMode="auto">
        <a:xfrm>
          <a:off x="0" y="114604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104775" cy="228600"/>
    <xdr:sp macro="" textlink="">
      <xdr:nvSpPr>
        <xdr:cNvPr id="6052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104775" cy="228600"/>
    <xdr:sp macro="" textlink="">
      <xdr:nvSpPr>
        <xdr:cNvPr id="6053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104775" cy="228600"/>
    <xdr:sp macro="" textlink="">
      <xdr:nvSpPr>
        <xdr:cNvPr id="6054" name="Text Box 2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555</xdr:row>
      <xdr:rowOff>0</xdr:rowOff>
    </xdr:from>
    <xdr:ext cx="104775" cy="228600"/>
    <xdr:sp macro="" textlink="">
      <xdr:nvSpPr>
        <xdr:cNvPr id="6055" name="Text Box 1"/>
        <xdr:cNvSpPr>
          <a:spLocks noChangeArrowheads="1"/>
        </xdr:cNvSpPr>
      </xdr:nvSpPr>
      <xdr:spPr bwMode="auto">
        <a:xfrm>
          <a:off x="0" y="114604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56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57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58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59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60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61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62" name="Text Box 1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557</xdr:row>
      <xdr:rowOff>0</xdr:rowOff>
    </xdr:from>
    <xdr:ext cx="104775" cy="190500"/>
    <xdr:sp macro="" textlink="">
      <xdr:nvSpPr>
        <xdr:cNvPr id="6063" name="Text Box 2"/>
        <xdr:cNvSpPr>
          <a:spLocks noChangeArrowheads="1"/>
        </xdr:cNvSpPr>
      </xdr:nvSpPr>
      <xdr:spPr bwMode="auto">
        <a:xfrm>
          <a:off x="0" y="11640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428625" cy="171450"/>
    <xdr:sp macro="" textlink="">
      <xdr:nvSpPr>
        <xdr:cNvPr id="6064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95250</xdr:rowOff>
    </xdr:from>
    <xdr:ext cx="28575" cy="171450"/>
    <xdr:sp macro="" textlink="">
      <xdr:nvSpPr>
        <xdr:cNvPr id="6065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6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7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8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69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0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1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2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90500"/>
    <xdr:sp macro="" textlink="">
      <xdr:nvSpPr>
        <xdr:cNvPr id="6073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95250</xdr:rowOff>
    </xdr:from>
    <xdr:ext cx="428625" cy="171450"/>
    <xdr:sp macro="" textlink="">
      <xdr:nvSpPr>
        <xdr:cNvPr id="6074" name="Text Box 2"/>
        <xdr:cNvSpPr>
          <a:spLocks noChangeArrowheads="1"/>
        </xdr:cNvSpPr>
      </xdr:nvSpPr>
      <xdr:spPr bwMode="auto">
        <a:xfrm>
          <a:off x="0" y="8724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95250</xdr:rowOff>
    </xdr:from>
    <xdr:ext cx="28575" cy="171450"/>
    <xdr:sp macro="" textlink="">
      <xdr:nvSpPr>
        <xdr:cNvPr id="6075" name="Text Box 2"/>
        <xdr:cNvSpPr>
          <a:spLocks noChangeArrowheads="1"/>
        </xdr:cNvSpPr>
      </xdr:nvSpPr>
      <xdr:spPr bwMode="auto">
        <a:xfrm>
          <a:off x="0" y="8724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76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77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78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79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80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81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82" name="Text Box 1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0</xdr:rowOff>
    </xdr:from>
    <xdr:ext cx="104775" cy="190500"/>
    <xdr:sp macro="" textlink="">
      <xdr:nvSpPr>
        <xdr:cNvPr id="6083" name="Text Box 2"/>
        <xdr:cNvSpPr>
          <a:spLocks noChangeArrowheads="1"/>
        </xdr:cNvSpPr>
      </xdr:nvSpPr>
      <xdr:spPr bwMode="auto">
        <a:xfrm>
          <a:off x="0" y="862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8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0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1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2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3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4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5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6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7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8" name="Text Box 1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246</xdr:row>
      <xdr:rowOff>0</xdr:rowOff>
    </xdr:from>
    <xdr:ext cx="104775" cy="190500"/>
    <xdr:sp macro="" textlink="">
      <xdr:nvSpPr>
        <xdr:cNvPr id="6099" name="Text Box 2"/>
        <xdr:cNvSpPr>
          <a:spLocks noChangeArrowheads="1"/>
        </xdr:cNvSpPr>
      </xdr:nvSpPr>
      <xdr:spPr bwMode="auto">
        <a:xfrm>
          <a:off x="0" y="34804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6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7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8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09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0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1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2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3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4" name="Text Box 1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261</xdr:row>
      <xdr:rowOff>0</xdr:rowOff>
    </xdr:from>
    <xdr:ext cx="104775" cy="190500"/>
    <xdr:sp macro="" textlink="">
      <xdr:nvSpPr>
        <xdr:cNvPr id="6115" name="Text Box 2"/>
        <xdr:cNvSpPr>
          <a:spLocks noChangeArrowheads="1"/>
        </xdr:cNvSpPr>
      </xdr:nvSpPr>
      <xdr:spPr bwMode="auto">
        <a:xfrm>
          <a:off x="0" y="3822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11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11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1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1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126" name="Text Box 2"/>
        <xdr:cNvSpPr>
          <a:spLocks noChangeArrowheads="1"/>
        </xdr:cNvSpPr>
      </xdr:nvSpPr>
      <xdr:spPr bwMode="auto">
        <a:xfrm>
          <a:off x="0" y="53444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127" name="Text Box 2"/>
        <xdr:cNvSpPr>
          <a:spLocks noChangeArrowheads="1"/>
        </xdr:cNvSpPr>
      </xdr:nvSpPr>
      <xdr:spPr bwMode="auto">
        <a:xfrm>
          <a:off x="0" y="53444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8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29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0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1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2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3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4" name="Text Box 1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5" name="Text Box 2"/>
        <xdr:cNvSpPr>
          <a:spLocks noChangeArrowheads="1"/>
        </xdr:cNvSpPr>
      </xdr:nvSpPr>
      <xdr:spPr bwMode="auto">
        <a:xfrm>
          <a:off x="0" y="53349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13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13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3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14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14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8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49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0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1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2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3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4" name="Text Box 1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190500"/>
    <xdr:sp macro="" textlink="">
      <xdr:nvSpPr>
        <xdr:cNvPr id="6155" name="Text Box 2"/>
        <xdr:cNvSpPr>
          <a:spLocks noChangeArrowheads="1"/>
        </xdr:cNvSpPr>
      </xdr:nvSpPr>
      <xdr:spPr bwMode="auto">
        <a:xfrm>
          <a:off x="0" y="5737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428625" cy="171450"/>
    <xdr:sp macro="" textlink="">
      <xdr:nvSpPr>
        <xdr:cNvPr id="615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28575" cy="171450"/>
    <xdr:sp macro="" textlink="">
      <xdr:nvSpPr>
        <xdr:cNvPr id="615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5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5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428625" cy="171450"/>
    <xdr:sp macro="" textlink="">
      <xdr:nvSpPr>
        <xdr:cNvPr id="6166" name="Text Box 2"/>
        <xdr:cNvSpPr>
          <a:spLocks noChangeArrowheads="1"/>
        </xdr:cNvSpPr>
      </xdr:nvSpPr>
      <xdr:spPr bwMode="auto">
        <a:xfrm>
          <a:off x="0" y="7097077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28575" cy="171450"/>
    <xdr:sp macro="" textlink="">
      <xdr:nvSpPr>
        <xdr:cNvPr id="6167" name="Text Box 2"/>
        <xdr:cNvSpPr>
          <a:spLocks noChangeArrowheads="1"/>
        </xdr:cNvSpPr>
      </xdr:nvSpPr>
      <xdr:spPr bwMode="auto">
        <a:xfrm>
          <a:off x="0" y="7097077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8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69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0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1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2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3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4" name="Text Box 1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90500"/>
    <xdr:sp macro="" textlink="">
      <xdr:nvSpPr>
        <xdr:cNvPr id="6175" name="Text Box 2"/>
        <xdr:cNvSpPr>
          <a:spLocks noChangeArrowheads="1"/>
        </xdr:cNvSpPr>
      </xdr:nvSpPr>
      <xdr:spPr bwMode="auto">
        <a:xfrm>
          <a:off x="0" y="70875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95250</xdr:rowOff>
    </xdr:from>
    <xdr:ext cx="428625" cy="171450"/>
    <xdr:sp macro="" textlink="">
      <xdr:nvSpPr>
        <xdr:cNvPr id="617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95250</xdr:rowOff>
    </xdr:from>
    <xdr:ext cx="28575" cy="171450"/>
    <xdr:sp macro="" textlink="">
      <xdr:nvSpPr>
        <xdr:cNvPr id="617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7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7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95250</xdr:rowOff>
    </xdr:from>
    <xdr:ext cx="428625" cy="171450"/>
    <xdr:sp macro="" textlink="">
      <xdr:nvSpPr>
        <xdr:cNvPr id="6186" name="Text Box 2"/>
        <xdr:cNvSpPr>
          <a:spLocks noChangeArrowheads="1"/>
        </xdr:cNvSpPr>
      </xdr:nvSpPr>
      <xdr:spPr bwMode="auto">
        <a:xfrm>
          <a:off x="0" y="74999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95250</xdr:rowOff>
    </xdr:from>
    <xdr:ext cx="28575" cy="171450"/>
    <xdr:sp macro="" textlink="">
      <xdr:nvSpPr>
        <xdr:cNvPr id="6187" name="Text Box 2"/>
        <xdr:cNvSpPr>
          <a:spLocks noChangeArrowheads="1"/>
        </xdr:cNvSpPr>
      </xdr:nvSpPr>
      <xdr:spPr bwMode="auto">
        <a:xfrm>
          <a:off x="0" y="74999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8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89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0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1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2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3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4" name="Text Box 1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385</xdr:row>
      <xdr:rowOff>0</xdr:rowOff>
    </xdr:from>
    <xdr:ext cx="104775" cy="190500"/>
    <xdr:sp macro="" textlink="">
      <xdr:nvSpPr>
        <xdr:cNvPr id="6195" name="Text Box 2"/>
        <xdr:cNvSpPr>
          <a:spLocks noChangeArrowheads="1"/>
        </xdr:cNvSpPr>
      </xdr:nvSpPr>
      <xdr:spPr bwMode="auto">
        <a:xfrm>
          <a:off x="0" y="74904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19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19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19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19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0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0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0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1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1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1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26" name="Text Box 2"/>
        <xdr:cNvSpPr>
          <a:spLocks noChangeArrowheads="1"/>
        </xdr:cNvSpPr>
      </xdr:nvSpPr>
      <xdr:spPr bwMode="auto">
        <a:xfrm>
          <a:off x="0" y="88706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27" name="Text Box 2"/>
        <xdr:cNvSpPr>
          <a:spLocks noChangeArrowheads="1"/>
        </xdr:cNvSpPr>
      </xdr:nvSpPr>
      <xdr:spPr bwMode="auto">
        <a:xfrm>
          <a:off x="0" y="88706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8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29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0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1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2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3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4" name="Text Box 1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5" name="Text Box 2"/>
        <xdr:cNvSpPr>
          <a:spLocks noChangeArrowheads="1"/>
        </xdr:cNvSpPr>
      </xdr:nvSpPr>
      <xdr:spPr bwMode="auto">
        <a:xfrm>
          <a:off x="0" y="88611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3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3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3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4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4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4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5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5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5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266" name="Text Box 2"/>
        <xdr:cNvSpPr>
          <a:spLocks noChangeArrowheads="1"/>
        </xdr:cNvSpPr>
      </xdr:nvSpPr>
      <xdr:spPr bwMode="auto">
        <a:xfrm>
          <a:off x="0" y="92735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267" name="Text Box 2"/>
        <xdr:cNvSpPr>
          <a:spLocks noChangeArrowheads="1"/>
        </xdr:cNvSpPr>
      </xdr:nvSpPr>
      <xdr:spPr bwMode="auto">
        <a:xfrm>
          <a:off x="0" y="92735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8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69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0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1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2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3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4" name="Text Box 1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190500"/>
    <xdr:sp macro="" textlink="">
      <xdr:nvSpPr>
        <xdr:cNvPr id="6275" name="Text Box 2"/>
        <xdr:cNvSpPr>
          <a:spLocks noChangeArrowheads="1"/>
        </xdr:cNvSpPr>
      </xdr:nvSpPr>
      <xdr:spPr bwMode="auto">
        <a:xfrm>
          <a:off x="0" y="9264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95250</xdr:rowOff>
    </xdr:from>
    <xdr:ext cx="428625" cy="171450"/>
    <xdr:sp macro="" textlink="">
      <xdr:nvSpPr>
        <xdr:cNvPr id="6276" name="Text Box 2"/>
        <xdr:cNvSpPr>
          <a:spLocks noChangeArrowheads="1"/>
        </xdr:cNvSpPr>
      </xdr:nvSpPr>
      <xdr:spPr bwMode="auto">
        <a:xfrm>
          <a:off x="0" y="1200150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95250</xdr:rowOff>
    </xdr:from>
    <xdr:ext cx="28575" cy="171450"/>
    <xdr:sp macro="" textlink="">
      <xdr:nvSpPr>
        <xdr:cNvPr id="6277" name="Text Box 2"/>
        <xdr:cNvSpPr>
          <a:spLocks noChangeArrowheads="1"/>
        </xdr:cNvSpPr>
      </xdr:nvSpPr>
      <xdr:spPr bwMode="auto">
        <a:xfrm>
          <a:off x="0" y="1200150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78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79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0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1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2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3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4" name="Text Box 1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546</xdr:row>
      <xdr:rowOff>0</xdr:rowOff>
    </xdr:from>
    <xdr:ext cx="104775" cy="190500"/>
    <xdr:sp macro="" textlink="">
      <xdr:nvSpPr>
        <xdr:cNvPr id="6285" name="Text Box 2"/>
        <xdr:cNvSpPr>
          <a:spLocks noChangeArrowheads="1"/>
        </xdr:cNvSpPr>
      </xdr:nvSpPr>
      <xdr:spPr bwMode="auto">
        <a:xfrm>
          <a:off x="0" y="1199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286" name="Text Box 2"/>
        <xdr:cNvSpPr>
          <a:spLocks noChangeArrowheads="1"/>
        </xdr:cNvSpPr>
      </xdr:nvSpPr>
      <xdr:spPr bwMode="auto">
        <a:xfrm>
          <a:off x="0" y="8724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287" name="Text Box 2"/>
        <xdr:cNvSpPr>
          <a:spLocks noChangeArrowheads="1"/>
        </xdr:cNvSpPr>
      </xdr:nvSpPr>
      <xdr:spPr bwMode="auto">
        <a:xfrm>
          <a:off x="0" y="8724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428625" cy="171450"/>
    <xdr:sp macro="" textlink="">
      <xdr:nvSpPr>
        <xdr:cNvPr id="6288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274</xdr:row>
      <xdr:rowOff>95250</xdr:rowOff>
    </xdr:from>
    <xdr:ext cx="28575" cy="171450"/>
    <xdr:sp macro="" textlink="">
      <xdr:nvSpPr>
        <xdr:cNvPr id="6289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290" name="Text Box 2"/>
        <xdr:cNvSpPr>
          <a:spLocks noChangeArrowheads="1"/>
        </xdr:cNvSpPr>
      </xdr:nvSpPr>
      <xdr:spPr bwMode="auto">
        <a:xfrm>
          <a:off x="0" y="471773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291" name="Text Box 2"/>
        <xdr:cNvSpPr>
          <a:spLocks noChangeArrowheads="1"/>
        </xdr:cNvSpPr>
      </xdr:nvSpPr>
      <xdr:spPr bwMode="auto">
        <a:xfrm>
          <a:off x="0" y="471773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292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293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294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295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296" name="Text Box 2"/>
        <xdr:cNvSpPr>
          <a:spLocks noChangeArrowheads="1"/>
        </xdr:cNvSpPr>
      </xdr:nvSpPr>
      <xdr:spPr bwMode="auto">
        <a:xfrm>
          <a:off x="0" y="57473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297" name="Text Box 2"/>
        <xdr:cNvSpPr>
          <a:spLocks noChangeArrowheads="1"/>
        </xdr:cNvSpPr>
      </xdr:nvSpPr>
      <xdr:spPr bwMode="auto">
        <a:xfrm>
          <a:off x="0" y="57473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371475" cy="228600"/>
    <xdr:sp macro="" textlink="">
      <xdr:nvSpPr>
        <xdr:cNvPr id="6298" name="Text Box 1"/>
        <xdr:cNvSpPr>
          <a:spLocks noChangeArrowheads="1"/>
        </xdr:cNvSpPr>
      </xdr:nvSpPr>
      <xdr:spPr bwMode="auto">
        <a:xfrm>
          <a:off x="0" y="65836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342900" cy="228600"/>
    <xdr:sp macro="" textlink="">
      <xdr:nvSpPr>
        <xdr:cNvPr id="6299" name="Text Box 2"/>
        <xdr:cNvSpPr>
          <a:spLocks noChangeArrowheads="1"/>
        </xdr:cNvSpPr>
      </xdr:nvSpPr>
      <xdr:spPr bwMode="auto">
        <a:xfrm>
          <a:off x="0" y="65836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228600"/>
    <xdr:sp macro="" textlink="">
      <xdr:nvSpPr>
        <xdr:cNvPr id="6300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228600"/>
    <xdr:sp macro="" textlink="">
      <xdr:nvSpPr>
        <xdr:cNvPr id="6301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228600"/>
    <xdr:sp macro="" textlink="">
      <xdr:nvSpPr>
        <xdr:cNvPr id="6302" name="Text Box 2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228600"/>
    <xdr:sp macro="" textlink="">
      <xdr:nvSpPr>
        <xdr:cNvPr id="6303" name="Text Box 1"/>
        <xdr:cNvSpPr>
          <a:spLocks noChangeArrowheads="1"/>
        </xdr:cNvSpPr>
      </xdr:nvSpPr>
      <xdr:spPr bwMode="auto">
        <a:xfrm>
          <a:off x="0" y="65836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428625" cy="171450"/>
    <xdr:sp macro="" textlink="">
      <xdr:nvSpPr>
        <xdr:cNvPr id="6304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28575" cy="171450"/>
    <xdr:sp macro="" textlink="">
      <xdr:nvSpPr>
        <xdr:cNvPr id="6305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428625" cy="171450"/>
    <xdr:sp macro="" textlink="">
      <xdr:nvSpPr>
        <xdr:cNvPr id="6306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28575" cy="171450"/>
    <xdr:sp macro="" textlink="">
      <xdr:nvSpPr>
        <xdr:cNvPr id="6307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428625" cy="171450"/>
    <xdr:sp macro="" textlink="">
      <xdr:nvSpPr>
        <xdr:cNvPr id="6308" name="Text Box 2"/>
        <xdr:cNvSpPr>
          <a:spLocks noChangeArrowheads="1"/>
        </xdr:cNvSpPr>
      </xdr:nvSpPr>
      <xdr:spPr bwMode="auto">
        <a:xfrm>
          <a:off x="0" y="65932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95250</xdr:rowOff>
    </xdr:from>
    <xdr:ext cx="28575" cy="171450"/>
    <xdr:sp macro="" textlink="">
      <xdr:nvSpPr>
        <xdr:cNvPr id="6309" name="Text Box 2"/>
        <xdr:cNvSpPr>
          <a:spLocks noChangeArrowheads="1"/>
        </xdr:cNvSpPr>
      </xdr:nvSpPr>
      <xdr:spPr bwMode="auto">
        <a:xfrm>
          <a:off x="0" y="65932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310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311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312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313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71475" cy="228600"/>
    <xdr:sp macro="" textlink="">
      <xdr:nvSpPr>
        <xdr:cNvPr id="6314" name="Text Box 1"/>
        <xdr:cNvSpPr>
          <a:spLocks noChangeArrowheads="1"/>
        </xdr:cNvSpPr>
      </xdr:nvSpPr>
      <xdr:spPr bwMode="auto">
        <a:xfrm>
          <a:off x="0" y="753046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42900" cy="228600"/>
    <xdr:sp macro="" textlink="">
      <xdr:nvSpPr>
        <xdr:cNvPr id="6315" name="Text Box 2"/>
        <xdr:cNvSpPr>
          <a:spLocks noChangeArrowheads="1"/>
        </xdr:cNvSpPr>
      </xdr:nvSpPr>
      <xdr:spPr bwMode="auto">
        <a:xfrm>
          <a:off x="0" y="753046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316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317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318" name="Text Box 2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319" name="Text Box 1"/>
        <xdr:cNvSpPr>
          <a:spLocks noChangeArrowheads="1"/>
        </xdr:cNvSpPr>
      </xdr:nvSpPr>
      <xdr:spPr bwMode="auto">
        <a:xfrm>
          <a:off x="0" y="75304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320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321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322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323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324" name="Text Box 2"/>
        <xdr:cNvSpPr>
          <a:spLocks noChangeArrowheads="1"/>
        </xdr:cNvSpPr>
      </xdr:nvSpPr>
      <xdr:spPr bwMode="auto">
        <a:xfrm>
          <a:off x="0" y="753999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325" name="Text Box 2"/>
        <xdr:cNvSpPr>
          <a:spLocks noChangeArrowheads="1"/>
        </xdr:cNvSpPr>
      </xdr:nvSpPr>
      <xdr:spPr bwMode="auto">
        <a:xfrm>
          <a:off x="0" y="753999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326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327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28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2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30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3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3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3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3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3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336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337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38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3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40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4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4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4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4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4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4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4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48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49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5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5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5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5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54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55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56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57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58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59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6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6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6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6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364" name="Text Box 1"/>
        <xdr:cNvSpPr>
          <a:spLocks noChangeArrowheads="1"/>
        </xdr:cNvSpPr>
      </xdr:nvSpPr>
      <xdr:spPr bwMode="auto">
        <a:xfrm>
          <a:off x="0" y="962406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365" name="Text Box 2"/>
        <xdr:cNvSpPr>
          <a:spLocks noChangeArrowheads="1"/>
        </xdr:cNvSpPr>
      </xdr:nvSpPr>
      <xdr:spPr bwMode="auto">
        <a:xfrm>
          <a:off x="0" y="962406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66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67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68" name="Text Box 2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69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7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7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7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7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374" name="Text Box 1"/>
        <xdr:cNvSpPr>
          <a:spLocks noChangeArrowheads="1"/>
        </xdr:cNvSpPr>
      </xdr:nvSpPr>
      <xdr:spPr bwMode="auto">
        <a:xfrm>
          <a:off x="0" y="962406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375" name="Text Box 2"/>
        <xdr:cNvSpPr>
          <a:spLocks noChangeArrowheads="1"/>
        </xdr:cNvSpPr>
      </xdr:nvSpPr>
      <xdr:spPr bwMode="auto">
        <a:xfrm>
          <a:off x="0" y="962406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76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77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78" name="Text Box 2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379" name="Text Box 1"/>
        <xdr:cNvSpPr>
          <a:spLocks noChangeArrowheads="1"/>
        </xdr:cNvSpPr>
      </xdr:nvSpPr>
      <xdr:spPr bwMode="auto">
        <a:xfrm>
          <a:off x="0" y="96240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80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81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82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83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384" name="Text Box 2"/>
        <xdr:cNvSpPr>
          <a:spLocks noChangeArrowheads="1"/>
        </xdr:cNvSpPr>
      </xdr:nvSpPr>
      <xdr:spPr bwMode="auto">
        <a:xfrm>
          <a:off x="0" y="963358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385" name="Text Box 2"/>
        <xdr:cNvSpPr>
          <a:spLocks noChangeArrowheads="1"/>
        </xdr:cNvSpPr>
      </xdr:nvSpPr>
      <xdr:spPr bwMode="auto">
        <a:xfrm>
          <a:off x="0" y="963358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71475" cy="228600"/>
    <xdr:sp macro="" textlink="">
      <xdr:nvSpPr>
        <xdr:cNvPr id="6386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42900" cy="228600"/>
    <xdr:sp macro="" textlink="">
      <xdr:nvSpPr>
        <xdr:cNvPr id="6387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88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8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0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1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71475" cy="228600"/>
    <xdr:sp macro="" textlink="">
      <xdr:nvSpPr>
        <xdr:cNvPr id="6392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42900" cy="228600"/>
    <xdr:sp macro="" textlink="">
      <xdr:nvSpPr>
        <xdr:cNvPr id="6393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4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5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6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39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398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399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0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0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0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0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04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05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06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07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08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09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1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1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1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1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71475" cy="228600"/>
    <xdr:sp macro="" textlink="">
      <xdr:nvSpPr>
        <xdr:cNvPr id="6414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42900" cy="228600"/>
    <xdr:sp macro="" textlink="">
      <xdr:nvSpPr>
        <xdr:cNvPr id="6415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16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1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18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1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2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2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2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2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71475" cy="228600"/>
    <xdr:sp macro="" textlink="">
      <xdr:nvSpPr>
        <xdr:cNvPr id="6424" name="Text Box 1"/>
        <xdr:cNvSpPr>
          <a:spLocks noChangeArrowheads="1"/>
        </xdr:cNvSpPr>
      </xdr:nvSpPr>
      <xdr:spPr bwMode="auto">
        <a:xfrm>
          <a:off x="0" y="1046988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342900" cy="228600"/>
    <xdr:sp macro="" textlink="">
      <xdr:nvSpPr>
        <xdr:cNvPr id="6425" name="Text Box 2"/>
        <xdr:cNvSpPr>
          <a:spLocks noChangeArrowheads="1"/>
        </xdr:cNvSpPr>
      </xdr:nvSpPr>
      <xdr:spPr bwMode="auto">
        <a:xfrm>
          <a:off x="0" y="1046988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26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27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28" name="Text Box 2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0</xdr:rowOff>
    </xdr:from>
    <xdr:ext cx="104775" cy="228600"/>
    <xdr:sp macro="" textlink="">
      <xdr:nvSpPr>
        <xdr:cNvPr id="6429" name="Text Box 1"/>
        <xdr:cNvSpPr>
          <a:spLocks noChangeArrowheads="1"/>
        </xdr:cNvSpPr>
      </xdr:nvSpPr>
      <xdr:spPr bwMode="auto">
        <a:xfrm>
          <a:off x="0" y="104698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30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31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32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33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428625" cy="171450"/>
    <xdr:sp macro="" textlink="">
      <xdr:nvSpPr>
        <xdr:cNvPr id="6434" name="Text Box 2"/>
        <xdr:cNvSpPr>
          <a:spLocks noChangeArrowheads="1"/>
        </xdr:cNvSpPr>
      </xdr:nvSpPr>
      <xdr:spPr bwMode="auto">
        <a:xfrm>
          <a:off x="0" y="1047940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488</xdr:row>
      <xdr:rowOff>95250</xdr:rowOff>
    </xdr:from>
    <xdr:ext cx="28575" cy="171450"/>
    <xdr:sp macro="" textlink="">
      <xdr:nvSpPr>
        <xdr:cNvPr id="6435" name="Text Box 2"/>
        <xdr:cNvSpPr>
          <a:spLocks noChangeArrowheads="1"/>
        </xdr:cNvSpPr>
      </xdr:nvSpPr>
      <xdr:spPr bwMode="auto">
        <a:xfrm>
          <a:off x="0" y="1047940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71475" cy="228600"/>
    <xdr:sp macro="" textlink="">
      <xdr:nvSpPr>
        <xdr:cNvPr id="6436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42900" cy="228600"/>
    <xdr:sp macro="" textlink="">
      <xdr:nvSpPr>
        <xdr:cNvPr id="6437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38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3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0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1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71475" cy="228600"/>
    <xdr:sp macro="" textlink="">
      <xdr:nvSpPr>
        <xdr:cNvPr id="6442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42900" cy="228600"/>
    <xdr:sp macro="" textlink="">
      <xdr:nvSpPr>
        <xdr:cNvPr id="6443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4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5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6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4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48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49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5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5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5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5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54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55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56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57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58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59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6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6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6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6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71475" cy="228600"/>
    <xdr:sp macro="" textlink="">
      <xdr:nvSpPr>
        <xdr:cNvPr id="6464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42900" cy="228600"/>
    <xdr:sp macro="" textlink="">
      <xdr:nvSpPr>
        <xdr:cNvPr id="6465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66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6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68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6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7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7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7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7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71475" cy="228600"/>
    <xdr:sp macro="" textlink="">
      <xdr:nvSpPr>
        <xdr:cNvPr id="6474" name="Text Box 1"/>
        <xdr:cNvSpPr>
          <a:spLocks noChangeArrowheads="1"/>
        </xdr:cNvSpPr>
      </xdr:nvSpPr>
      <xdr:spPr bwMode="auto">
        <a:xfrm>
          <a:off x="0" y="111575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342900" cy="228600"/>
    <xdr:sp macro="" textlink="">
      <xdr:nvSpPr>
        <xdr:cNvPr id="6475" name="Text Box 2"/>
        <xdr:cNvSpPr>
          <a:spLocks noChangeArrowheads="1"/>
        </xdr:cNvSpPr>
      </xdr:nvSpPr>
      <xdr:spPr bwMode="auto">
        <a:xfrm>
          <a:off x="0" y="111575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76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77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78" name="Text Box 2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0</xdr:rowOff>
    </xdr:from>
    <xdr:ext cx="104775" cy="228600"/>
    <xdr:sp macro="" textlink="">
      <xdr:nvSpPr>
        <xdr:cNvPr id="6479" name="Text Box 1"/>
        <xdr:cNvSpPr>
          <a:spLocks noChangeArrowheads="1"/>
        </xdr:cNvSpPr>
      </xdr:nvSpPr>
      <xdr:spPr bwMode="auto">
        <a:xfrm>
          <a:off x="0" y="111575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80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81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82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83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428625" cy="171450"/>
    <xdr:sp macro="" textlink="">
      <xdr:nvSpPr>
        <xdr:cNvPr id="6484" name="Text Box 2"/>
        <xdr:cNvSpPr>
          <a:spLocks noChangeArrowheads="1"/>
        </xdr:cNvSpPr>
      </xdr:nvSpPr>
      <xdr:spPr bwMode="auto">
        <a:xfrm>
          <a:off x="0" y="111671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564</xdr:row>
      <xdr:rowOff>95250</xdr:rowOff>
    </xdr:from>
    <xdr:ext cx="28575" cy="171450"/>
    <xdr:sp macro="" textlink="">
      <xdr:nvSpPr>
        <xdr:cNvPr id="6485" name="Text Box 2"/>
        <xdr:cNvSpPr>
          <a:spLocks noChangeArrowheads="1"/>
        </xdr:cNvSpPr>
      </xdr:nvSpPr>
      <xdr:spPr bwMode="auto">
        <a:xfrm>
          <a:off x="0" y="111671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486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487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488" name="Text Box 2"/>
        <xdr:cNvSpPr>
          <a:spLocks noChangeArrowheads="1"/>
        </xdr:cNvSpPr>
      </xdr:nvSpPr>
      <xdr:spPr bwMode="auto">
        <a:xfrm>
          <a:off x="0" y="17183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489" name="Text Box 2"/>
        <xdr:cNvSpPr>
          <a:spLocks noChangeArrowheads="1"/>
        </xdr:cNvSpPr>
      </xdr:nvSpPr>
      <xdr:spPr bwMode="auto">
        <a:xfrm>
          <a:off x="0" y="17183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71475" cy="228600"/>
    <xdr:sp macro="" textlink="">
      <xdr:nvSpPr>
        <xdr:cNvPr id="6490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42900" cy="228600"/>
    <xdr:sp macro="" textlink="">
      <xdr:nvSpPr>
        <xdr:cNvPr id="6491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492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49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494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495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49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49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49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49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71475" cy="228600"/>
    <xdr:sp macro="" textlink="">
      <xdr:nvSpPr>
        <xdr:cNvPr id="6500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342900" cy="228600"/>
    <xdr:sp macro="" textlink="">
      <xdr:nvSpPr>
        <xdr:cNvPr id="6501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502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50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504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104775" cy="228600"/>
    <xdr:sp macro="" textlink="">
      <xdr:nvSpPr>
        <xdr:cNvPr id="6505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50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50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50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50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51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51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428625" cy="171450"/>
    <xdr:sp macro="" textlink="">
      <xdr:nvSpPr>
        <xdr:cNvPr id="651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335</xdr:row>
      <xdr:rowOff>0</xdr:rowOff>
    </xdr:from>
    <xdr:ext cx="28575" cy="171450"/>
    <xdr:sp macro="" textlink="">
      <xdr:nvSpPr>
        <xdr:cNvPr id="651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371475" cy="228600"/>
    <xdr:sp macro="" textlink="">
      <xdr:nvSpPr>
        <xdr:cNvPr id="6514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342900" cy="228600"/>
    <xdr:sp macro="" textlink="">
      <xdr:nvSpPr>
        <xdr:cNvPr id="6515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16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17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18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1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2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2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2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2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371475" cy="228600"/>
    <xdr:sp macro="" textlink="">
      <xdr:nvSpPr>
        <xdr:cNvPr id="6524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342900" cy="228600"/>
    <xdr:sp macro="" textlink="">
      <xdr:nvSpPr>
        <xdr:cNvPr id="6525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26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27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28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0</xdr:rowOff>
    </xdr:from>
    <xdr:ext cx="104775" cy="228600"/>
    <xdr:sp macro="" textlink="">
      <xdr:nvSpPr>
        <xdr:cNvPr id="6529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3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3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32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33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3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3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428625" cy="171450"/>
    <xdr:sp macro="" textlink="">
      <xdr:nvSpPr>
        <xdr:cNvPr id="653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84</xdr:row>
      <xdr:rowOff>95250</xdr:rowOff>
    </xdr:from>
    <xdr:ext cx="28575" cy="171450"/>
    <xdr:sp macro="" textlink="">
      <xdr:nvSpPr>
        <xdr:cNvPr id="653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538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539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40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4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42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4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4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4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4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4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71475" cy="228600"/>
    <xdr:sp macro="" textlink="">
      <xdr:nvSpPr>
        <xdr:cNvPr id="6548" name="Text Box 1"/>
        <xdr:cNvSpPr>
          <a:spLocks noChangeArrowheads="1"/>
        </xdr:cNvSpPr>
      </xdr:nvSpPr>
      <xdr:spPr bwMode="auto">
        <a:xfrm>
          <a:off x="0" y="83762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342900" cy="228600"/>
    <xdr:sp macro="" textlink="">
      <xdr:nvSpPr>
        <xdr:cNvPr id="6549" name="Text Box 2"/>
        <xdr:cNvSpPr>
          <a:spLocks noChangeArrowheads="1"/>
        </xdr:cNvSpPr>
      </xdr:nvSpPr>
      <xdr:spPr bwMode="auto">
        <a:xfrm>
          <a:off x="0" y="83762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50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51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52" name="Text Box 2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104775" cy="228600"/>
    <xdr:sp macro="" textlink="">
      <xdr:nvSpPr>
        <xdr:cNvPr id="6553" name="Text Box 1"/>
        <xdr:cNvSpPr>
          <a:spLocks noChangeArrowheads="1"/>
        </xdr:cNvSpPr>
      </xdr:nvSpPr>
      <xdr:spPr bwMode="auto">
        <a:xfrm>
          <a:off x="0" y="83762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54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55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56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57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58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59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428625" cy="171450"/>
    <xdr:sp macro="" textlink="">
      <xdr:nvSpPr>
        <xdr:cNvPr id="6560" name="Text Box 2"/>
        <xdr:cNvSpPr>
          <a:spLocks noChangeArrowheads="1"/>
        </xdr:cNvSpPr>
      </xdr:nvSpPr>
      <xdr:spPr bwMode="auto">
        <a:xfrm>
          <a:off x="0" y="838581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475</xdr:row>
      <xdr:rowOff>0</xdr:rowOff>
    </xdr:from>
    <xdr:ext cx="28575" cy="171450"/>
    <xdr:sp macro="" textlink="">
      <xdr:nvSpPr>
        <xdr:cNvPr id="6561" name="Text Box 2"/>
        <xdr:cNvSpPr>
          <a:spLocks noChangeArrowheads="1"/>
        </xdr:cNvSpPr>
      </xdr:nvSpPr>
      <xdr:spPr bwMode="auto">
        <a:xfrm>
          <a:off x="0" y="838581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2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3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4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5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6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7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8" name="Text Box 1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6569" name="Text Box 2"/>
        <xdr:cNvSpPr>
          <a:spLocks noChangeArrowheads="1"/>
        </xdr:cNvSpPr>
      </xdr:nvSpPr>
      <xdr:spPr bwMode="auto">
        <a:xfrm>
          <a:off x="0" y="3566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0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1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2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3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4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5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6" name="Text Box 1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104775</xdr:colOff>
      <xdr:row>116</xdr:row>
      <xdr:rowOff>190500</xdr:rowOff>
    </xdr:to>
    <xdr:sp macro="" textlink="">
      <xdr:nvSpPr>
        <xdr:cNvPr id="6577" name="Text Box 2"/>
        <xdr:cNvSpPr>
          <a:spLocks noChangeArrowheads="1"/>
        </xdr:cNvSpPr>
      </xdr:nvSpPr>
      <xdr:spPr bwMode="auto">
        <a:xfrm>
          <a:off x="0" y="3406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78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79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0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1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2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3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4" name="Text Box 1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6585" name="Text Box 2"/>
        <xdr:cNvSpPr>
          <a:spLocks noChangeArrowheads="1"/>
        </xdr:cNvSpPr>
      </xdr:nvSpPr>
      <xdr:spPr bwMode="auto">
        <a:xfrm>
          <a:off x="0" y="3466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86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87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88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89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90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91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92" name="Text Box 1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104775</xdr:colOff>
      <xdr:row>111</xdr:row>
      <xdr:rowOff>190500</xdr:rowOff>
    </xdr:to>
    <xdr:sp macro="" textlink="">
      <xdr:nvSpPr>
        <xdr:cNvPr id="6593" name="Text Box 2"/>
        <xdr:cNvSpPr>
          <a:spLocks noChangeArrowheads="1"/>
        </xdr:cNvSpPr>
      </xdr:nvSpPr>
      <xdr:spPr bwMode="auto">
        <a:xfrm>
          <a:off x="0" y="33061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4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5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6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7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8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599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00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01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2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3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4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5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6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7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8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09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0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1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2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3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4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5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6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17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18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19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0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1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2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3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4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25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2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2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2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2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3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8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49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0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1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2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3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4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5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6" name="Text Box 1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136</xdr:row>
      <xdr:rowOff>0</xdr:rowOff>
    </xdr:from>
    <xdr:ext cx="104775" cy="190500"/>
    <xdr:sp macro="" textlink="">
      <xdr:nvSpPr>
        <xdr:cNvPr id="6657" name="Text Box 2"/>
        <xdr:cNvSpPr>
          <a:spLocks noChangeArrowheads="1"/>
        </xdr:cNvSpPr>
      </xdr:nvSpPr>
      <xdr:spPr bwMode="auto">
        <a:xfrm>
          <a:off x="0" y="1525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58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59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0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1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2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3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4" name="Text Box 1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217</xdr:row>
      <xdr:rowOff>0</xdr:rowOff>
    </xdr:from>
    <xdr:ext cx="104775" cy="190500"/>
    <xdr:sp macro="" textlink="">
      <xdr:nvSpPr>
        <xdr:cNvPr id="6665" name="Text Box 2"/>
        <xdr:cNvSpPr>
          <a:spLocks noChangeArrowheads="1"/>
        </xdr:cNvSpPr>
      </xdr:nvSpPr>
      <xdr:spPr bwMode="auto">
        <a:xfrm>
          <a:off x="0" y="2471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66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67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68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69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70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71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72" name="Text Box 1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90500"/>
    <xdr:sp macro="" textlink="">
      <xdr:nvSpPr>
        <xdr:cNvPr id="6673" name="Text Box 2"/>
        <xdr:cNvSpPr>
          <a:spLocks noChangeArrowheads="1"/>
        </xdr:cNvSpPr>
      </xdr:nvSpPr>
      <xdr:spPr bwMode="auto">
        <a:xfrm>
          <a:off x="0" y="23117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4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5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6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7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8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79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80" name="Text Box 1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212</xdr:row>
      <xdr:rowOff>0</xdr:rowOff>
    </xdr:from>
    <xdr:ext cx="104775" cy="190500"/>
    <xdr:sp macro="" textlink="">
      <xdr:nvSpPr>
        <xdr:cNvPr id="6681" name="Text Box 2"/>
        <xdr:cNvSpPr>
          <a:spLocks noChangeArrowheads="1"/>
        </xdr:cNvSpPr>
      </xdr:nvSpPr>
      <xdr:spPr bwMode="auto">
        <a:xfrm>
          <a:off x="0" y="2371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2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3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4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5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6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7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8" name="Text Box 1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203</xdr:row>
      <xdr:rowOff>0</xdr:rowOff>
    </xdr:from>
    <xdr:ext cx="104775" cy="190500"/>
    <xdr:sp macro="" textlink="">
      <xdr:nvSpPr>
        <xdr:cNvPr id="6689" name="Text Box 2"/>
        <xdr:cNvSpPr>
          <a:spLocks noChangeArrowheads="1"/>
        </xdr:cNvSpPr>
      </xdr:nvSpPr>
      <xdr:spPr bwMode="auto">
        <a:xfrm>
          <a:off x="0" y="2211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69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0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2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3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4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5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6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7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8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19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20" name="Text Box 1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228</xdr:row>
      <xdr:rowOff>0</xdr:rowOff>
    </xdr:from>
    <xdr:ext cx="104775" cy="190500"/>
    <xdr:sp macro="" textlink="">
      <xdr:nvSpPr>
        <xdr:cNvPr id="6721" name="Text Box 2"/>
        <xdr:cNvSpPr>
          <a:spLocks noChangeArrowheads="1"/>
        </xdr:cNvSpPr>
      </xdr:nvSpPr>
      <xdr:spPr bwMode="auto">
        <a:xfrm>
          <a:off x="0" y="2691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2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3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3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3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4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4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4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4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4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5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5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5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5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5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6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311</xdr:row>
      <xdr:rowOff>0</xdr:rowOff>
    </xdr:from>
    <xdr:ext cx="104775" cy="190500"/>
    <xdr:sp macro="" textlink="">
      <xdr:nvSpPr>
        <xdr:cNvPr id="676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302</xdr:row>
      <xdr:rowOff>0</xdr:rowOff>
    </xdr:from>
    <xdr:ext cx="104775" cy="190500"/>
    <xdr:sp macro="" textlink="">
      <xdr:nvSpPr>
        <xdr:cNvPr id="676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306</xdr:row>
      <xdr:rowOff>0</xdr:rowOff>
    </xdr:from>
    <xdr:ext cx="104775" cy="190500"/>
    <xdr:sp macro="" textlink="">
      <xdr:nvSpPr>
        <xdr:cNvPr id="677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7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7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297</xdr:row>
      <xdr:rowOff>0</xdr:rowOff>
    </xdr:from>
    <xdr:ext cx="104775" cy="190500"/>
    <xdr:sp macro="" textlink="">
      <xdr:nvSpPr>
        <xdr:cNvPr id="678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8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8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8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8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79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0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322</xdr:row>
      <xdr:rowOff>0</xdr:rowOff>
    </xdr:from>
    <xdr:ext cx="104775" cy="190500"/>
    <xdr:sp macro="" textlink="">
      <xdr:nvSpPr>
        <xdr:cNvPr id="681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18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19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2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26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27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2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2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3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3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3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3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4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5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3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4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4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2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3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4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0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1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2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3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4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5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6" name="Text Box 1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444</xdr:row>
      <xdr:rowOff>0</xdr:rowOff>
    </xdr:from>
    <xdr:ext cx="104775" cy="190500"/>
    <xdr:sp macro="" textlink="">
      <xdr:nvSpPr>
        <xdr:cNvPr id="6857" name="Text Box 2"/>
        <xdr:cNvSpPr>
          <a:spLocks noChangeArrowheads="1"/>
        </xdr:cNvSpPr>
      </xdr:nvSpPr>
      <xdr:spPr bwMode="auto">
        <a:xfrm>
          <a:off x="0" y="442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58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59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0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1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2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3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4" name="Text Box 1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435</xdr:row>
      <xdr:rowOff>0</xdr:rowOff>
    </xdr:from>
    <xdr:ext cx="104775" cy="190500"/>
    <xdr:sp macro="" textlink="">
      <xdr:nvSpPr>
        <xdr:cNvPr id="6865" name="Text Box 2"/>
        <xdr:cNvSpPr>
          <a:spLocks noChangeArrowheads="1"/>
        </xdr:cNvSpPr>
      </xdr:nvSpPr>
      <xdr:spPr bwMode="auto">
        <a:xfrm>
          <a:off x="0" y="4266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66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67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68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69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70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71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72" name="Text Box 1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439</xdr:row>
      <xdr:rowOff>0</xdr:rowOff>
    </xdr:from>
    <xdr:ext cx="104775" cy="190500"/>
    <xdr:sp macro="" textlink="">
      <xdr:nvSpPr>
        <xdr:cNvPr id="6873" name="Text Box 2"/>
        <xdr:cNvSpPr>
          <a:spLocks noChangeArrowheads="1"/>
        </xdr:cNvSpPr>
      </xdr:nvSpPr>
      <xdr:spPr bwMode="auto">
        <a:xfrm>
          <a:off x="0" y="4326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4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5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6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7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8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79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80" name="Text Box 1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430</xdr:row>
      <xdr:rowOff>0</xdr:rowOff>
    </xdr:from>
    <xdr:ext cx="104775" cy="190500"/>
    <xdr:sp macro="" textlink="">
      <xdr:nvSpPr>
        <xdr:cNvPr id="6881" name="Text Box 2"/>
        <xdr:cNvSpPr>
          <a:spLocks noChangeArrowheads="1"/>
        </xdr:cNvSpPr>
      </xdr:nvSpPr>
      <xdr:spPr bwMode="auto">
        <a:xfrm>
          <a:off x="0" y="4166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8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89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4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5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6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7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8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09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10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11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12" name="Text Box 1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455</xdr:row>
      <xdr:rowOff>0</xdr:rowOff>
    </xdr:from>
    <xdr:ext cx="104775" cy="190500"/>
    <xdr:sp macro="" textlink="">
      <xdr:nvSpPr>
        <xdr:cNvPr id="6913" name="Text Box 2"/>
        <xdr:cNvSpPr>
          <a:spLocks noChangeArrowheads="1"/>
        </xdr:cNvSpPr>
      </xdr:nvSpPr>
      <xdr:spPr bwMode="auto">
        <a:xfrm>
          <a:off x="0" y="46462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1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1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71475" cy="228600"/>
    <xdr:sp macro="" textlink="">
      <xdr:nvSpPr>
        <xdr:cNvPr id="6916" name="Text Box 1"/>
        <xdr:cNvSpPr>
          <a:spLocks noChangeArrowheads="1"/>
        </xdr:cNvSpPr>
      </xdr:nvSpPr>
      <xdr:spPr bwMode="auto">
        <a:xfrm>
          <a:off x="0" y="172878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42900" cy="228600"/>
    <xdr:sp macro="" textlink="">
      <xdr:nvSpPr>
        <xdr:cNvPr id="6917" name="Text Box 2"/>
        <xdr:cNvSpPr>
          <a:spLocks noChangeArrowheads="1"/>
        </xdr:cNvSpPr>
      </xdr:nvSpPr>
      <xdr:spPr bwMode="auto">
        <a:xfrm>
          <a:off x="0" y="172878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18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19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20" name="Text Box 2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21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22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23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2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2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71475" cy="228600"/>
    <xdr:sp macro="" textlink="">
      <xdr:nvSpPr>
        <xdr:cNvPr id="6926" name="Text Box 1"/>
        <xdr:cNvSpPr>
          <a:spLocks noChangeArrowheads="1"/>
        </xdr:cNvSpPr>
      </xdr:nvSpPr>
      <xdr:spPr bwMode="auto">
        <a:xfrm>
          <a:off x="0" y="172878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342900" cy="228600"/>
    <xdr:sp macro="" textlink="">
      <xdr:nvSpPr>
        <xdr:cNvPr id="6927" name="Text Box 2"/>
        <xdr:cNvSpPr>
          <a:spLocks noChangeArrowheads="1"/>
        </xdr:cNvSpPr>
      </xdr:nvSpPr>
      <xdr:spPr bwMode="auto">
        <a:xfrm>
          <a:off x="0" y="172878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28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29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30" name="Text Box 2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0</xdr:rowOff>
    </xdr:from>
    <xdr:ext cx="104775" cy="228600"/>
    <xdr:sp macro="" textlink="">
      <xdr:nvSpPr>
        <xdr:cNvPr id="6931" name="Text Box 1"/>
        <xdr:cNvSpPr>
          <a:spLocks noChangeArrowheads="1"/>
        </xdr:cNvSpPr>
      </xdr:nvSpPr>
      <xdr:spPr bwMode="auto">
        <a:xfrm>
          <a:off x="0" y="1728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32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33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34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35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36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37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428625" cy="171450"/>
    <xdr:sp macro="" textlink="">
      <xdr:nvSpPr>
        <xdr:cNvPr id="6938" name="Text Box 2"/>
        <xdr:cNvSpPr>
          <a:spLocks noChangeArrowheads="1"/>
        </xdr:cNvSpPr>
      </xdr:nvSpPr>
      <xdr:spPr bwMode="auto">
        <a:xfrm>
          <a:off x="0" y="173831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403</xdr:row>
      <xdr:rowOff>95250</xdr:rowOff>
    </xdr:from>
    <xdr:ext cx="28575" cy="171450"/>
    <xdr:sp macro="" textlink="">
      <xdr:nvSpPr>
        <xdr:cNvPr id="6939" name="Text Box 2"/>
        <xdr:cNvSpPr>
          <a:spLocks noChangeArrowheads="1"/>
        </xdr:cNvSpPr>
      </xdr:nvSpPr>
      <xdr:spPr bwMode="auto">
        <a:xfrm>
          <a:off x="0" y="173831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371475" cy="228600"/>
    <xdr:sp macro="" textlink="">
      <xdr:nvSpPr>
        <xdr:cNvPr id="6940" name="Text Box 1"/>
        <xdr:cNvSpPr>
          <a:spLocks noChangeArrowheads="1"/>
        </xdr:cNvSpPr>
      </xdr:nvSpPr>
      <xdr:spPr bwMode="auto">
        <a:xfrm>
          <a:off x="0" y="113082917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342900" cy="228600"/>
    <xdr:sp macro="" textlink="">
      <xdr:nvSpPr>
        <xdr:cNvPr id="6941" name="Text Box 2"/>
        <xdr:cNvSpPr>
          <a:spLocks noChangeArrowheads="1"/>
        </xdr:cNvSpPr>
      </xdr:nvSpPr>
      <xdr:spPr bwMode="auto">
        <a:xfrm>
          <a:off x="0" y="113082917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6942" name="Text Box 1"/>
        <xdr:cNvSpPr>
          <a:spLocks noChangeArrowheads="1"/>
        </xdr:cNvSpPr>
      </xdr:nvSpPr>
      <xdr:spPr bwMode="auto">
        <a:xfrm>
          <a:off x="0" y="113082917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6943" name="Text Box 1"/>
        <xdr:cNvSpPr>
          <a:spLocks noChangeArrowheads="1"/>
        </xdr:cNvSpPr>
      </xdr:nvSpPr>
      <xdr:spPr bwMode="auto">
        <a:xfrm>
          <a:off x="0" y="113082917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6944" name="Text Box 2"/>
        <xdr:cNvSpPr>
          <a:spLocks noChangeArrowheads="1"/>
        </xdr:cNvSpPr>
      </xdr:nvSpPr>
      <xdr:spPr bwMode="auto">
        <a:xfrm>
          <a:off x="0" y="113082917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520</xdr:row>
      <xdr:rowOff>0</xdr:rowOff>
    </xdr:from>
    <xdr:ext cx="104775" cy="228600"/>
    <xdr:sp macro="" textlink="">
      <xdr:nvSpPr>
        <xdr:cNvPr id="6945" name="Text Box 1"/>
        <xdr:cNvSpPr>
          <a:spLocks noChangeArrowheads="1"/>
        </xdr:cNvSpPr>
      </xdr:nvSpPr>
      <xdr:spPr bwMode="auto">
        <a:xfrm>
          <a:off x="0" y="113082917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6</xdr:col>
      <xdr:colOff>238125</xdr:colOff>
      <xdr:row>6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46386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5</xdr:col>
      <xdr:colOff>76200</xdr:colOff>
      <xdr:row>6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43719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7</xdr:col>
      <xdr:colOff>142875</xdr:colOff>
      <xdr:row>6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4772025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119</xdr:row>
      <xdr:rowOff>0</xdr:rowOff>
    </xdr:from>
    <xdr:to>
      <xdr:col>6</xdr:col>
      <xdr:colOff>238125</xdr:colOff>
      <xdr:row>119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46386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119</xdr:row>
      <xdr:rowOff>0</xdr:rowOff>
    </xdr:from>
    <xdr:to>
      <xdr:col>5</xdr:col>
      <xdr:colOff>76200</xdr:colOff>
      <xdr:row>119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43719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119</xdr:row>
      <xdr:rowOff>0</xdr:rowOff>
    </xdr:from>
    <xdr:to>
      <xdr:col>7</xdr:col>
      <xdr:colOff>142875</xdr:colOff>
      <xdr:row>119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4772025" y="35385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180975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11</xdr:row>
      <xdr:rowOff>9525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4"/>
  <sheetViews>
    <sheetView tabSelected="1" zoomScale="90" zoomScaleNormal="90" workbookViewId="0">
      <selection activeCell="P16" sqref="P16"/>
    </sheetView>
  </sheetViews>
  <sheetFormatPr defaultRowHeight="15.75" x14ac:dyDescent="0.25"/>
  <cols>
    <col min="1" max="1" width="12.140625" style="9" customWidth="1"/>
    <col min="2" max="2" width="3.85546875" style="10" customWidth="1"/>
    <col min="3" max="3" width="37.5703125" style="9" customWidth="1"/>
    <col min="4" max="4" width="11.140625" style="9" customWidth="1"/>
    <col min="5" max="5" width="12.7109375" style="9" customWidth="1"/>
    <col min="6" max="6" width="4.85546875" style="9" customWidth="1"/>
    <col min="7" max="7" width="4" style="9" customWidth="1"/>
    <col min="8" max="8" width="2" style="9" customWidth="1"/>
    <col min="9" max="9" width="5.140625" style="9" bestFit="1" customWidth="1"/>
    <col min="10" max="10" width="4.28515625" style="10" customWidth="1"/>
    <col min="11" max="11" width="3.140625" style="9" customWidth="1"/>
    <col min="12" max="12" width="4" style="12" customWidth="1"/>
    <col min="13" max="13" width="2.85546875" style="10" customWidth="1"/>
    <col min="14" max="14" width="8.28515625" style="9" customWidth="1"/>
    <col min="15" max="15" width="17.5703125" style="13" bestFit="1" customWidth="1"/>
    <col min="16" max="16" width="18" style="14" bestFit="1" customWidth="1"/>
    <col min="17" max="17" width="18.140625" style="14" customWidth="1"/>
    <col min="20" max="20" width="18.7109375" customWidth="1"/>
  </cols>
  <sheetData>
    <row r="1" spans="1:20" x14ac:dyDescent="0.25">
      <c r="A1" s="393" t="s">
        <v>0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</row>
    <row r="2" spans="1:20" x14ac:dyDescent="0.25">
      <c r="A2" s="393" t="s">
        <v>103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</row>
    <row r="3" spans="1:20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"/>
    </row>
    <row r="4" spans="1:20" x14ac:dyDescent="0.25">
      <c r="A4" s="1" t="s">
        <v>1</v>
      </c>
      <c r="B4" s="2"/>
      <c r="C4" s="3"/>
      <c r="D4" s="4" t="s">
        <v>2</v>
      </c>
      <c r="E4" s="2" t="s">
        <v>3</v>
      </c>
      <c r="F4" s="3"/>
      <c r="G4" s="3"/>
      <c r="H4" s="3"/>
      <c r="I4" s="3"/>
      <c r="J4" s="3"/>
      <c r="K4" s="1"/>
      <c r="L4" s="1"/>
      <c r="M4" s="3"/>
      <c r="N4" s="3"/>
      <c r="O4" s="3"/>
      <c r="P4" s="3"/>
      <c r="Q4" s="3"/>
    </row>
    <row r="5" spans="1:20" x14ac:dyDescent="0.25">
      <c r="A5" s="1" t="s">
        <v>4</v>
      </c>
      <c r="B5" s="2"/>
      <c r="C5" s="3"/>
      <c r="D5" s="4" t="s">
        <v>2</v>
      </c>
      <c r="E5" s="2" t="s">
        <v>5</v>
      </c>
      <c r="F5" s="3"/>
      <c r="G5" s="3"/>
      <c r="H5" s="3"/>
      <c r="I5" s="3"/>
      <c r="J5" s="3"/>
      <c r="K5" s="1"/>
      <c r="L5" s="1"/>
      <c r="M5" s="3"/>
      <c r="N5" s="3"/>
      <c r="O5" s="3"/>
      <c r="P5" s="3"/>
      <c r="Q5" s="3"/>
    </row>
    <row r="6" spans="1:20" x14ac:dyDescent="0.25">
      <c r="A6" s="1" t="s">
        <v>6</v>
      </c>
      <c r="B6" s="2"/>
      <c r="C6" s="3"/>
      <c r="D6" s="4" t="s">
        <v>2</v>
      </c>
      <c r="E6" s="2" t="s">
        <v>7</v>
      </c>
      <c r="F6" s="3"/>
      <c r="G6" s="3"/>
      <c r="H6" s="3"/>
      <c r="I6" s="3"/>
      <c r="J6" s="3"/>
      <c r="K6" s="1"/>
      <c r="L6" s="1"/>
      <c r="M6" s="3"/>
      <c r="N6" s="3"/>
      <c r="O6" s="3"/>
      <c r="P6" s="3"/>
      <c r="Q6" s="3"/>
    </row>
    <row r="7" spans="1:20" x14ac:dyDescent="0.25">
      <c r="A7" s="1" t="s">
        <v>8</v>
      </c>
      <c r="B7" s="2"/>
      <c r="C7" s="3"/>
      <c r="D7" s="4" t="s">
        <v>2</v>
      </c>
      <c r="E7" s="2" t="s">
        <v>9</v>
      </c>
      <c r="F7" s="3"/>
      <c r="G7" s="3"/>
      <c r="H7" s="3"/>
      <c r="I7" s="3"/>
      <c r="J7" s="3"/>
      <c r="K7" s="1"/>
      <c r="L7" s="1"/>
      <c r="M7" s="3"/>
      <c r="N7" s="3"/>
      <c r="O7" s="3"/>
      <c r="P7" s="3"/>
      <c r="Q7" s="3"/>
    </row>
    <row r="8" spans="1:20" x14ac:dyDescent="0.25">
      <c r="A8" s="1" t="s">
        <v>10</v>
      </c>
      <c r="B8" s="2"/>
      <c r="C8" s="1"/>
      <c r="D8" s="4" t="s">
        <v>2</v>
      </c>
      <c r="E8" s="2" t="s">
        <v>115</v>
      </c>
      <c r="F8" s="3"/>
      <c r="G8" s="3"/>
      <c r="H8" s="2"/>
      <c r="I8" s="3"/>
      <c r="J8" s="4"/>
      <c r="K8" s="1"/>
      <c r="L8" s="1"/>
      <c r="M8" s="2"/>
      <c r="N8" s="3"/>
      <c r="O8" s="5"/>
      <c r="P8" s="6"/>
      <c r="Q8" s="6"/>
    </row>
    <row r="9" spans="1:20" x14ac:dyDescent="0.25">
      <c r="A9" s="1" t="s">
        <v>11</v>
      </c>
      <c r="B9" s="2"/>
      <c r="C9" s="1"/>
      <c r="D9" s="4" t="s">
        <v>2</v>
      </c>
      <c r="E9" s="2" t="s">
        <v>12</v>
      </c>
      <c r="F9" s="3"/>
      <c r="G9" s="3"/>
      <c r="H9" s="2"/>
      <c r="I9" s="3"/>
      <c r="J9" s="4"/>
      <c r="K9" s="1"/>
      <c r="L9" s="1"/>
      <c r="M9" s="2"/>
      <c r="N9" s="3"/>
      <c r="O9" s="5"/>
      <c r="P9" s="6"/>
      <c r="Q9" s="6"/>
    </row>
    <row r="10" spans="1:20" x14ac:dyDescent="0.25">
      <c r="A10" s="1" t="s">
        <v>13</v>
      </c>
      <c r="B10" s="2"/>
      <c r="C10" s="1"/>
      <c r="D10" s="4" t="s">
        <v>2</v>
      </c>
      <c r="E10" s="394">
        <f>P590</f>
        <v>6468621000</v>
      </c>
      <c r="F10" s="394"/>
      <c r="G10" s="394"/>
      <c r="H10" s="7"/>
      <c r="I10" s="7"/>
      <c r="J10" s="7"/>
      <c r="K10" s="1"/>
      <c r="L10" s="1"/>
      <c r="M10" s="8"/>
      <c r="N10" s="3"/>
      <c r="O10" s="346">
        <v>6906021000</v>
      </c>
      <c r="P10" s="6"/>
      <c r="Q10" s="456">
        <f>O10-E10</f>
        <v>437400000</v>
      </c>
      <c r="R10" s="457" t="s">
        <v>352</v>
      </c>
      <c r="T10" s="458">
        <v>6468621000</v>
      </c>
    </row>
    <row r="11" spans="1:20" x14ac:dyDescent="0.25">
      <c r="A11" s="1"/>
      <c r="B11" s="2"/>
      <c r="C11" s="2"/>
      <c r="D11" s="2"/>
      <c r="E11" s="2"/>
      <c r="F11" s="3"/>
      <c r="G11" s="3"/>
      <c r="H11" s="3"/>
      <c r="I11" s="3"/>
      <c r="J11" s="2"/>
      <c r="K11" s="3"/>
      <c r="L11" s="4"/>
      <c r="M11" s="2"/>
      <c r="N11" s="3"/>
      <c r="O11" s="5"/>
      <c r="P11" s="6"/>
      <c r="Q11" s="6"/>
    </row>
    <row r="12" spans="1:20" x14ac:dyDescent="0.25">
      <c r="C12" s="11"/>
      <c r="D12" s="11"/>
      <c r="E12" s="11"/>
      <c r="F12" s="11"/>
      <c r="G12" s="11"/>
      <c r="H12" s="11"/>
      <c r="I12" s="11"/>
      <c r="K12" s="11"/>
      <c r="N12" s="11"/>
    </row>
    <row r="13" spans="1:20" ht="15.75" customHeight="1" x14ac:dyDescent="0.25">
      <c r="A13" s="388" t="s">
        <v>14</v>
      </c>
      <c r="B13" s="403" t="s">
        <v>15</v>
      </c>
      <c r="C13" s="404"/>
      <c r="D13" s="388" t="s">
        <v>16</v>
      </c>
      <c r="E13" s="15" t="s">
        <v>17</v>
      </c>
      <c r="F13" s="390" t="s">
        <v>18</v>
      </c>
      <c r="G13" s="390"/>
      <c r="H13" s="390"/>
      <c r="I13" s="390"/>
      <c r="J13" s="390"/>
      <c r="K13" s="390"/>
      <c r="L13" s="390"/>
      <c r="M13" s="390"/>
      <c r="N13" s="390"/>
      <c r="O13" s="388" t="s">
        <v>19</v>
      </c>
      <c r="P13" s="395" t="s">
        <v>20</v>
      </c>
      <c r="Q13" s="395" t="s">
        <v>89</v>
      </c>
    </row>
    <row r="14" spans="1:20" ht="31.5" x14ac:dyDescent="0.25">
      <c r="A14" s="389"/>
      <c r="B14" s="405"/>
      <c r="C14" s="406"/>
      <c r="D14" s="389"/>
      <c r="E14" s="16" t="s">
        <v>21</v>
      </c>
      <c r="F14" s="390"/>
      <c r="G14" s="390"/>
      <c r="H14" s="390"/>
      <c r="I14" s="390"/>
      <c r="J14" s="390"/>
      <c r="K14" s="390"/>
      <c r="L14" s="390"/>
      <c r="M14" s="390"/>
      <c r="N14" s="17" t="s">
        <v>22</v>
      </c>
      <c r="O14" s="389"/>
      <c r="P14" s="396"/>
      <c r="Q14" s="397"/>
    </row>
    <row r="15" spans="1:20" x14ac:dyDescent="0.25">
      <c r="A15" s="18">
        <v>1</v>
      </c>
      <c r="B15" s="19"/>
      <c r="C15" s="20">
        <v>2</v>
      </c>
      <c r="D15" s="17">
        <v>3</v>
      </c>
      <c r="E15" s="17">
        <v>4</v>
      </c>
      <c r="F15" s="398">
        <v>5</v>
      </c>
      <c r="G15" s="399"/>
      <c r="H15" s="399"/>
      <c r="I15" s="399"/>
      <c r="J15" s="399"/>
      <c r="K15" s="399"/>
      <c r="L15" s="399"/>
      <c r="M15" s="400"/>
      <c r="N15" s="17"/>
      <c r="O15" s="17">
        <v>6</v>
      </c>
      <c r="P15" s="21">
        <v>7</v>
      </c>
      <c r="Q15" s="90"/>
    </row>
    <row r="16" spans="1:20" ht="30.75" customHeight="1" x14ac:dyDescent="0.25">
      <c r="A16" s="127" t="s">
        <v>88</v>
      </c>
      <c r="B16" s="401" t="s">
        <v>23</v>
      </c>
      <c r="C16" s="402"/>
      <c r="D16" s="128">
        <v>1</v>
      </c>
      <c r="E16" s="128"/>
      <c r="F16" s="121"/>
      <c r="G16" s="121"/>
      <c r="H16" s="121"/>
      <c r="I16" s="121"/>
      <c r="J16" s="121"/>
      <c r="K16" s="121"/>
      <c r="L16" s="122"/>
      <c r="M16" s="121"/>
      <c r="N16" s="123"/>
      <c r="O16" s="124"/>
      <c r="P16" s="125">
        <f>P18+P144</f>
        <v>1309534000</v>
      </c>
      <c r="Q16" s="126"/>
    </row>
    <row r="17" spans="1:17" x14ac:dyDescent="0.25">
      <c r="A17" s="27"/>
      <c r="B17" s="28"/>
      <c r="C17" s="29"/>
      <c r="D17" s="30"/>
      <c r="E17" s="30"/>
      <c r="F17" s="22"/>
      <c r="G17" s="22"/>
      <c r="H17" s="22"/>
      <c r="I17" s="22"/>
      <c r="J17" s="22"/>
      <c r="K17" s="22"/>
      <c r="L17" s="23"/>
      <c r="M17" s="22"/>
      <c r="N17" s="24"/>
      <c r="O17" s="25"/>
      <c r="P17" s="26"/>
      <c r="Q17" s="86"/>
    </row>
    <row r="18" spans="1:17" ht="45.75" customHeight="1" x14ac:dyDescent="0.25">
      <c r="A18" s="104" t="s">
        <v>24</v>
      </c>
      <c r="B18" s="383" t="s">
        <v>91</v>
      </c>
      <c r="C18" s="384"/>
      <c r="D18" s="105"/>
      <c r="E18" s="105" t="s">
        <v>53</v>
      </c>
      <c r="F18" s="106"/>
      <c r="G18" s="106"/>
      <c r="H18" s="106"/>
      <c r="I18" s="106"/>
      <c r="J18" s="107"/>
      <c r="K18" s="106"/>
      <c r="L18" s="108"/>
      <c r="M18" s="107"/>
      <c r="N18" s="93"/>
      <c r="O18" s="109"/>
      <c r="P18" s="110">
        <f>P20+P60+P79+P33+P105</f>
        <v>902094000</v>
      </c>
      <c r="Q18" s="382" t="s">
        <v>312</v>
      </c>
    </row>
    <row r="19" spans="1:17" x14ac:dyDescent="0.25">
      <c r="A19" s="31"/>
      <c r="B19" s="35"/>
      <c r="C19" s="36"/>
      <c r="D19" s="32"/>
      <c r="E19" s="32"/>
      <c r="F19" s="1"/>
      <c r="G19" s="1"/>
      <c r="H19" s="1"/>
      <c r="I19" s="1"/>
      <c r="J19" s="2"/>
      <c r="K19" s="1"/>
      <c r="L19" s="4"/>
      <c r="M19" s="2"/>
      <c r="N19" s="24"/>
      <c r="O19" s="33"/>
      <c r="P19" s="34"/>
      <c r="Q19" s="382"/>
    </row>
    <row r="20" spans="1:17" ht="18" x14ac:dyDescent="0.25">
      <c r="A20" s="37" t="s">
        <v>26</v>
      </c>
      <c r="B20" s="38" t="s">
        <v>156</v>
      </c>
      <c r="C20" s="1"/>
      <c r="D20" s="32"/>
      <c r="E20" s="32"/>
      <c r="F20" s="1"/>
      <c r="G20" s="1"/>
      <c r="H20" s="1"/>
      <c r="I20" s="1"/>
      <c r="J20" s="2"/>
      <c r="K20" s="1"/>
      <c r="L20" s="4"/>
      <c r="M20" s="2"/>
      <c r="N20" s="24"/>
      <c r="O20" s="33"/>
      <c r="P20" s="39">
        <f>P21+P26+P29</f>
        <v>26850000</v>
      </c>
      <c r="Q20" s="382"/>
    </row>
    <row r="21" spans="1:17" x14ac:dyDescent="0.25">
      <c r="A21" s="37">
        <v>521211</v>
      </c>
      <c r="B21" s="40" t="s">
        <v>28</v>
      </c>
      <c r="C21" s="1"/>
      <c r="D21" s="32"/>
      <c r="E21" s="32"/>
      <c r="F21" s="1"/>
      <c r="G21" s="1"/>
      <c r="H21" s="1"/>
      <c r="I21" s="1"/>
      <c r="J21" s="2"/>
      <c r="K21" s="1"/>
      <c r="L21" s="41"/>
      <c r="M21" s="36"/>
      <c r="N21" s="42"/>
      <c r="O21" s="43"/>
      <c r="P21" s="34">
        <f>SUM(P22:P25)</f>
        <v>11200000</v>
      </c>
      <c r="Q21" s="382"/>
    </row>
    <row r="22" spans="1:17" x14ac:dyDescent="0.25">
      <c r="A22" s="37"/>
      <c r="B22" s="38"/>
      <c r="C22" s="45" t="s">
        <v>37</v>
      </c>
      <c r="D22" s="46"/>
      <c r="E22" s="46"/>
      <c r="F22" s="45"/>
      <c r="G22" s="45"/>
      <c r="H22" s="47"/>
      <c r="I22" s="45">
        <v>2</v>
      </c>
      <c r="J22" s="48" t="s">
        <v>32</v>
      </c>
      <c r="K22" s="47"/>
      <c r="L22" s="49"/>
      <c r="M22" s="48"/>
      <c r="N22" s="50">
        <f>I22</f>
        <v>2</v>
      </c>
      <c r="O22" s="43">
        <v>1000000</v>
      </c>
      <c r="P22" s="51">
        <f>O22*N22</f>
        <v>2000000</v>
      </c>
      <c r="Q22" s="382"/>
    </row>
    <row r="23" spans="1:17" x14ac:dyDescent="0.25">
      <c r="A23" s="37"/>
      <c r="B23" s="38"/>
      <c r="C23" s="45" t="s">
        <v>38</v>
      </c>
      <c r="D23" s="46"/>
      <c r="E23" s="46"/>
      <c r="F23" s="45"/>
      <c r="G23" s="45"/>
      <c r="H23" s="47"/>
      <c r="I23" s="45">
        <v>2</v>
      </c>
      <c r="J23" s="48" t="s">
        <v>32</v>
      </c>
      <c r="K23" s="47"/>
      <c r="L23" s="49"/>
      <c r="M23" s="48"/>
      <c r="N23" s="50">
        <f t="shared" ref="N23:N24" si="0">I23</f>
        <v>2</v>
      </c>
      <c r="O23" s="43">
        <v>1000000</v>
      </c>
      <c r="P23" s="51">
        <f>O23*N23</f>
        <v>2000000</v>
      </c>
      <c r="Q23" s="382"/>
    </row>
    <row r="24" spans="1:17" x14ac:dyDescent="0.25">
      <c r="A24" s="37"/>
      <c r="B24" s="38"/>
      <c r="C24" s="45" t="s">
        <v>39</v>
      </c>
      <c r="D24" s="46"/>
      <c r="E24" s="46"/>
      <c r="F24" s="45"/>
      <c r="G24" s="45"/>
      <c r="H24" s="47"/>
      <c r="I24" s="45">
        <v>2</v>
      </c>
      <c r="J24" s="48" t="s">
        <v>32</v>
      </c>
      <c r="K24" s="47"/>
      <c r="L24" s="49"/>
      <c r="M24" s="48"/>
      <c r="N24" s="50">
        <f t="shared" si="0"/>
        <v>2</v>
      </c>
      <c r="O24" s="43">
        <v>2000000</v>
      </c>
      <c r="P24" s="51">
        <f>O24*N24</f>
        <v>4000000</v>
      </c>
      <c r="Q24" s="382"/>
    </row>
    <row r="25" spans="1:17" x14ac:dyDescent="0.25">
      <c r="A25" s="37"/>
      <c r="B25" s="44"/>
      <c r="C25" s="45" t="s">
        <v>29</v>
      </c>
      <c r="D25" s="46"/>
      <c r="E25" s="46"/>
      <c r="F25" s="45">
        <v>25</v>
      </c>
      <c r="G25" s="45" t="s">
        <v>30</v>
      </c>
      <c r="H25" s="47" t="s">
        <v>31</v>
      </c>
      <c r="I25" s="45">
        <v>2</v>
      </c>
      <c r="J25" s="48" t="s">
        <v>32</v>
      </c>
      <c r="K25" s="47" t="s">
        <v>31</v>
      </c>
      <c r="L25" s="49">
        <v>1</v>
      </c>
      <c r="M25" s="48" t="s">
        <v>33</v>
      </c>
      <c r="N25" s="50">
        <f>F25*I25</f>
        <v>50</v>
      </c>
      <c r="O25" s="43">
        <v>64000</v>
      </c>
      <c r="P25" s="51">
        <f>O25*N25</f>
        <v>3200000</v>
      </c>
      <c r="Q25" s="182"/>
    </row>
    <row r="26" spans="1:17" x14ac:dyDescent="0.25">
      <c r="A26" s="37">
        <v>522151</v>
      </c>
      <c r="B26" s="40" t="s">
        <v>40</v>
      </c>
      <c r="C26" s="1"/>
      <c r="D26" s="32"/>
      <c r="E26" s="32"/>
      <c r="F26" s="1"/>
      <c r="G26" s="1"/>
      <c r="H26" s="1"/>
      <c r="I26" s="2"/>
      <c r="J26" s="48"/>
      <c r="K26" s="47"/>
      <c r="L26" s="49"/>
      <c r="M26" s="48"/>
      <c r="N26" s="50"/>
      <c r="O26" s="53"/>
      <c r="P26" s="34">
        <f>SUM(P27:P28)</f>
        <v>7400000</v>
      </c>
      <c r="Q26" s="61"/>
    </row>
    <row r="27" spans="1:17" x14ac:dyDescent="0.25">
      <c r="A27" s="37"/>
      <c r="B27" s="44"/>
      <c r="C27" s="45" t="s">
        <v>41</v>
      </c>
      <c r="D27" s="46"/>
      <c r="E27" s="46"/>
      <c r="F27" s="45">
        <v>2</v>
      </c>
      <c r="G27" s="45" t="s">
        <v>30</v>
      </c>
      <c r="H27" s="47" t="s">
        <v>31</v>
      </c>
      <c r="I27" s="45">
        <v>2</v>
      </c>
      <c r="J27" s="48" t="s">
        <v>42</v>
      </c>
      <c r="K27" s="47" t="s">
        <v>31</v>
      </c>
      <c r="L27" s="49">
        <v>1</v>
      </c>
      <c r="M27" s="48" t="s">
        <v>32</v>
      </c>
      <c r="N27" s="50">
        <f>L27*I27*F27</f>
        <v>4</v>
      </c>
      <c r="O27" s="53">
        <v>1500000</v>
      </c>
      <c r="P27" s="54">
        <f>O27*N27</f>
        <v>6000000</v>
      </c>
      <c r="Q27" s="61"/>
    </row>
    <row r="28" spans="1:17" x14ac:dyDescent="0.25">
      <c r="A28" s="37"/>
      <c r="B28" s="44"/>
      <c r="C28" s="45" t="s">
        <v>43</v>
      </c>
      <c r="D28" s="46"/>
      <c r="E28" s="46"/>
      <c r="F28" s="45">
        <v>1</v>
      </c>
      <c r="G28" s="45" t="s">
        <v>30</v>
      </c>
      <c r="H28" s="47" t="s">
        <v>31</v>
      </c>
      <c r="I28" s="45">
        <v>2</v>
      </c>
      <c r="J28" s="48" t="s">
        <v>42</v>
      </c>
      <c r="K28" s="47" t="s">
        <v>31</v>
      </c>
      <c r="L28" s="49">
        <v>1</v>
      </c>
      <c r="M28" s="48" t="s">
        <v>32</v>
      </c>
      <c r="N28" s="50">
        <f t="shared" ref="N28" si="1">L28*I28*F28</f>
        <v>2</v>
      </c>
      <c r="O28" s="53">
        <v>700000</v>
      </c>
      <c r="P28" s="54">
        <f>O28*N28</f>
        <v>1400000</v>
      </c>
      <c r="Q28" s="61"/>
    </row>
    <row r="29" spans="1:17" x14ac:dyDescent="0.25">
      <c r="A29" s="31" t="s">
        <v>44</v>
      </c>
      <c r="B29" s="56" t="s">
        <v>45</v>
      </c>
      <c r="C29" s="57"/>
      <c r="D29" s="58"/>
      <c r="E29" s="58"/>
      <c r="F29" s="57"/>
      <c r="G29" s="57"/>
      <c r="H29" s="57"/>
      <c r="I29" s="57"/>
      <c r="J29" s="57"/>
      <c r="K29" s="57"/>
      <c r="L29" s="59"/>
      <c r="M29" s="60"/>
      <c r="N29" s="50"/>
      <c r="O29" s="61"/>
      <c r="P29" s="62">
        <f>SUM(P30:P31)</f>
        <v>8250000</v>
      </c>
      <c r="Q29" s="61"/>
    </row>
    <row r="30" spans="1:17" x14ac:dyDescent="0.25">
      <c r="A30" s="37"/>
      <c r="B30" s="44"/>
      <c r="C30" s="45" t="s">
        <v>161</v>
      </c>
      <c r="D30" s="46"/>
      <c r="E30" s="46"/>
      <c r="F30" s="45">
        <v>5</v>
      </c>
      <c r="G30" s="45" t="s">
        <v>30</v>
      </c>
      <c r="H30" s="47" t="s">
        <v>31</v>
      </c>
      <c r="I30" s="45">
        <v>1</v>
      </c>
      <c r="J30" s="48" t="s">
        <v>47</v>
      </c>
      <c r="K30" s="47" t="s">
        <v>31</v>
      </c>
      <c r="L30" s="49">
        <v>1</v>
      </c>
      <c r="M30" s="48" t="s">
        <v>48</v>
      </c>
      <c r="N30" s="50">
        <f>F30*I30*L30</f>
        <v>5</v>
      </c>
      <c r="O30" s="53">
        <v>150000</v>
      </c>
      <c r="P30" s="51">
        <f>O30*N30</f>
        <v>750000</v>
      </c>
      <c r="Q30" s="61"/>
    </row>
    <row r="31" spans="1:17" x14ac:dyDescent="0.25">
      <c r="A31" s="37"/>
      <c r="B31" s="44"/>
      <c r="C31" s="45" t="s">
        <v>157</v>
      </c>
      <c r="D31" s="46"/>
      <c r="E31" s="46"/>
      <c r="F31" s="45">
        <v>25</v>
      </c>
      <c r="G31" s="45" t="s">
        <v>30</v>
      </c>
      <c r="H31" s="47" t="s">
        <v>31</v>
      </c>
      <c r="I31" s="45">
        <v>1</v>
      </c>
      <c r="J31" s="48" t="s">
        <v>33</v>
      </c>
      <c r="K31" s="47" t="s">
        <v>31</v>
      </c>
      <c r="L31" s="49">
        <v>1</v>
      </c>
      <c r="M31" s="48" t="s">
        <v>48</v>
      </c>
      <c r="N31" s="50">
        <f>F31*I31*L31</f>
        <v>25</v>
      </c>
      <c r="O31" s="53">
        <v>300000</v>
      </c>
      <c r="P31" s="51">
        <f>O31*N31</f>
        <v>7500000</v>
      </c>
      <c r="Q31" s="182"/>
    </row>
    <row r="32" spans="1:17" x14ac:dyDescent="0.25">
      <c r="A32" s="37"/>
      <c r="B32" s="44"/>
      <c r="C32" s="45"/>
      <c r="D32" s="46"/>
      <c r="E32" s="46"/>
      <c r="F32" s="45"/>
      <c r="G32" s="45"/>
      <c r="H32" s="47"/>
      <c r="I32" s="45"/>
      <c r="J32" s="48"/>
      <c r="K32" s="47"/>
      <c r="L32" s="49"/>
      <c r="M32" s="48"/>
      <c r="N32" s="50"/>
      <c r="O32" s="53"/>
      <c r="P32" s="51"/>
      <c r="Q32" s="61"/>
    </row>
    <row r="33" spans="1:17" ht="18" x14ac:dyDescent="0.25">
      <c r="A33" s="37" t="s">
        <v>34</v>
      </c>
      <c r="B33" s="38" t="s">
        <v>87</v>
      </c>
      <c r="C33" s="45"/>
      <c r="D33" s="46"/>
      <c r="E33" s="46"/>
      <c r="F33" s="45"/>
      <c r="G33" s="45"/>
      <c r="H33" s="47"/>
      <c r="I33" s="45"/>
      <c r="J33" s="48"/>
      <c r="K33" s="47"/>
      <c r="L33" s="49"/>
      <c r="M33" s="48"/>
      <c r="N33" s="50"/>
      <c r="O33" s="43"/>
      <c r="P33" s="39">
        <f>P36+P44+P47+P34+P42</f>
        <v>296630000</v>
      </c>
      <c r="Q33" s="61"/>
    </row>
    <row r="34" spans="1:17" x14ac:dyDescent="0.25">
      <c r="A34" s="37">
        <v>521114</v>
      </c>
      <c r="B34" s="38" t="s">
        <v>35</v>
      </c>
      <c r="C34" s="2"/>
      <c r="D34" s="24"/>
      <c r="E34" s="24"/>
      <c r="N34" s="24"/>
      <c r="O34" s="33"/>
      <c r="P34" s="34">
        <f>SUM(P35)</f>
        <v>1000000</v>
      </c>
      <c r="Q34" s="61"/>
    </row>
    <row r="35" spans="1:17" x14ac:dyDescent="0.25">
      <c r="A35" s="52"/>
      <c r="B35" s="44"/>
      <c r="C35" s="45" t="s">
        <v>36</v>
      </c>
      <c r="D35" s="46"/>
      <c r="E35" s="46"/>
      <c r="F35" s="45"/>
      <c r="G35" s="45"/>
      <c r="H35" s="47"/>
      <c r="I35" s="45">
        <v>4</v>
      </c>
      <c r="J35" s="48" t="s">
        <v>32</v>
      </c>
      <c r="K35" s="47"/>
      <c r="L35" s="49"/>
      <c r="M35" s="48"/>
      <c r="N35" s="50">
        <f>I35</f>
        <v>4</v>
      </c>
      <c r="O35" s="43">
        <v>250000</v>
      </c>
      <c r="P35" s="51">
        <f>O35*N35</f>
        <v>1000000</v>
      </c>
      <c r="Q35" s="61"/>
    </row>
    <row r="36" spans="1:17" x14ac:dyDescent="0.25">
      <c r="A36" s="37">
        <v>521211</v>
      </c>
      <c r="B36" s="40" t="s">
        <v>28</v>
      </c>
      <c r="C36" s="1"/>
      <c r="D36" s="32"/>
      <c r="E36" s="32"/>
      <c r="F36" s="1"/>
      <c r="G36" s="1"/>
      <c r="H36" s="1"/>
      <c r="I36" s="1"/>
      <c r="J36" s="2"/>
      <c r="K36" s="1"/>
      <c r="L36" s="41"/>
      <c r="M36" s="36"/>
      <c r="N36" s="42"/>
      <c r="O36" s="43"/>
      <c r="P36" s="34">
        <f>SUM(P37:P41)</f>
        <v>29600000</v>
      </c>
      <c r="Q36" s="61"/>
    </row>
    <row r="37" spans="1:17" x14ac:dyDescent="0.25">
      <c r="A37" s="37"/>
      <c r="B37" s="38"/>
      <c r="C37" s="45" t="s">
        <v>37</v>
      </c>
      <c r="D37" s="46"/>
      <c r="E37" s="46"/>
      <c r="F37" s="45"/>
      <c r="G37" s="45"/>
      <c r="H37" s="47"/>
      <c r="I37" s="45">
        <v>4</v>
      </c>
      <c r="J37" s="48" t="s">
        <v>32</v>
      </c>
      <c r="K37" s="47"/>
      <c r="L37" s="49"/>
      <c r="M37" s="48"/>
      <c r="N37" s="50">
        <f>I37</f>
        <v>4</v>
      </c>
      <c r="O37" s="43">
        <v>1000000</v>
      </c>
      <c r="P37" s="51">
        <f>O37*N37</f>
        <v>4000000</v>
      </c>
      <c r="Q37" s="61"/>
    </row>
    <row r="38" spans="1:17" x14ac:dyDescent="0.25">
      <c r="A38" s="37"/>
      <c r="B38" s="38"/>
      <c r="C38" s="45" t="s">
        <v>38</v>
      </c>
      <c r="D38" s="46"/>
      <c r="E38" s="46"/>
      <c r="F38" s="45"/>
      <c r="G38" s="45"/>
      <c r="H38" s="47"/>
      <c r="I38" s="45">
        <v>4</v>
      </c>
      <c r="J38" s="48" t="s">
        <v>32</v>
      </c>
      <c r="K38" s="47"/>
      <c r="L38" s="49"/>
      <c r="M38" s="48"/>
      <c r="N38" s="50">
        <f t="shared" ref="N38:N39" si="2">I38</f>
        <v>4</v>
      </c>
      <c r="O38" s="43">
        <v>1000000</v>
      </c>
      <c r="P38" s="51">
        <f>O38*N38</f>
        <v>4000000</v>
      </c>
      <c r="Q38" s="61"/>
    </row>
    <row r="39" spans="1:17" x14ac:dyDescent="0.25">
      <c r="A39" s="37"/>
      <c r="B39" s="38"/>
      <c r="C39" s="45" t="s">
        <v>39</v>
      </c>
      <c r="D39" s="46"/>
      <c r="E39" s="46"/>
      <c r="F39" s="45"/>
      <c r="G39" s="45"/>
      <c r="H39" s="47"/>
      <c r="I39" s="45">
        <v>4</v>
      </c>
      <c r="J39" s="48" t="s">
        <v>32</v>
      </c>
      <c r="K39" s="47"/>
      <c r="L39" s="49"/>
      <c r="M39" s="48"/>
      <c r="N39" s="50">
        <f t="shared" si="2"/>
        <v>4</v>
      </c>
      <c r="O39" s="43">
        <v>2000000</v>
      </c>
      <c r="P39" s="51">
        <f>O39*N39</f>
        <v>8000000</v>
      </c>
      <c r="Q39" s="61"/>
    </row>
    <row r="40" spans="1:17" x14ac:dyDescent="0.25">
      <c r="A40" s="37"/>
      <c r="B40" s="44"/>
      <c r="C40" s="45" t="s">
        <v>29</v>
      </c>
      <c r="D40" s="46"/>
      <c r="E40" s="46"/>
      <c r="F40" s="45">
        <v>25</v>
      </c>
      <c r="G40" s="45" t="s">
        <v>30</v>
      </c>
      <c r="H40" s="47" t="s">
        <v>31</v>
      </c>
      <c r="I40" s="45">
        <v>4</v>
      </c>
      <c r="J40" s="48" t="s">
        <v>32</v>
      </c>
      <c r="K40" s="47" t="s">
        <v>31</v>
      </c>
      <c r="L40" s="49">
        <v>1</v>
      </c>
      <c r="M40" s="48" t="s">
        <v>33</v>
      </c>
      <c r="N40" s="50">
        <f>F40*I40</f>
        <v>100</v>
      </c>
      <c r="O40" s="43">
        <v>64000</v>
      </c>
      <c r="P40" s="51">
        <f>O40*N40</f>
        <v>6400000</v>
      </c>
      <c r="Q40" s="186"/>
    </row>
    <row r="41" spans="1:17" x14ac:dyDescent="0.25">
      <c r="A41" s="37"/>
      <c r="B41" s="44"/>
      <c r="C41" s="45" t="s">
        <v>293</v>
      </c>
      <c r="D41" s="46"/>
      <c r="E41" s="46"/>
      <c r="F41" s="45">
        <v>36</v>
      </c>
      <c r="G41" s="45" t="s">
        <v>30</v>
      </c>
      <c r="H41" s="47" t="s">
        <v>31</v>
      </c>
      <c r="I41" s="45">
        <v>1</v>
      </c>
      <c r="J41" s="48" t="s">
        <v>32</v>
      </c>
      <c r="K41" s="47"/>
      <c r="L41" s="49"/>
      <c r="M41" s="48"/>
      <c r="N41" s="50">
        <f>I41*F41</f>
        <v>36</v>
      </c>
      <c r="O41" s="43">
        <v>200000</v>
      </c>
      <c r="P41" s="51">
        <f>O41*N41</f>
        <v>7200000</v>
      </c>
      <c r="Q41" s="314"/>
    </row>
    <row r="42" spans="1:17" s="343" customFormat="1" x14ac:dyDescent="0.25">
      <c r="A42" s="332">
        <v>522131</v>
      </c>
      <c r="B42" s="333" t="s">
        <v>117</v>
      </c>
      <c r="C42" s="334"/>
      <c r="D42" s="335"/>
      <c r="E42" s="335"/>
      <c r="F42" s="334"/>
      <c r="G42" s="334"/>
      <c r="H42" s="336"/>
      <c r="I42" s="334"/>
      <c r="J42" s="337"/>
      <c r="K42" s="336"/>
      <c r="L42" s="338"/>
      <c r="M42" s="337"/>
      <c r="N42" s="339"/>
      <c r="O42" s="340"/>
      <c r="P42" s="341">
        <f>SUM(P43)</f>
        <v>45000000</v>
      </c>
      <c r="Q42" s="342"/>
    </row>
    <row r="43" spans="1:17" s="343" customFormat="1" x14ac:dyDescent="0.25">
      <c r="A43" s="332"/>
      <c r="B43" s="344"/>
      <c r="C43" s="334" t="s">
        <v>311</v>
      </c>
      <c r="D43" s="335"/>
      <c r="E43" s="335"/>
      <c r="F43" s="334"/>
      <c r="G43" s="334"/>
      <c r="H43" s="336"/>
      <c r="I43" s="334">
        <v>1</v>
      </c>
      <c r="J43" s="337" t="s">
        <v>32</v>
      </c>
      <c r="K43" s="336"/>
      <c r="L43" s="338"/>
      <c r="M43" s="337"/>
      <c r="N43" s="339">
        <v>1</v>
      </c>
      <c r="O43" s="340">
        <v>45000000</v>
      </c>
      <c r="P43" s="345">
        <f>O43</f>
        <v>45000000</v>
      </c>
      <c r="Q43" s="342"/>
    </row>
    <row r="44" spans="1:17" x14ac:dyDescent="0.25">
      <c r="A44" s="37">
        <v>522151</v>
      </c>
      <c r="B44" s="40" t="s">
        <v>40</v>
      </c>
      <c r="C44" s="1"/>
      <c r="D44" s="32"/>
      <c r="E44" s="32"/>
      <c r="F44" s="1"/>
      <c r="G44" s="1"/>
      <c r="H44" s="1"/>
      <c r="I44" s="2"/>
      <c r="J44" s="48"/>
      <c r="K44" s="47"/>
      <c r="L44" s="49"/>
      <c r="M44" s="48"/>
      <c r="N44" s="50"/>
      <c r="O44" s="53"/>
      <c r="P44" s="34">
        <f>SUM(P45:P46)</f>
        <v>74000000</v>
      </c>
      <c r="Q44" s="61"/>
    </row>
    <row r="45" spans="1:17" x14ac:dyDescent="0.25">
      <c r="A45" s="37"/>
      <c r="B45" s="44"/>
      <c r="C45" s="45" t="s">
        <v>41</v>
      </c>
      <c r="D45" s="46"/>
      <c r="E45" s="46"/>
      <c r="F45" s="45">
        <v>4</v>
      </c>
      <c r="G45" s="45" t="s">
        <v>30</v>
      </c>
      <c r="H45" s="47" t="s">
        <v>31</v>
      </c>
      <c r="I45" s="45">
        <v>2</v>
      </c>
      <c r="J45" s="48" t="s">
        <v>42</v>
      </c>
      <c r="K45" s="47" t="s">
        <v>31</v>
      </c>
      <c r="L45" s="49">
        <v>5</v>
      </c>
      <c r="M45" s="48" t="s">
        <v>32</v>
      </c>
      <c r="N45" s="50">
        <f t="shared" ref="N45:N46" si="3">L45*I45*F45</f>
        <v>40</v>
      </c>
      <c r="O45" s="53">
        <v>1500000</v>
      </c>
      <c r="P45" s="54">
        <f>O45*N45</f>
        <v>60000000</v>
      </c>
      <c r="Q45" s="61"/>
    </row>
    <row r="46" spans="1:17" x14ac:dyDescent="0.25">
      <c r="A46" s="37"/>
      <c r="B46" s="44"/>
      <c r="C46" s="45" t="s">
        <v>43</v>
      </c>
      <c r="D46" s="46"/>
      <c r="E46" s="46"/>
      <c r="F46" s="45">
        <v>2</v>
      </c>
      <c r="G46" s="45" t="s">
        <v>30</v>
      </c>
      <c r="H46" s="47" t="s">
        <v>31</v>
      </c>
      <c r="I46" s="45">
        <v>2</v>
      </c>
      <c r="J46" s="48" t="s">
        <v>42</v>
      </c>
      <c r="K46" s="47" t="s">
        <v>31</v>
      </c>
      <c r="L46" s="49">
        <v>5</v>
      </c>
      <c r="M46" s="48" t="s">
        <v>32</v>
      </c>
      <c r="N46" s="50">
        <f t="shared" si="3"/>
        <v>20</v>
      </c>
      <c r="O46" s="53">
        <v>700000</v>
      </c>
      <c r="P46" s="54">
        <f>O46*N46</f>
        <v>14000000</v>
      </c>
      <c r="Q46" s="61"/>
    </row>
    <row r="47" spans="1:17" ht="15.75" customHeight="1" x14ac:dyDescent="0.25">
      <c r="A47" s="55" t="s">
        <v>44</v>
      </c>
      <c r="B47" s="56" t="s">
        <v>45</v>
      </c>
      <c r="C47" s="57"/>
      <c r="D47" s="58"/>
      <c r="E47" s="58"/>
      <c r="F47" s="57"/>
      <c r="G47" s="57"/>
      <c r="H47" s="57"/>
      <c r="I47" s="57"/>
      <c r="J47" s="57"/>
      <c r="K47" s="57"/>
      <c r="L47" s="59"/>
      <c r="M47" s="60"/>
      <c r="N47" s="50"/>
      <c r="O47" s="61"/>
      <c r="P47" s="62">
        <f>SUM(P48:P57)</f>
        <v>147030000</v>
      </c>
      <c r="Q47" s="391" t="s">
        <v>328</v>
      </c>
    </row>
    <row r="48" spans="1:17" x14ac:dyDescent="0.25">
      <c r="A48" s="37" t="s">
        <v>319</v>
      </c>
      <c r="B48" s="44"/>
      <c r="C48" s="45" t="s">
        <v>320</v>
      </c>
      <c r="D48" s="46"/>
      <c r="E48" s="46"/>
      <c r="F48" s="45">
        <v>11</v>
      </c>
      <c r="G48" s="45" t="s">
        <v>30</v>
      </c>
      <c r="H48" s="47" t="s">
        <v>31</v>
      </c>
      <c r="I48" s="45">
        <v>1</v>
      </c>
      <c r="J48" s="48" t="s">
        <v>33</v>
      </c>
      <c r="K48" s="47" t="s">
        <v>31</v>
      </c>
      <c r="L48" s="49">
        <v>1</v>
      </c>
      <c r="M48" s="48" t="s">
        <v>48</v>
      </c>
      <c r="N48" s="50">
        <f>F48*I48*L48</f>
        <v>11</v>
      </c>
      <c r="O48" s="53">
        <v>650000</v>
      </c>
      <c r="P48" s="51">
        <f>O48*N48</f>
        <v>7150000</v>
      </c>
      <c r="Q48" s="391"/>
    </row>
    <row r="49" spans="1:17" x14ac:dyDescent="0.25">
      <c r="A49" s="37"/>
      <c r="B49" s="44"/>
      <c r="C49" s="45" t="s">
        <v>64</v>
      </c>
      <c r="D49" s="46"/>
      <c r="E49" s="46"/>
      <c r="F49" s="45">
        <v>11</v>
      </c>
      <c r="G49" s="45" t="s">
        <v>30</v>
      </c>
      <c r="H49" s="47" t="s">
        <v>31</v>
      </c>
      <c r="I49" s="45">
        <v>1</v>
      </c>
      <c r="J49" s="48" t="s">
        <v>47</v>
      </c>
      <c r="K49" s="47" t="s">
        <v>31</v>
      </c>
      <c r="L49" s="49">
        <v>1</v>
      </c>
      <c r="M49" s="48" t="s">
        <v>48</v>
      </c>
      <c r="N49" s="50">
        <f>F49*I49*L49</f>
        <v>11</v>
      </c>
      <c r="O49" s="53">
        <v>6200000</v>
      </c>
      <c r="P49" s="51">
        <f>O49*N49</f>
        <v>68200000</v>
      </c>
      <c r="Q49" s="391"/>
    </row>
    <row r="50" spans="1:17" x14ac:dyDescent="0.25">
      <c r="A50" s="37"/>
      <c r="B50" s="44"/>
      <c r="C50" s="45" t="s">
        <v>158</v>
      </c>
      <c r="D50" s="46"/>
      <c r="E50" s="46"/>
      <c r="F50" s="45">
        <v>11</v>
      </c>
      <c r="G50" s="45" t="s">
        <v>30</v>
      </c>
      <c r="H50" s="47" t="s">
        <v>31</v>
      </c>
      <c r="I50" s="45">
        <v>1</v>
      </c>
      <c r="J50" s="48" t="s">
        <v>33</v>
      </c>
      <c r="K50" s="47" t="s">
        <v>31</v>
      </c>
      <c r="L50" s="49">
        <v>1</v>
      </c>
      <c r="M50" s="48" t="s">
        <v>48</v>
      </c>
      <c r="N50" s="50">
        <f>F50*I50*L50</f>
        <v>11</v>
      </c>
      <c r="O50" s="53">
        <v>530000</v>
      </c>
      <c r="P50" s="51">
        <f>O50*N50</f>
        <v>5830000</v>
      </c>
      <c r="Q50" s="391"/>
    </row>
    <row r="51" spans="1:17" x14ac:dyDescent="0.25">
      <c r="A51" s="37"/>
      <c r="B51" s="44"/>
      <c r="C51" s="45" t="s">
        <v>170</v>
      </c>
      <c r="D51" s="46"/>
      <c r="E51" s="46"/>
      <c r="F51" s="45">
        <v>11</v>
      </c>
      <c r="G51" s="45" t="s">
        <v>30</v>
      </c>
      <c r="H51" s="47" t="s">
        <v>31</v>
      </c>
      <c r="I51" s="45">
        <v>2</v>
      </c>
      <c r="J51" s="48" t="s">
        <v>33</v>
      </c>
      <c r="K51" s="47" t="s">
        <v>31</v>
      </c>
      <c r="L51" s="49">
        <v>1</v>
      </c>
      <c r="M51" s="48" t="s">
        <v>48</v>
      </c>
      <c r="N51" s="50">
        <f t="shared" ref="N51:N57" si="4">F51*I51*L51</f>
        <v>22</v>
      </c>
      <c r="O51" s="53">
        <v>650000</v>
      </c>
      <c r="P51" s="51">
        <f t="shared" ref="P51:P57" si="5">O51*N51</f>
        <v>14300000</v>
      </c>
      <c r="Q51" s="391"/>
    </row>
    <row r="52" spans="1:17" x14ac:dyDescent="0.25">
      <c r="A52" s="37"/>
      <c r="B52" s="44"/>
      <c r="C52" s="45" t="s">
        <v>171</v>
      </c>
      <c r="D52" s="46"/>
      <c r="E52" s="46"/>
      <c r="F52" s="45">
        <v>11</v>
      </c>
      <c r="G52" s="45" t="s">
        <v>30</v>
      </c>
      <c r="H52" s="47" t="s">
        <v>31</v>
      </c>
      <c r="I52" s="45">
        <v>2</v>
      </c>
      <c r="J52" s="48" t="s">
        <v>33</v>
      </c>
      <c r="K52" s="47" t="s">
        <v>31</v>
      </c>
      <c r="L52" s="49">
        <v>1</v>
      </c>
      <c r="M52" s="48" t="s">
        <v>48</v>
      </c>
      <c r="N52" s="50">
        <f t="shared" si="4"/>
        <v>22</v>
      </c>
      <c r="O52" s="53">
        <v>150000</v>
      </c>
      <c r="P52" s="51">
        <f t="shared" si="5"/>
        <v>3300000</v>
      </c>
      <c r="Q52" s="391"/>
    </row>
    <row r="53" spans="1:17" x14ac:dyDescent="0.25">
      <c r="A53" s="37"/>
      <c r="B53" s="44"/>
      <c r="C53" s="45" t="s">
        <v>172</v>
      </c>
      <c r="D53" s="46"/>
      <c r="E53" s="46"/>
      <c r="F53" s="45">
        <v>25</v>
      </c>
      <c r="G53" s="45" t="s">
        <v>30</v>
      </c>
      <c r="H53" s="47" t="s">
        <v>31</v>
      </c>
      <c r="I53" s="45">
        <v>1</v>
      </c>
      <c r="J53" s="48" t="s">
        <v>33</v>
      </c>
      <c r="K53" s="47" t="s">
        <v>31</v>
      </c>
      <c r="L53" s="49">
        <v>1</v>
      </c>
      <c r="M53" s="48" t="s">
        <v>48</v>
      </c>
      <c r="N53" s="50">
        <f t="shared" si="4"/>
        <v>25</v>
      </c>
      <c r="O53" s="53">
        <v>330000</v>
      </c>
      <c r="P53" s="51">
        <f t="shared" si="5"/>
        <v>8250000</v>
      </c>
      <c r="Q53" s="391"/>
    </row>
    <row r="54" spans="1:17" x14ac:dyDescent="0.25">
      <c r="A54" s="37"/>
      <c r="B54" s="44"/>
      <c r="C54" s="45" t="s">
        <v>173</v>
      </c>
      <c r="D54" s="46"/>
      <c r="E54" s="46"/>
      <c r="F54" s="45">
        <v>25</v>
      </c>
      <c r="G54" s="45" t="s">
        <v>30</v>
      </c>
      <c r="H54" s="47" t="s">
        <v>31</v>
      </c>
      <c r="I54" s="45">
        <v>1</v>
      </c>
      <c r="J54" s="48" t="s">
        <v>47</v>
      </c>
      <c r="K54" s="47" t="s">
        <v>31</v>
      </c>
      <c r="L54" s="49">
        <v>1</v>
      </c>
      <c r="M54" s="48" t="s">
        <v>48</v>
      </c>
      <c r="N54" s="50">
        <f t="shared" si="4"/>
        <v>25</v>
      </c>
      <c r="O54" s="53">
        <v>150000</v>
      </c>
      <c r="P54" s="51">
        <f t="shared" si="5"/>
        <v>3750000</v>
      </c>
      <c r="Q54" s="391"/>
    </row>
    <row r="55" spans="1:17" x14ac:dyDescent="0.25">
      <c r="A55" s="37"/>
      <c r="B55" s="44"/>
      <c r="C55" s="45" t="s">
        <v>162</v>
      </c>
      <c r="D55" s="46"/>
      <c r="E55" s="46"/>
      <c r="F55" s="45">
        <v>25</v>
      </c>
      <c r="G55" s="45" t="s">
        <v>30</v>
      </c>
      <c r="H55" s="47" t="s">
        <v>31</v>
      </c>
      <c r="I55" s="45">
        <v>1</v>
      </c>
      <c r="J55" s="48" t="s">
        <v>33</v>
      </c>
      <c r="K55" s="47" t="s">
        <v>31</v>
      </c>
      <c r="L55" s="49">
        <v>1</v>
      </c>
      <c r="M55" s="48" t="s">
        <v>48</v>
      </c>
      <c r="N55" s="50">
        <f t="shared" si="4"/>
        <v>25</v>
      </c>
      <c r="O55" s="53">
        <v>130000</v>
      </c>
      <c r="P55" s="51">
        <f t="shared" si="5"/>
        <v>3250000</v>
      </c>
      <c r="Q55" s="391"/>
    </row>
    <row r="56" spans="1:17" x14ac:dyDescent="0.25">
      <c r="A56" s="37"/>
      <c r="B56" s="44"/>
      <c r="C56" s="45" t="s">
        <v>161</v>
      </c>
      <c r="D56" s="46"/>
      <c r="E56" s="46"/>
      <c r="F56" s="45">
        <v>5</v>
      </c>
      <c r="G56" s="45" t="s">
        <v>30</v>
      </c>
      <c r="H56" s="47" t="s">
        <v>31</v>
      </c>
      <c r="I56" s="45">
        <v>1</v>
      </c>
      <c r="J56" s="48" t="s">
        <v>47</v>
      </c>
      <c r="K56" s="47" t="s">
        <v>31</v>
      </c>
      <c r="L56" s="49">
        <v>4</v>
      </c>
      <c r="M56" s="48" t="s">
        <v>48</v>
      </c>
      <c r="N56" s="50">
        <f t="shared" si="4"/>
        <v>20</v>
      </c>
      <c r="O56" s="53">
        <v>150000</v>
      </c>
      <c r="P56" s="51">
        <f t="shared" si="5"/>
        <v>3000000</v>
      </c>
      <c r="Q56" s="182" t="s">
        <v>90</v>
      </c>
    </row>
    <row r="57" spans="1:17" x14ac:dyDescent="0.25">
      <c r="A57" s="37"/>
      <c r="B57" s="44"/>
      <c r="C57" s="45" t="s">
        <v>157</v>
      </c>
      <c r="D57" s="46"/>
      <c r="E57" s="46"/>
      <c r="F57" s="45">
        <v>25</v>
      </c>
      <c r="G57" s="45" t="s">
        <v>30</v>
      </c>
      <c r="H57" s="47" t="s">
        <v>31</v>
      </c>
      <c r="I57" s="45">
        <v>1</v>
      </c>
      <c r="J57" s="48" t="s">
        <v>33</v>
      </c>
      <c r="K57" s="47" t="s">
        <v>31</v>
      </c>
      <c r="L57" s="49">
        <v>4</v>
      </c>
      <c r="M57" s="48" t="s">
        <v>48</v>
      </c>
      <c r="N57" s="50">
        <f t="shared" si="4"/>
        <v>100</v>
      </c>
      <c r="O57" s="53">
        <v>300000</v>
      </c>
      <c r="P57" s="51">
        <f t="shared" si="5"/>
        <v>30000000</v>
      </c>
      <c r="Q57" s="182"/>
    </row>
    <row r="58" spans="1:17" x14ac:dyDescent="0.25">
      <c r="A58" s="357"/>
      <c r="B58" s="365" t="s">
        <v>351</v>
      </c>
      <c r="C58" s="358"/>
      <c r="D58" s="359"/>
      <c r="E58" s="359"/>
      <c r="F58" s="358"/>
      <c r="G58" s="358"/>
      <c r="H58" s="360"/>
      <c r="I58" s="358"/>
      <c r="J58" s="361"/>
      <c r="K58" s="360"/>
      <c r="L58" s="362"/>
      <c r="M58" s="361"/>
      <c r="N58" s="363"/>
      <c r="O58" s="364"/>
      <c r="P58" s="366">
        <v>37250000</v>
      </c>
      <c r="Q58" s="356"/>
    </row>
    <row r="59" spans="1:17" x14ac:dyDescent="0.25">
      <c r="A59" s="37"/>
      <c r="B59" s="44"/>
      <c r="C59" s="45"/>
      <c r="D59" s="46"/>
      <c r="E59" s="46"/>
      <c r="F59" s="45"/>
      <c r="G59" s="45"/>
      <c r="H59" s="47"/>
      <c r="I59" s="45"/>
      <c r="J59" s="48"/>
      <c r="K59" s="47"/>
      <c r="L59" s="49"/>
      <c r="M59" s="48"/>
      <c r="N59" s="50"/>
      <c r="O59" s="53"/>
      <c r="P59" s="51"/>
      <c r="Q59" s="187"/>
    </row>
    <row r="60" spans="1:17" ht="18" x14ac:dyDescent="0.25">
      <c r="A60" s="37" t="s">
        <v>49</v>
      </c>
      <c r="B60" s="38" t="s">
        <v>155</v>
      </c>
      <c r="C60" s="2"/>
      <c r="D60" s="63"/>
      <c r="E60" s="63"/>
      <c r="F60" s="2"/>
      <c r="G60" s="2"/>
      <c r="H60" s="2"/>
      <c r="I60" s="1"/>
      <c r="J60" s="2"/>
      <c r="K60" s="1"/>
      <c r="L60" s="41"/>
      <c r="M60" s="36"/>
      <c r="N60" s="42"/>
      <c r="O60" s="43"/>
      <c r="P60" s="39">
        <f>P63+P68+P71+P61</f>
        <v>66050000</v>
      </c>
      <c r="Q60" s="61"/>
    </row>
    <row r="61" spans="1:17" x14ac:dyDescent="0.25">
      <c r="A61" s="37">
        <v>521114</v>
      </c>
      <c r="B61" s="38" t="s">
        <v>35</v>
      </c>
      <c r="C61" s="2"/>
      <c r="D61" s="24"/>
      <c r="E61" s="24"/>
      <c r="N61" s="24"/>
      <c r="O61" s="33"/>
      <c r="P61" s="34">
        <f>SUM(P62)</f>
        <v>500000</v>
      </c>
      <c r="Q61" s="61"/>
    </row>
    <row r="62" spans="1:17" x14ac:dyDescent="0.25">
      <c r="A62" s="52"/>
      <c r="B62" s="44"/>
      <c r="C62" s="45" t="s">
        <v>36</v>
      </c>
      <c r="D62" s="46"/>
      <c r="E62" s="46"/>
      <c r="F62" s="45"/>
      <c r="G62" s="45"/>
      <c r="H62" s="47"/>
      <c r="I62" s="45">
        <v>2</v>
      </c>
      <c r="J62" s="48" t="s">
        <v>32</v>
      </c>
      <c r="K62" s="47"/>
      <c r="L62" s="49"/>
      <c r="M62" s="48"/>
      <c r="N62" s="50">
        <f>I62</f>
        <v>2</v>
      </c>
      <c r="O62" s="43">
        <v>250000</v>
      </c>
      <c r="P62" s="51">
        <f>O62*N62</f>
        <v>500000</v>
      </c>
      <c r="Q62" s="61"/>
    </row>
    <row r="63" spans="1:17" x14ac:dyDescent="0.25">
      <c r="A63" s="37">
        <v>521211</v>
      </c>
      <c r="B63" s="40" t="s">
        <v>28</v>
      </c>
      <c r="C63" s="1"/>
      <c r="D63" s="32"/>
      <c r="E63" s="32"/>
      <c r="F63" s="1"/>
      <c r="G63" s="1"/>
      <c r="H63" s="1"/>
      <c r="I63" s="1"/>
      <c r="J63" s="2"/>
      <c r="K63" s="1"/>
      <c r="L63" s="41"/>
      <c r="M63" s="36"/>
      <c r="N63" s="42"/>
      <c r="O63" s="43"/>
      <c r="P63" s="34">
        <f>SUM(P64:P67)</f>
        <v>11200000</v>
      </c>
      <c r="Q63" s="61"/>
    </row>
    <row r="64" spans="1:17" x14ac:dyDescent="0.25">
      <c r="A64" s="37"/>
      <c r="B64" s="38"/>
      <c r="C64" s="45" t="s">
        <v>37</v>
      </c>
      <c r="D64" s="46"/>
      <c r="E64" s="46"/>
      <c r="F64" s="45"/>
      <c r="G64" s="45"/>
      <c r="H64" s="47"/>
      <c r="I64" s="45">
        <v>2</v>
      </c>
      <c r="J64" s="48" t="s">
        <v>32</v>
      </c>
      <c r="K64" s="47"/>
      <c r="L64" s="49"/>
      <c r="M64" s="48"/>
      <c r="N64" s="50">
        <f>I64</f>
        <v>2</v>
      </c>
      <c r="O64" s="43">
        <v>1000000</v>
      </c>
      <c r="P64" s="51">
        <f>O64*N64</f>
        <v>2000000</v>
      </c>
      <c r="Q64" s="61"/>
    </row>
    <row r="65" spans="1:17" x14ac:dyDescent="0.25">
      <c r="A65" s="37"/>
      <c r="B65" s="38"/>
      <c r="C65" s="45" t="s">
        <v>38</v>
      </c>
      <c r="D65" s="46"/>
      <c r="E65" s="46"/>
      <c r="F65" s="45"/>
      <c r="G65" s="45"/>
      <c r="H65" s="47"/>
      <c r="I65" s="45">
        <v>2</v>
      </c>
      <c r="J65" s="48" t="s">
        <v>32</v>
      </c>
      <c r="K65" s="47"/>
      <c r="L65" s="49"/>
      <c r="M65" s="48"/>
      <c r="N65" s="50">
        <f t="shared" ref="N65:N66" si="6">I65</f>
        <v>2</v>
      </c>
      <c r="O65" s="43">
        <v>1000000</v>
      </c>
      <c r="P65" s="51">
        <f>O65*N65</f>
        <v>2000000</v>
      </c>
      <c r="Q65" s="61"/>
    </row>
    <row r="66" spans="1:17" x14ac:dyDescent="0.25">
      <c r="A66" s="37"/>
      <c r="B66" s="38"/>
      <c r="C66" s="45" t="s">
        <v>39</v>
      </c>
      <c r="D66" s="46"/>
      <c r="E66" s="46"/>
      <c r="F66" s="45"/>
      <c r="G66" s="45"/>
      <c r="H66" s="47"/>
      <c r="I66" s="45">
        <v>2</v>
      </c>
      <c r="J66" s="48" t="s">
        <v>32</v>
      </c>
      <c r="K66" s="47"/>
      <c r="L66" s="49"/>
      <c r="M66" s="48"/>
      <c r="N66" s="50">
        <f t="shared" si="6"/>
        <v>2</v>
      </c>
      <c r="O66" s="43">
        <v>2000000</v>
      </c>
      <c r="P66" s="51">
        <f>O66*N66</f>
        <v>4000000</v>
      </c>
      <c r="Q66" s="61"/>
    </row>
    <row r="67" spans="1:17" x14ac:dyDescent="0.25">
      <c r="A67" s="37"/>
      <c r="B67" s="44"/>
      <c r="C67" s="45" t="s">
        <v>29</v>
      </c>
      <c r="D67" s="46"/>
      <c r="E67" s="46"/>
      <c r="F67" s="45">
        <v>25</v>
      </c>
      <c r="G67" s="45" t="s">
        <v>30</v>
      </c>
      <c r="H67" s="47" t="s">
        <v>31</v>
      </c>
      <c r="I67" s="45">
        <v>2</v>
      </c>
      <c r="J67" s="48" t="s">
        <v>32</v>
      </c>
      <c r="K67" s="47" t="s">
        <v>31</v>
      </c>
      <c r="L67" s="49">
        <v>1</v>
      </c>
      <c r="M67" s="48" t="s">
        <v>33</v>
      </c>
      <c r="N67" s="50">
        <f>F67*I67</f>
        <v>50</v>
      </c>
      <c r="O67" s="43">
        <v>64000</v>
      </c>
      <c r="P67" s="51">
        <f>O67*N67</f>
        <v>3200000</v>
      </c>
      <c r="Q67" s="186"/>
    </row>
    <row r="68" spans="1:17" x14ac:dyDescent="0.25">
      <c r="A68" s="37">
        <v>522151</v>
      </c>
      <c r="B68" s="40" t="s">
        <v>40</v>
      </c>
      <c r="C68" s="1"/>
      <c r="D68" s="32"/>
      <c r="E68" s="32"/>
      <c r="F68" s="1"/>
      <c r="G68" s="1"/>
      <c r="H68" s="1"/>
      <c r="I68" s="2"/>
      <c r="J68" s="48"/>
      <c r="K68" s="47"/>
      <c r="L68" s="49"/>
      <c r="M68" s="48"/>
      <c r="N68" s="50"/>
      <c r="O68" s="53"/>
      <c r="P68" s="34">
        <f>SUM(P69:P70)</f>
        <v>29600000</v>
      </c>
      <c r="Q68" s="61"/>
    </row>
    <row r="69" spans="1:17" x14ac:dyDescent="0.25">
      <c r="A69" s="37"/>
      <c r="B69" s="44"/>
      <c r="C69" s="45" t="s">
        <v>41</v>
      </c>
      <c r="D69" s="46"/>
      <c r="E69" s="46"/>
      <c r="F69" s="45">
        <v>4</v>
      </c>
      <c r="G69" s="45" t="s">
        <v>30</v>
      </c>
      <c r="H69" s="47" t="s">
        <v>31</v>
      </c>
      <c r="I69" s="45">
        <v>2</v>
      </c>
      <c r="J69" s="48" t="s">
        <v>42</v>
      </c>
      <c r="K69" s="47" t="s">
        <v>31</v>
      </c>
      <c r="L69" s="49">
        <v>2</v>
      </c>
      <c r="M69" s="48" t="s">
        <v>32</v>
      </c>
      <c r="N69" s="50">
        <f>L69*I69*F69</f>
        <v>16</v>
      </c>
      <c r="O69" s="53">
        <v>1500000</v>
      </c>
      <c r="P69" s="54">
        <f>O69*N69</f>
        <v>24000000</v>
      </c>
      <c r="Q69" s="61"/>
    </row>
    <row r="70" spans="1:17" x14ac:dyDescent="0.25">
      <c r="A70" s="37"/>
      <c r="B70" s="44"/>
      <c r="C70" s="45" t="s">
        <v>43</v>
      </c>
      <c r="D70" s="46"/>
      <c r="E70" s="46"/>
      <c r="F70" s="45">
        <v>2</v>
      </c>
      <c r="G70" s="45" t="s">
        <v>30</v>
      </c>
      <c r="H70" s="47" t="s">
        <v>31</v>
      </c>
      <c r="I70" s="45">
        <v>2</v>
      </c>
      <c r="J70" s="48" t="s">
        <v>42</v>
      </c>
      <c r="K70" s="47" t="s">
        <v>31</v>
      </c>
      <c r="L70" s="49">
        <v>2</v>
      </c>
      <c r="M70" s="48" t="s">
        <v>32</v>
      </c>
      <c r="N70" s="50">
        <f t="shared" ref="N70" si="7">L70*I70*F70</f>
        <v>8</v>
      </c>
      <c r="O70" s="53">
        <v>700000</v>
      </c>
      <c r="P70" s="54">
        <f>O70*N70</f>
        <v>5600000</v>
      </c>
      <c r="Q70" s="61"/>
    </row>
    <row r="71" spans="1:17" x14ac:dyDescent="0.25">
      <c r="A71" s="31" t="s">
        <v>44</v>
      </c>
      <c r="B71" s="56" t="s">
        <v>45</v>
      </c>
      <c r="C71" s="57"/>
      <c r="D71" s="58"/>
      <c r="E71" s="58"/>
      <c r="F71" s="57"/>
      <c r="G71" s="57"/>
      <c r="H71" s="57"/>
      <c r="I71" s="57"/>
      <c r="J71" s="57"/>
      <c r="K71" s="57"/>
      <c r="L71" s="59"/>
      <c r="M71" s="60"/>
      <c r="N71" s="50"/>
      <c r="O71" s="61"/>
      <c r="P71" s="62">
        <f>SUM(P72:P76)</f>
        <v>24750000</v>
      </c>
      <c r="Q71" s="61"/>
    </row>
    <row r="72" spans="1:17" x14ac:dyDescent="0.25">
      <c r="A72" s="37"/>
      <c r="B72" s="44"/>
      <c r="C72" s="45" t="s">
        <v>55</v>
      </c>
      <c r="D72" s="46"/>
      <c r="E72" s="46"/>
      <c r="F72" s="45">
        <v>25</v>
      </c>
      <c r="G72" s="45" t="s">
        <v>30</v>
      </c>
      <c r="H72" s="47" t="s">
        <v>31</v>
      </c>
      <c r="I72" s="45">
        <v>1</v>
      </c>
      <c r="J72" s="48" t="s">
        <v>33</v>
      </c>
      <c r="K72" s="47" t="s">
        <v>31</v>
      </c>
      <c r="L72" s="49">
        <v>0</v>
      </c>
      <c r="M72" s="48" t="s">
        <v>48</v>
      </c>
      <c r="N72" s="50">
        <f>F72*I72*L72</f>
        <v>0</v>
      </c>
      <c r="O72" s="53">
        <v>330000</v>
      </c>
      <c r="P72" s="51">
        <f>O72*N72</f>
        <v>0</v>
      </c>
      <c r="Q72" s="61"/>
    </row>
    <row r="73" spans="1:17" x14ac:dyDescent="0.25">
      <c r="A73" s="37"/>
      <c r="B73" s="44"/>
      <c r="C73" s="45" t="s">
        <v>46</v>
      </c>
      <c r="D73" s="46"/>
      <c r="E73" s="46"/>
      <c r="F73" s="45">
        <v>25</v>
      </c>
      <c r="G73" s="45" t="s">
        <v>30</v>
      </c>
      <c r="H73" s="47" t="s">
        <v>31</v>
      </c>
      <c r="I73" s="45">
        <v>1</v>
      </c>
      <c r="J73" s="48" t="s">
        <v>47</v>
      </c>
      <c r="K73" s="47" t="s">
        <v>31</v>
      </c>
      <c r="L73" s="49">
        <v>0</v>
      </c>
      <c r="M73" s="48" t="s">
        <v>48</v>
      </c>
      <c r="N73" s="50">
        <f>F73*I73*L73</f>
        <v>0</v>
      </c>
      <c r="O73" s="53">
        <v>150000</v>
      </c>
      <c r="P73" s="51">
        <f>O73*N73</f>
        <v>0</v>
      </c>
      <c r="Q73" s="61"/>
    </row>
    <row r="74" spans="1:17" x14ac:dyDescent="0.25">
      <c r="A74" s="37"/>
      <c r="B74" s="44"/>
      <c r="C74" s="45" t="s">
        <v>56</v>
      </c>
      <c r="D74" s="46"/>
      <c r="E74" s="46"/>
      <c r="F74" s="45">
        <v>25</v>
      </c>
      <c r="G74" s="45" t="s">
        <v>30</v>
      </c>
      <c r="H74" s="47" t="s">
        <v>31</v>
      </c>
      <c r="I74" s="45">
        <v>1</v>
      </c>
      <c r="J74" s="48" t="s">
        <v>33</v>
      </c>
      <c r="K74" s="47" t="s">
        <v>31</v>
      </c>
      <c r="L74" s="49">
        <v>0</v>
      </c>
      <c r="M74" s="48" t="s">
        <v>48</v>
      </c>
      <c r="N74" s="50">
        <f>F74*I74*L74</f>
        <v>0</v>
      </c>
      <c r="O74" s="53">
        <v>130000</v>
      </c>
      <c r="P74" s="51">
        <f>O74*N74</f>
        <v>0</v>
      </c>
      <c r="Q74" s="61"/>
    </row>
    <row r="75" spans="1:17" x14ac:dyDescent="0.25">
      <c r="A75" s="37"/>
      <c r="B75" s="44"/>
      <c r="C75" s="45" t="s">
        <v>161</v>
      </c>
      <c r="D75" s="46"/>
      <c r="E75" s="46"/>
      <c r="F75" s="45">
        <v>5</v>
      </c>
      <c r="G75" s="45" t="s">
        <v>30</v>
      </c>
      <c r="H75" s="47" t="s">
        <v>31</v>
      </c>
      <c r="I75" s="45">
        <v>1</v>
      </c>
      <c r="J75" s="48" t="s">
        <v>47</v>
      </c>
      <c r="K75" s="47" t="s">
        <v>31</v>
      </c>
      <c r="L75" s="49">
        <v>3</v>
      </c>
      <c r="M75" s="48" t="s">
        <v>48</v>
      </c>
      <c r="N75" s="50">
        <f>F75*I75*L75</f>
        <v>15</v>
      </c>
      <c r="O75" s="53">
        <v>150000</v>
      </c>
      <c r="P75" s="51">
        <f>O75*N75</f>
        <v>2250000</v>
      </c>
      <c r="Q75" s="182"/>
    </row>
    <row r="76" spans="1:17" x14ac:dyDescent="0.25">
      <c r="A76" s="37"/>
      <c r="B76" s="44"/>
      <c r="C76" s="45" t="s">
        <v>157</v>
      </c>
      <c r="D76" s="46"/>
      <c r="E76" s="46"/>
      <c r="F76" s="45">
        <v>25</v>
      </c>
      <c r="G76" s="45" t="s">
        <v>30</v>
      </c>
      <c r="H76" s="47" t="s">
        <v>31</v>
      </c>
      <c r="I76" s="45">
        <v>1</v>
      </c>
      <c r="J76" s="48" t="s">
        <v>33</v>
      </c>
      <c r="K76" s="47" t="s">
        <v>31</v>
      </c>
      <c r="L76" s="49">
        <v>3</v>
      </c>
      <c r="M76" s="48" t="s">
        <v>48</v>
      </c>
      <c r="N76" s="50">
        <f>F76*I76*L76</f>
        <v>75</v>
      </c>
      <c r="O76" s="53">
        <v>300000</v>
      </c>
      <c r="P76" s="51">
        <f>O76*N76</f>
        <v>22500000</v>
      </c>
      <c r="Q76" s="182"/>
    </row>
    <row r="77" spans="1:17" x14ac:dyDescent="0.25">
      <c r="A77" s="357"/>
      <c r="B77" s="365" t="s">
        <v>351</v>
      </c>
      <c r="C77" s="358"/>
      <c r="D77" s="359"/>
      <c r="E77" s="359"/>
      <c r="F77" s="358"/>
      <c r="G77" s="358"/>
      <c r="H77" s="360"/>
      <c r="I77" s="358"/>
      <c r="J77" s="361"/>
      <c r="K77" s="360"/>
      <c r="L77" s="362"/>
      <c r="M77" s="361"/>
      <c r="N77" s="363"/>
      <c r="O77" s="364"/>
      <c r="P77" s="366">
        <v>7000000</v>
      </c>
      <c r="Q77" s="356"/>
    </row>
    <row r="78" spans="1:17" x14ac:dyDescent="0.25">
      <c r="A78" s="37"/>
      <c r="B78" s="44"/>
      <c r="C78" s="45"/>
      <c r="D78" s="46"/>
      <c r="E78" s="46"/>
      <c r="F78" s="45"/>
      <c r="G78" s="45"/>
      <c r="H78" s="47"/>
      <c r="I78" s="45"/>
      <c r="J78" s="48"/>
      <c r="K78" s="47"/>
      <c r="L78" s="49"/>
      <c r="M78" s="48"/>
      <c r="N78" s="50"/>
      <c r="O78" s="53"/>
      <c r="P78" s="51"/>
      <c r="Q78" s="61"/>
    </row>
    <row r="79" spans="1:17" ht="18" x14ac:dyDescent="0.25">
      <c r="A79" s="37" t="s">
        <v>50</v>
      </c>
      <c r="B79" s="38" t="s">
        <v>154</v>
      </c>
      <c r="C79" s="45"/>
      <c r="D79" s="46"/>
      <c r="E79" s="46"/>
      <c r="F79" s="45"/>
      <c r="G79" s="45"/>
      <c r="H79" s="47"/>
      <c r="I79" s="45"/>
      <c r="J79" s="48"/>
      <c r="K79" s="47"/>
      <c r="L79" s="49"/>
      <c r="M79" s="48"/>
      <c r="N79" s="50"/>
      <c r="O79" s="43"/>
      <c r="P79" s="39">
        <f>P82+P89+P92+P102+P80+P87</f>
        <v>346324000</v>
      </c>
      <c r="Q79" s="61"/>
    </row>
    <row r="80" spans="1:17" x14ac:dyDescent="0.25">
      <c r="A80" s="37">
        <v>521114</v>
      </c>
      <c r="B80" s="38" t="s">
        <v>35</v>
      </c>
      <c r="C80" s="2"/>
      <c r="D80" s="24"/>
      <c r="E80" s="24"/>
      <c r="N80" s="24"/>
      <c r="O80" s="33"/>
      <c r="P80" s="34">
        <f>SUM(P81)</f>
        <v>354000</v>
      </c>
      <c r="Q80" s="314" t="s">
        <v>92</v>
      </c>
    </row>
    <row r="81" spans="1:17" x14ac:dyDescent="0.25">
      <c r="A81" s="52"/>
      <c r="B81" s="44"/>
      <c r="C81" s="45" t="s">
        <v>36</v>
      </c>
      <c r="D81" s="46"/>
      <c r="E81" s="46"/>
      <c r="F81" s="45"/>
      <c r="G81" s="45"/>
      <c r="H81" s="47"/>
      <c r="I81" s="45">
        <v>1</v>
      </c>
      <c r="J81" s="48" t="s">
        <v>32</v>
      </c>
      <c r="K81" s="47"/>
      <c r="L81" s="49"/>
      <c r="M81" s="48"/>
      <c r="N81" s="50">
        <f>I81</f>
        <v>1</v>
      </c>
      <c r="O81" s="43">
        <v>354000</v>
      </c>
      <c r="P81" s="51">
        <f>O81*N81</f>
        <v>354000</v>
      </c>
      <c r="Q81" s="61" t="s">
        <v>93</v>
      </c>
    </row>
    <row r="82" spans="1:17" x14ac:dyDescent="0.25">
      <c r="A82" s="37">
        <v>521211</v>
      </c>
      <c r="B82" s="40" t="s">
        <v>28</v>
      </c>
      <c r="C82" s="1"/>
      <c r="D82" s="32"/>
      <c r="E82" s="32"/>
      <c r="F82" s="1"/>
      <c r="G82" s="1"/>
      <c r="H82" s="1"/>
      <c r="I82" s="1"/>
      <c r="J82" s="2"/>
      <c r="K82" s="1"/>
      <c r="L82" s="41"/>
      <c r="M82" s="36"/>
      <c r="N82" s="42"/>
      <c r="O82" s="43"/>
      <c r="P82" s="34">
        <f>SUM(P83:P86)</f>
        <v>34970000</v>
      </c>
      <c r="Q82" s="314" t="s">
        <v>94</v>
      </c>
    </row>
    <row r="83" spans="1:17" x14ac:dyDescent="0.25">
      <c r="A83" s="37"/>
      <c r="B83" s="38"/>
      <c r="C83" s="45" t="s">
        <v>37</v>
      </c>
      <c r="D83" s="46"/>
      <c r="E83" s="46"/>
      <c r="F83" s="45"/>
      <c r="G83" s="45"/>
      <c r="H83" s="47"/>
      <c r="I83" s="45">
        <v>1</v>
      </c>
      <c r="J83" s="48" t="s">
        <v>32</v>
      </c>
      <c r="K83" s="47"/>
      <c r="L83" s="49"/>
      <c r="M83" s="48"/>
      <c r="N83" s="50">
        <f>I83</f>
        <v>1</v>
      </c>
      <c r="O83" s="43">
        <v>1000000</v>
      </c>
      <c r="P83" s="51">
        <f>O83*N83</f>
        <v>1000000</v>
      </c>
      <c r="Q83" s="182" t="s">
        <v>95</v>
      </c>
    </row>
    <row r="84" spans="1:17" x14ac:dyDescent="0.25">
      <c r="A84" s="37"/>
      <c r="B84" s="38"/>
      <c r="C84" s="45" t="s">
        <v>38</v>
      </c>
      <c r="D84" s="46"/>
      <c r="E84" s="46"/>
      <c r="F84" s="45"/>
      <c r="G84" s="45"/>
      <c r="H84" s="47"/>
      <c r="I84" s="45">
        <v>1</v>
      </c>
      <c r="J84" s="48" t="s">
        <v>32</v>
      </c>
      <c r="K84" s="47"/>
      <c r="L84" s="49"/>
      <c r="M84" s="48"/>
      <c r="N84" s="50">
        <f t="shared" ref="N84" si="8">I84</f>
        <v>1</v>
      </c>
      <c r="O84" s="43">
        <v>1000000</v>
      </c>
      <c r="P84" s="51">
        <f>O84*N84</f>
        <v>1000000</v>
      </c>
      <c r="Q84" s="182" t="s">
        <v>329</v>
      </c>
    </row>
    <row r="85" spans="1:17" x14ac:dyDescent="0.25">
      <c r="A85" s="37"/>
      <c r="B85" s="44"/>
      <c r="C85" s="45" t="s">
        <v>29</v>
      </c>
      <c r="D85" s="46"/>
      <c r="E85" s="46"/>
      <c r="F85" s="45">
        <v>21</v>
      </c>
      <c r="G85" s="45" t="s">
        <v>30</v>
      </c>
      <c r="H85" s="47" t="s">
        <v>31</v>
      </c>
      <c r="I85" s="45">
        <v>5</v>
      </c>
      <c r="J85" s="48" t="s">
        <v>32</v>
      </c>
      <c r="K85" s="47" t="s">
        <v>31</v>
      </c>
      <c r="L85" s="49">
        <v>1</v>
      </c>
      <c r="M85" s="48" t="s">
        <v>33</v>
      </c>
      <c r="N85" s="50">
        <f>F85*I85</f>
        <v>105</v>
      </c>
      <c r="O85" s="43">
        <v>64000</v>
      </c>
      <c r="P85" s="51">
        <f>O85*N85</f>
        <v>6720000</v>
      </c>
      <c r="Q85" s="61"/>
    </row>
    <row r="86" spans="1:17" x14ac:dyDescent="0.25">
      <c r="A86" s="37"/>
      <c r="B86" s="44"/>
      <c r="C86" s="45" t="s">
        <v>297</v>
      </c>
      <c r="D86" s="46"/>
      <c r="E86" s="46"/>
      <c r="F86" s="45">
        <v>21</v>
      </c>
      <c r="G86" s="45" t="s">
        <v>30</v>
      </c>
      <c r="H86" s="47" t="s">
        <v>31</v>
      </c>
      <c r="I86" s="45">
        <v>5</v>
      </c>
      <c r="J86" s="48" t="s">
        <v>32</v>
      </c>
      <c r="K86" s="47"/>
      <c r="L86" s="49"/>
      <c r="M86" s="48"/>
      <c r="N86" s="50">
        <f>I86*F86</f>
        <v>105</v>
      </c>
      <c r="O86" s="43">
        <v>250000</v>
      </c>
      <c r="P86" s="51">
        <f>O86*N86</f>
        <v>26250000</v>
      </c>
      <c r="Q86" s="314"/>
    </row>
    <row r="87" spans="1:17" x14ac:dyDescent="0.25">
      <c r="A87" s="37">
        <v>521219</v>
      </c>
      <c r="B87" s="40" t="s">
        <v>65</v>
      </c>
      <c r="C87" s="45"/>
      <c r="D87" s="46"/>
      <c r="E87" s="46"/>
      <c r="F87" s="45"/>
      <c r="G87" s="45"/>
      <c r="H87" s="47"/>
      <c r="I87" s="45"/>
      <c r="J87" s="48"/>
      <c r="K87" s="47"/>
      <c r="L87" s="49"/>
      <c r="M87" s="48"/>
      <c r="N87" s="50"/>
      <c r="O87" s="43"/>
      <c r="P87" s="34">
        <f>SUM(P88)</f>
        <v>11500000</v>
      </c>
      <c r="Q87" s="186"/>
    </row>
    <row r="88" spans="1:17" x14ac:dyDescent="0.25">
      <c r="A88" s="37"/>
      <c r="B88" s="38"/>
      <c r="C88" s="45" t="s">
        <v>166</v>
      </c>
      <c r="D88" s="46"/>
      <c r="E88" s="46"/>
      <c r="F88" s="45"/>
      <c r="G88" s="45"/>
      <c r="H88" s="47"/>
      <c r="I88" s="45">
        <v>5</v>
      </c>
      <c r="J88" s="48" t="s">
        <v>32</v>
      </c>
      <c r="K88" s="47"/>
      <c r="L88" s="49"/>
      <c r="M88" s="48"/>
      <c r="N88" s="50">
        <f t="shared" ref="N88" si="9">I88</f>
        <v>5</v>
      </c>
      <c r="O88" s="43">
        <v>2300000</v>
      </c>
      <c r="P88" s="51">
        <f>O88*N88</f>
        <v>11500000</v>
      </c>
      <c r="Q88" s="186"/>
    </row>
    <row r="89" spans="1:17" x14ac:dyDescent="0.25">
      <c r="A89" s="37">
        <v>522151</v>
      </c>
      <c r="B89" s="40" t="s">
        <v>40</v>
      </c>
      <c r="C89" s="1"/>
      <c r="D89" s="32"/>
      <c r="E89" s="32"/>
      <c r="F89" s="1"/>
      <c r="G89" s="1"/>
      <c r="H89" s="1"/>
      <c r="I89" s="2"/>
      <c r="J89" s="48"/>
      <c r="K89" s="47"/>
      <c r="L89" s="49"/>
      <c r="M89" s="48"/>
      <c r="N89" s="50"/>
      <c r="O89" s="53"/>
      <c r="P89" s="34">
        <f>SUM(P90:P91)</f>
        <v>74000000</v>
      </c>
      <c r="Q89" s="61"/>
    </row>
    <row r="90" spans="1:17" x14ac:dyDescent="0.25">
      <c r="A90" s="37"/>
      <c r="B90" s="44"/>
      <c r="C90" s="45" t="s">
        <v>41</v>
      </c>
      <c r="D90" s="46"/>
      <c r="E90" s="46"/>
      <c r="F90" s="45">
        <v>4</v>
      </c>
      <c r="G90" s="45" t="s">
        <v>30</v>
      </c>
      <c r="H90" s="47" t="s">
        <v>31</v>
      </c>
      <c r="I90" s="45">
        <v>2</v>
      </c>
      <c r="J90" s="48" t="s">
        <v>42</v>
      </c>
      <c r="K90" s="47" t="s">
        <v>31</v>
      </c>
      <c r="L90" s="49">
        <v>5</v>
      </c>
      <c r="M90" s="48" t="s">
        <v>32</v>
      </c>
      <c r="N90" s="50">
        <f>L90*I90*F90</f>
        <v>40</v>
      </c>
      <c r="O90" s="53">
        <v>1500000</v>
      </c>
      <c r="P90" s="54">
        <f>O90*N90</f>
        <v>60000000</v>
      </c>
      <c r="Q90" s="61"/>
    </row>
    <row r="91" spans="1:17" x14ac:dyDescent="0.25">
      <c r="A91" s="37"/>
      <c r="B91" s="44"/>
      <c r="C91" s="45" t="s">
        <v>43</v>
      </c>
      <c r="D91" s="46"/>
      <c r="E91" s="46"/>
      <c r="F91" s="45">
        <v>2</v>
      </c>
      <c r="G91" s="45" t="s">
        <v>30</v>
      </c>
      <c r="H91" s="47" t="s">
        <v>31</v>
      </c>
      <c r="I91" s="45">
        <v>2</v>
      </c>
      <c r="J91" s="48" t="s">
        <v>42</v>
      </c>
      <c r="K91" s="47" t="s">
        <v>31</v>
      </c>
      <c r="L91" s="49">
        <v>5</v>
      </c>
      <c r="M91" s="48" t="s">
        <v>32</v>
      </c>
      <c r="N91" s="50">
        <f t="shared" ref="N91" si="10">L91*I91*F91</f>
        <v>20</v>
      </c>
      <c r="O91" s="53">
        <v>700000</v>
      </c>
      <c r="P91" s="54">
        <f>O91*N91</f>
        <v>14000000</v>
      </c>
      <c r="Q91" s="61"/>
    </row>
    <row r="92" spans="1:17" x14ac:dyDescent="0.25">
      <c r="A92" s="37">
        <v>524111</v>
      </c>
      <c r="B92" s="38" t="s">
        <v>58</v>
      </c>
      <c r="C92" s="10"/>
      <c r="D92" s="64"/>
      <c r="E92" s="64"/>
      <c r="G92" s="10"/>
      <c r="H92" s="10"/>
      <c r="K92" s="11"/>
      <c r="L92" s="49"/>
      <c r="M92" s="48"/>
      <c r="N92" s="50"/>
      <c r="O92" s="53"/>
      <c r="P92" s="34">
        <f>SUM(P94:P100)</f>
        <v>218000000</v>
      </c>
      <c r="Q92" s="61"/>
    </row>
    <row r="93" spans="1:17" x14ac:dyDescent="0.25">
      <c r="A93" s="37"/>
      <c r="B93" s="38"/>
      <c r="C93" s="65" t="s">
        <v>165</v>
      </c>
      <c r="D93" s="66"/>
      <c r="E93" s="66"/>
      <c r="G93" s="10"/>
      <c r="H93" s="10"/>
      <c r="K93" s="11"/>
      <c r="L93" s="49"/>
      <c r="M93" s="48"/>
      <c r="N93" s="50"/>
      <c r="O93" s="53"/>
      <c r="P93" s="51"/>
      <c r="Q93" s="61"/>
    </row>
    <row r="94" spans="1:17" x14ac:dyDescent="0.25">
      <c r="A94" s="37"/>
      <c r="B94" s="44"/>
      <c r="C94" s="10" t="s">
        <v>68</v>
      </c>
      <c r="D94" s="64"/>
      <c r="E94" s="64"/>
      <c r="F94" s="9">
        <v>2</v>
      </c>
      <c r="G94" s="9" t="s">
        <v>30</v>
      </c>
      <c r="H94" s="10" t="s">
        <v>31</v>
      </c>
      <c r="I94" s="12">
        <v>1</v>
      </c>
      <c r="J94" s="10" t="s">
        <v>47</v>
      </c>
      <c r="K94" s="11" t="s">
        <v>31</v>
      </c>
      <c r="L94" s="12">
        <v>5</v>
      </c>
      <c r="M94" s="10" t="s">
        <v>48</v>
      </c>
      <c r="N94" s="50">
        <f>L94*I94*F94</f>
        <v>10</v>
      </c>
      <c r="O94" s="53">
        <v>5000000</v>
      </c>
      <c r="P94" s="54">
        <f>O94*N94</f>
        <v>50000000</v>
      </c>
      <c r="Q94" s="61"/>
    </row>
    <row r="95" spans="1:17" x14ac:dyDescent="0.25">
      <c r="A95" s="37"/>
      <c r="B95" s="44"/>
      <c r="C95" s="10" t="s">
        <v>60</v>
      </c>
      <c r="D95" s="64"/>
      <c r="E95" s="64"/>
      <c r="F95" s="9">
        <v>2</v>
      </c>
      <c r="G95" s="9" t="s">
        <v>30</v>
      </c>
      <c r="H95" s="10" t="s">
        <v>31</v>
      </c>
      <c r="I95" s="12">
        <v>3</v>
      </c>
      <c r="J95" s="10" t="s">
        <v>33</v>
      </c>
      <c r="K95" s="11" t="s">
        <v>31</v>
      </c>
      <c r="L95" s="12">
        <v>5</v>
      </c>
      <c r="M95" s="10" t="s">
        <v>48</v>
      </c>
      <c r="N95" s="50">
        <f>L95*I95*F95</f>
        <v>30</v>
      </c>
      <c r="O95" s="53">
        <v>500000</v>
      </c>
      <c r="P95" s="54">
        <f>O95*N95</f>
        <v>15000000</v>
      </c>
      <c r="Q95" s="61"/>
    </row>
    <row r="96" spans="1:17" x14ac:dyDescent="0.25">
      <c r="A96" s="37"/>
      <c r="B96" s="44"/>
      <c r="C96" s="45" t="s">
        <v>61</v>
      </c>
      <c r="D96" s="46"/>
      <c r="E96" s="46"/>
      <c r="F96" s="45">
        <v>2</v>
      </c>
      <c r="G96" s="45" t="s">
        <v>30</v>
      </c>
      <c r="H96" s="47" t="s">
        <v>31</v>
      </c>
      <c r="I96" s="45">
        <v>2</v>
      </c>
      <c r="J96" s="48" t="s">
        <v>33</v>
      </c>
      <c r="K96" s="47" t="s">
        <v>31</v>
      </c>
      <c r="L96" s="49">
        <v>5</v>
      </c>
      <c r="M96" s="48" t="s">
        <v>48</v>
      </c>
      <c r="N96" s="50">
        <f>L96*I96*F96</f>
        <v>20</v>
      </c>
      <c r="O96" s="53">
        <v>550000</v>
      </c>
      <c r="P96" s="54">
        <f>O96*N96</f>
        <v>11000000</v>
      </c>
      <c r="Q96" s="61"/>
    </row>
    <row r="97" spans="1:17" x14ac:dyDescent="0.25">
      <c r="A97" s="37"/>
      <c r="B97" s="44"/>
      <c r="C97" s="65" t="s">
        <v>96</v>
      </c>
      <c r="D97" s="66"/>
      <c r="E97" s="66"/>
      <c r="F97" s="45"/>
      <c r="G97" s="45"/>
      <c r="H97" s="47"/>
      <c r="I97" s="45"/>
      <c r="J97" s="48"/>
      <c r="K97" s="47"/>
      <c r="L97" s="49"/>
      <c r="M97" s="48"/>
      <c r="N97" s="50"/>
      <c r="O97" s="53"/>
      <c r="P97" s="54"/>
      <c r="Q97" s="61" t="s">
        <v>101</v>
      </c>
    </row>
    <row r="98" spans="1:17" x14ac:dyDescent="0.25">
      <c r="A98" s="37"/>
      <c r="B98" s="44"/>
      <c r="C98" s="10" t="s">
        <v>68</v>
      </c>
      <c r="D98" s="64"/>
      <c r="E98" s="64"/>
      <c r="F98" s="9">
        <v>8</v>
      </c>
      <c r="G98" s="9" t="s">
        <v>30</v>
      </c>
      <c r="H98" s="10" t="s">
        <v>31</v>
      </c>
      <c r="I98" s="12">
        <v>1</v>
      </c>
      <c r="J98" s="10" t="s">
        <v>47</v>
      </c>
      <c r="K98" s="11" t="s">
        <v>31</v>
      </c>
      <c r="L98" s="12">
        <v>5</v>
      </c>
      <c r="M98" s="10" t="s">
        <v>48</v>
      </c>
      <c r="N98" s="50">
        <f>L98*I98*F98</f>
        <v>40</v>
      </c>
      <c r="O98" s="53">
        <v>2000000</v>
      </c>
      <c r="P98" s="54">
        <f>O98*N98</f>
        <v>80000000</v>
      </c>
      <c r="Q98" s="61" t="s">
        <v>100</v>
      </c>
    </row>
    <row r="99" spans="1:17" x14ac:dyDescent="0.25">
      <c r="A99" s="37"/>
      <c r="B99" s="44"/>
      <c r="C99" s="10" t="s">
        <v>60</v>
      </c>
      <c r="D99" s="64"/>
      <c r="E99" s="64"/>
      <c r="F99" s="9">
        <v>8</v>
      </c>
      <c r="G99" s="9" t="s">
        <v>30</v>
      </c>
      <c r="H99" s="10" t="s">
        <v>31</v>
      </c>
      <c r="I99" s="12">
        <v>2</v>
      </c>
      <c r="J99" s="10" t="s">
        <v>33</v>
      </c>
      <c r="K99" s="11" t="s">
        <v>31</v>
      </c>
      <c r="L99" s="12">
        <v>5</v>
      </c>
      <c r="M99" s="10" t="s">
        <v>48</v>
      </c>
      <c r="N99" s="50">
        <f>L99*I99*F99</f>
        <v>80</v>
      </c>
      <c r="O99" s="53">
        <v>500000</v>
      </c>
      <c r="P99" s="54">
        <f>O99*N99</f>
        <v>40000000</v>
      </c>
      <c r="Q99" s="61"/>
    </row>
    <row r="100" spans="1:17" x14ac:dyDescent="0.25">
      <c r="A100" s="37"/>
      <c r="B100" s="44"/>
      <c r="C100" s="45" t="s">
        <v>61</v>
      </c>
      <c r="D100" s="46"/>
      <c r="E100" s="46"/>
      <c r="F100" s="45">
        <v>8</v>
      </c>
      <c r="G100" s="45" t="s">
        <v>30</v>
      </c>
      <c r="H100" s="47" t="s">
        <v>31</v>
      </c>
      <c r="I100" s="45">
        <v>1</v>
      </c>
      <c r="J100" s="48" t="s">
        <v>33</v>
      </c>
      <c r="K100" s="47" t="s">
        <v>31</v>
      </c>
      <c r="L100" s="49">
        <v>5</v>
      </c>
      <c r="M100" s="48" t="s">
        <v>48</v>
      </c>
      <c r="N100" s="50">
        <f>L100*I100*F100</f>
        <v>40</v>
      </c>
      <c r="O100" s="53">
        <v>550000</v>
      </c>
      <c r="P100" s="54">
        <f>O100*N100</f>
        <v>22000000</v>
      </c>
      <c r="Q100" s="61"/>
    </row>
    <row r="101" spans="1:17" x14ac:dyDescent="0.25">
      <c r="A101" s="357"/>
      <c r="B101" s="365" t="s">
        <v>351</v>
      </c>
      <c r="C101" s="358"/>
      <c r="D101" s="359"/>
      <c r="E101" s="359"/>
      <c r="F101" s="358"/>
      <c r="G101" s="358"/>
      <c r="H101" s="360"/>
      <c r="I101" s="358"/>
      <c r="J101" s="361"/>
      <c r="K101" s="360"/>
      <c r="L101" s="362"/>
      <c r="M101" s="361"/>
      <c r="N101" s="363"/>
      <c r="O101" s="364"/>
      <c r="P101" s="366">
        <v>57000000</v>
      </c>
      <c r="Q101" s="356"/>
    </row>
    <row r="102" spans="1:17" x14ac:dyDescent="0.25">
      <c r="A102" s="31" t="s">
        <v>44</v>
      </c>
      <c r="B102" s="56" t="s">
        <v>45</v>
      </c>
      <c r="C102" s="57"/>
      <c r="D102" s="58"/>
      <c r="E102" s="58"/>
      <c r="F102" s="57"/>
      <c r="G102" s="57"/>
      <c r="H102" s="57"/>
      <c r="I102" s="57"/>
      <c r="J102" s="57"/>
      <c r="K102" s="57"/>
      <c r="L102" s="59"/>
      <c r="M102" s="60"/>
      <c r="N102" s="50"/>
      <c r="O102" s="61"/>
      <c r="P102" s="62">
        <f>SUM(P103)</f>
        <v>7500000</v>
      </c>
      <c r="Q102" s="61"/>
    </row>
    <row r="103" spans="1:17" x14ac:dyDescent="0.25">
      <c r="A103" s="37"/>
      <c r="B103" s="44"/>
      <c r="C103" s="45" t="s">
        <v>46</v>
      </c>
      <c r="D103" s="46"/>
      <c r="E103" s="46"/>
      <c r="F103" s="45">
        <v>10</v>
      </c>
      <c r="G103" s="45" t="s">
        <v>30</v>
      </c>
      <c r="H103" s="47" t="s">
        <v>31</v>
      </c>
      <c r="I103" s="45">
        <v>1</v>
      </c>
      <c r="J103" s="48" t="s">
        <v>47</v>
      </c>
      <c r="K103" s="47" t="s">
        <v>31</v>
      </c>
      <c r="L103" s="49">
        <v>5</v>
      </c>
      <c r="M103" s="48" t="s">
        <v>48</v>
      </c>
      <c r="N103" s="50">
        <f>F103*I103*L103</f>
        <v>50</v>
      </c>
      <c r="O103" s="53">
        <v>150000</v>
      </c>
      <c r="P103" s="51">
        <f>O103*N103</f>
        <v>7500000</v>
      </c>
      <c r="Q103" s="61"/>
    </row>
    <row r="104" spans="1:17" x14ac:dyDescent="0.25">
      <c r="A104" s="37"/>
      <c r="B104" s="44"/>
      <c r="C104" s="45"/>
      <c r="D104" s="46"/>
      <c r="E104" s="46"/>
      <c r="F104" s="45"/>
      <c r="G104" s="45"/>
      <c r="H104" s="47"/>
      <c r="I104" s="45"/>
      <c r="J104" s="48"/>
      <c r="K104" s="47"/>
      <c r="L104" s="49"/>
      <c r="M104" s="48"/>
      <c r="N104" s="50"/>
      <c r="O104" s="53"/>
      <c r="P104" s="51"/>
      <c r="Q104" s="321"/>
    </row>
    <row r="105" spans="1:17" ht="18" x14ac:dyDescent="0.25">
      <c r="A105" s="37" t="s">
        <v>318</v>
      </c>
      <c r="B105" s="38" t="s">
        <v>313</v>
      </c>
      <c r="C105" s="45"/>
      <c r="D105" s="46"/>
      <c r="E105" s="46"/>
      <c r="F105" s="45"/>
      <c r="G105" s="45"/>
      <c r="H105" s="47"/>
      <c r="I105" s="45"/>
      <c r="J105" s="48"/>
      <c r="K105" s="47"/>
      <c r="L105" s="49"/>
      <c r="M105" s="48"/>
      <c r="N105" s="50"/>
      <c r="O105" s="53"/>
      <c r="P105" s="39">
        <f>P108+P113+P116+P121+P139+P106</f>
        <v>166240000</v>
      </c>
      <c r="Q105" s="327"/>
    </row>
    <row r="106" spans="1:17" x14ac:dyDescent="0.25">
      <c r="A106" s="37">
        <v>521114</v>
      </c>
      <c r="B106" s="38" t="s">
        <v>35</v>
      </c>
      <c r="C106" s="2"/>
      <c r="D106" s="24"/>
      <c r="E106" s="24"/>
      <c r="N106" s="24"/>
      <c r="O106" s="33"/>
      <c r="P106" s="34">
        <f>SUM(P107)</f>
        <v>750000</v>
      </c>
      <c r="Q106" s="327"/>
    </row>
    <row r="107" spans="1:17" x14ac:dyDescent="0.25">
      <c r="A107" s="52"/>
      <c r="B107" s="44"/>
      <c r="C107" s="45" t="s">
        <v>36</v>
      </c>
      <c r="D107" s="46"/>
      <c r="E107" s="46"/>
      <c r="F107" s="45"/>
      <c r="G107" s="45"/>
      <c r="H107" s="47"/>
      <c r="I107" s="45">
        <v>3</v>
      </c>
      <c r="J107" s="48" t="s">
        <v>32</v>
      </c>
      <c r="K107" s="47"/>
      <c r="L107" s="49"/>
      <c r="M107" s="48"/>
      <c r="N107" s="50">
        <f>I107</f>
        <v>3</v>
      </c>
      <c r="O107" s="43">
        <v>250000</v>
      </c>
      <c r="P107" s="51">
        <f>O107*N107</f>
        <v>750000</v>
      </c>
      <c r="Q107" s="327"/>
    </row>
    <row r="108" spans="1:17" ht="15.75" customHeight="1" x14ac:dyDescent="0.25">
      <c r="A108" s="37">
        <v>521211</v>
      </c>
      <c r="B108" s="40" t="s">
        <v>28</v>
      </c>
      <c r="C108" s="1"/>
      <c r="D108" s="32"/>
      <c r="E108" s="32"/>
      <c r="F108" s="1"/>
      <c r="G108" s="1"/>
      <c r="H108" s="1"/>
      <c r="I108" s="1"/>
      <c r="J108" s="2"/>
      <c r="K108" s="1"/>
      <c r="L108" s="41"/>
      <c r="M108" s="92"/>
      <c r="N108" s="42"/>
      <c r="O108" s="43"/>
      <c r="P108" s="34">
        <f>SUM(P109:P112)</f>
        <v>28000000</v>
      </c>
      <c r="Q108" s="327"/>
    </row>
    <row r="109" spans="1:17" x14ac:dyDescent="0.25">
      <c r="A109" s="37"/>
      <c r="B109" s="38"/>
      <c r="C109" s="45" t="s">
        <v>37</v>
      </c>
      <c r="D109" s="46"/>
      <c r="E109" s="46"/>
      <c r="F109" s="45"/>
      <c r="G109" s="45"/>
      <c r="H109" s="47"/>
      <c r="I109" s="45">
        <v>3</v>
      </c>
      <c r="J109" s="48" t="s">
        <v>32</v>
      </c>
      <c r="K109" s="47"/>
      <c r="L109" s="49"/>
      <c r="M109" s="48"/>
      <c r="N109" s="50">
        <f>I109</f>
        <v>3</v>
      </c>
      <c r="O109" s="43">
        <v>1000000</v>
      </c>
      <c r="P109" s="51">
        <f>O109*N109</f>
        <v>3000000</v>
      </c>
      <c r="Q109" s="327"/>
    </row>
    <row r="110" spans="1:17" x14ac:dyDescent="0.25">
      <c r="A110" s="37"/>
      <c r="B110" s="38"/>
      <c r="C110" s="45" t="s">
        <v>38</v>
      </c>
      <c r="D110" s="46"/>
      <c r="E110" s="46"/>
      <c r="F110" s="45"/>
      <c r="G110" s="45"/>
      <c r="H110" s="47"/>
      <c r="I110" s="45">
        <v>3</v>
      </c>
      <c r="J110" s="48" t="s">
        <v>32</v>
      </c>
      <c r="K110" s="47"/>
      <c r="L110" s="49"/>
      <c r="M110" s="48"/>
      <c r="N110" s="50">
        <f t="shared" ref="N110:N111" si="11">I110</f>
        <v>3</v>
      </c>
      <c r="O110" s="43">
        <v>1000000</v>
      </c>
      <c r="P110" s="51">
        <f>O110*N110</f>
        <v>3000000</v>
      </c>
      <c r="Q110" s="327"/>
    </row>
    <row r="111" spans="1:17" x14ac:dyDescent="0.25">
      <c r="A111" s="37"/>
      <c r="B111" s="38"/>
      <c r="C111" s="45" t="s">
        <v>39</v>
      </c>
      <c r="D111" s="46"/>
      <c r="E111" s="46"/>
      <c r="F111" s="45"/>
      <c r="G111" s="45"/>
      <c r="H111" s="47"/>
      <c r="I111" s="45">
        <v>3</v>
      </c>
      <c r="J111" s="48" t="s">
        <v>32</v>
      </c>
      <c r="K111" s="47"/>
      <c r="L111" s="49"/>
      <c r="M111" s="48"/>
      <c r="N111" s="50">
        <f t="shared" si="11"/>
        <v>3</v>
      </c>
      <c r="O111" s="43">
        <v>2000000</v>
      </c>
      <c r="P111" s="51">
        <f>O111*N111</f>
        <v>6000000</v>
      </c>
      <c r="Q111" s="327"/>
    </row>
    <row r="112" spans="1:17" x14ac:dyDescent="0.25">
      <c r="A112" s="37"/>
      <c r="B112" s="44"/>
      <c r="C112" s="45" t="s">
        <v>29</v>
      </c>
      <c r="D112" s="46"/>
      <c r="E112" s="46"/>
      <c r="F112" s="45">
        <v>25</v>
      </c>
      <c r="G112" s="45" t="s">
        <v>30</v>
      </c>
      <c r="H112" s="47" t="s">
        <v>31</v>
      </c>
      <c r="I112" s="45">
        <v>10</v>
      </c>
      <c r="J112" s="48" t="s">
        <v>32</v>
      </c>
      <c r="K112" s="47" t="s">
        <v>31</v>
      </c>
      <c r="L112" s="49">
        <v>1</v>
      </c>
      <c r="M112" s="48" t="s">
        <v>33</v>
      </c>
      <c r="N112" s="50">
        <f>F112*I112</f>
        <v>250</v>
      </c>
      <c r="O112" s="43">
        <v>64000</v>
      </c>
      <c r="P112" s="51">
        <f>O112*N112</f>
        <v>16000000</v>
      </c>
      <c r="Q112" s="327"/>
    </row>
    <row r="113" spans="1:17" x14ac:dyDescent="0.25">
      <c r="A113" s="37">
        <v>522151</v>
      </c>
      <c r="B113" s="40" t="s">
        <v>40</v>
      </c>
      <c r="C113" s="1"/>
      <c r="D113" s="32"/>
      <c r="E113" s="32"/>
      <c r="F113" s="1"/>
      <c r="G113" s="1"/>
      <c r="H113" s="1"/>
      <c r="I113" s="2"/>
      <c r="J113" s="48"/>
      <c r="K113" s="47"/>
      <c r="L113" s="49"/>
      <c r="M113" s="48"/>
      <c r="N113" s="50"/>
      <c r="O113" s="53"/>
      <c r="P113" s="34">
        <f>SUM(P114:P115)</f>
        <v>56000000</v>
      </c>
      <c r="Q113" s="327"/>
    </row>
    <row r="114" spans="1:17" x14ac:dyDescent="0.25">
      <c r="A114" s="37"/>
      <c r="B114" s="44"/>
      <c r="C114" s="45" t="s">
        <v>41</v>
      </c>
      <c r="D114" s="46"/>
      <c r="E114" s="46"/>
      <c r="F114" s="45">
        <v>4</v>
      </c>
      <c r="G114" s="45" t="s">
        <v>30</v>
      </c>
      <c r="H114" s="47" t="s">
        <v>31</v>
      </c>
      <c r="I114" s="45">
        <v>2</v>
      </c>
      <c r="J114" s="48" t="s">
        <v>42</v>
      </c>
      <c r="K114" s="47" t="s">
        <v>31</v>
      </c>
      <c r="L114" s="49">
        <v>4</v>
      </c>
      <c r="M114" s="48" t="s">
        <v>32</v>
      </c>
      <c r="N114" s="50">
        <f t="shared" ref="N114:N115" si="12">L114*I114*F114</f>
        <v>32</v>
      </c>
      <c r="O114" s="53">
        <v>1400000</v>
      </c>
      <c r="P114" s="54">
        <f>O114*N114</f>
        <v>44800000</v>
      </c>
      <c r="Q114" s="327"/>
    </row>
    <row r="115" spans="1:17" x14ac:dyDescent="0.25">
      <c r="A115" s="37"/>
      <c r="B115" s="44"/>
      <c r="C115" s="45" t="s">
        <v>43</v>
      </c>
      <c r="D115" s="46"/>
      <c r="E115" s="46"/>
      <c r="F115" s="45">
        <v>2</v>
      </c>
      <c r="G115" s="45" t="s">
        <v>30</v>
      </c>
      <c r="H115" s="47" t="s">
        <v>31</v>
      </c>
      <c r="I115" s="45">
        <v>2</v>
      </c>
      <c r="J115" s="48" t="s">
        <v>42</v>
      </c>
      <c r="K115" s="47" t="s">
        <v>31</v>
      </c>
      <c r="L115" s="49">
        <v>4</v>
      </c>
      <c r="M115" s="48" t="s">
        <v>32</v>
      </c>
      <c r="N115" s="50">
        <f t="shared" si="12"/>
        <v>16</v>
      </c>
      <c r="O115" s="53">
        <v>700000</v>
      </c>
      <c r="P115" s="54">
        <f>O115*N115</f>
        <v>11200000</v>
      </c>
      <c r="Q115" s="327"/>
    </row>
    <row r="116" spans="1:17" x14ac:dyDescent="0.25">
      <c r="A116" s="37">
        <v>524111</v>
      </c>
      <c r="B116" s="38" t="s">
        <v>58</v>
      </c>
      <c r="C116" s="10"/>
      <c r="D116" s="64"/>
      <c r="E116" s="64"/>
      <c r="G116" s="10"/>
      <c r="H116" s="10"/>
      <c r="K116" s="11"/>
      <c r="L116" s="49"/>
      <c r="M116" s="48"/>
      <c r="N116" s="50"/>
      <c r="O116" s="53"/>
      <c r="P116" s="34">
        <f>SUM(P117:P119)</f>
        <v>13900000</v>
      </c>
      <c r="Q116" s="327"/>
    </row>
    <row r="117" spans="1:17" x14ac:dyDescent="0.25">
      <c r="A117" s="37"/>
      <c r="B117" s="44"/>
      <c r="C117" s="10" t="s">
        <v>59</v>
      </c>
      <c r="D117" s="64"/>
      <c r="E117" s="64"/>
      <c r="F117" s="9">
        <v>2</v>
      </c>
      <c r="G117" s="9" t="s">
        <v>30</v>
      </c>
      <c r="H117" s="10" t="s">
        <v>31</v>
      </c>
      <c r="I117" s="12">
        <v>1</v>
      </c>
      <c r="J117" s="10" t="s">
        <v>47</v>
      </c>
      <c r="K117" s="11" t="s">
        <v>31</v>
      </c>
      <c r="L117" s="12">
        <v>1</v>
      </c>
      <c r="M117" s="10" t="s">
        <v>48</v>
      </c>
      <c r="N117" s="50">
        <f>L117*I117*F117</f>
        <v>2</v>
      </c>
      <c r="O117" s="53">
        <v>4500000</v>
      </c>
      <c r="P117" s="54">
        <f>O117*N117</f>
        <v>9000000</v>
      </c>
      <c r="Q117" s="327"/>
    </row>
    <row r="118" spans="1:17" x14ac:dyDescent="0.25">
      <c r="A118" s="37"/>
      <c r="B118" s="44"/>
      <c r="C118" s="10" t="s">
        <v>60</v>
      </c>
      <c r="D118" s="64"/>
      <c r="E118" s="64"/>
      <c r="F118" s="9">
        <v>2</v>
      </c>
      <c r="G118" s="9" t="s">
        <v>30</v>
      </c>
      <c r="H118" s="10" t="s">
        <v>31</v>
      </c>
      <c r="I118" s="12">
        <v>3</v>
      </c>
      <c r="J118" s="10" t="s">
        <v>33</v>
      </c>
      <c r="K118" s="11" t="s">
        <v>31</v>
      </c>
      <c r="L118" s="12">
        <v>1</v>
      </c>
      <c r="M118" s="10" t="s">
        <v>48</v>
      </c>
      <c r="N118" s="50">
        <f>L118*I118*F118</f>
        <v>6</v>
      </c>
      <c r="O118" s="53">
        <v>450000</v>
      </c>
      <c r="P118" s="54">
        <f>O118*N118</f>
        <v>2700000</v>
      </c>
      <c r="Q118" s="327"/>
    </row>
    <row r="119" spans="1:17" x14ac:dyDescent="0.25">
      <c r="A119" s="37"/>
      <c r="B119" s="44"/>
      <c r="C119" s="45" t="s">
        <v>61</v>
      </c>
      <c r="D119" s="46"/>
      <c r="E119" s="46"/>
      <c r="F119" s="45">
        <v>2</v>
      </c>
      <c r="G119" s="45" t="s">
        <v>30</v>
      </c>
      <c r="H119" s="47" t="s">
        <v>31</v>
      </c>
      <c r="I119" s="45">
        <v>2</v>
      </c>
      <c r="J119" s="48" t="s">
        <v>33</v>
      </c>
      <c r="K119" s="47" t="s">
        <v>31</v>
      </c>
      <c r="L119" s="49">
        <v>1</v>
      </c>
      <c r="M119" s="48" t="s">
        <v>48</v>
      </c>
      <c r="N119" s="50">
        <f>L119*I119*F119</f>
        <v>4</v>
      </c>
      <c r="O119" s="53">
        <v>550000</v>
      </c>
      <c r="P119" s="54">
        <f>O119*N119</f>
        <v>2200000</v>
      </c>
      <c r="Q119" s="327"/>
    </row>
    <row r="120" spans="1:17" x14ac:dyDescent="0.25">
      <c r="A120" s="37"/>
      <c r="B120" s="365" t="s">
        <v>351</v>
      </c>
      <c r="C120" s="358"/>
      <c r="D120" s="359"/>
      <c r="E120" s="359"/>
      <c r="F120" s="358"/>
      <c r="G120" s="358"/>
      <c r="H120" s="360"/>
      <c r="I120" s="358"/>
      <c r="J120" s="361"/>
      <c r="K120" s="360"/>
      <c r="L120" s="362"/>
      <c r="M120" s="361"/>
      <c r="N120" s="363"/>
      <c r="O120" s="364"/>
      <c r="P120" s="366">
        <v>13900000</v>
      </c>
      <c r="Q120" s="356"/>
    </row>
    <row r="121" spans="1:17" x14ac:dyDescent="0.25">
      <c r="A121" s="31" t="s">
        <v>44</v>
      </c>
      <c r="B121" s="56" t="s">
        <v>45</v>
      </c>
      <c r="C121" s="57"/>
      <c r="D121" s="58"/>
      <c r="E121" s="58"/>
      <c r="F121" s="45"/>
      <c r="G121" s="45"/>
      <c r="H121" s="47"/>
      <c r="I121" s="45"/>
      <c r="J121" s="48"/>
      <c r="K121" s="47"/>
      <c r="L121" s="49"/>
      <c r="M121" s="48"/>
      <c r="N121" s="50"/>
      <c r="O121" s="53"/>
      <c r="P121" s="34">
        <f>SUM(P122:P137)</f>
        <v>55110000</v>
      </c>
      <c r="Q121" s="327"/>
    </row>
    <row r="122" spans="1:17" x14ac:dyDescent="0.25">
      <c r="A122" s="37"/>
      <c r="B122" s="44"/>
      <c r="C122" s="45" t="s">
        <v>314</v>
      </c>
      <c r="D122" s="46"/>
      <c r="E122" s="46"/>
      <c r="F122" s="45">
        <v>10</v>
      </c>
      <c r="G122" s="45" t="s">
        <v>30</v>
      </c>
      <c r="H122" s="47" t="s">
        <v>31</v>
      </c>
      <c r="I122" s="45">
        <v>1</v>
      </c>
      <c r="J122" s="48" t="s">
        <v>47</v>
      </c>
      <c r="K122" s="47" t="s">
        <v>31</v>
      </c>
      <c r="L122" s="49">
        <v>15</v>
      </c>
      <c r="M122" s="48" t="s">
        <v>48</v>
      </c>
      <c r="N122" s="50">
        <f>F122*I122*L122</f>
        <v>150</v>
      </c>
      <c r="O122" s="53">
        <v>150000</v>
      </c>
      <c r="P122" s="51">
        <f>O122*N122</f>
        <v>22500000</v>
      </c>
      <c r="Q122" s="327"/>
    </row>
    <row r="123" spans="1:17" x14ac:dyDescent="0.25">
      <c r="A123" s="37"/>
      <c r="B123" s="44"/>
      <c r="C123" s="65" t="s">
        <v>315</v>
      </c>
      <c r="D123" s="66"/>
      <c r="E123" s="66"/>
      <c r="F123" s="45"/>
      <c r="G123" s="45"/>
      <c r="H123" s="47"/>
      <c r="I123" s="45"/>
      <c r="J123" s="48"/>
      <c r="K123" s="47"/>
      <c r="L123" s="49"/>
      <c r="M123" s="48"/>
      <c r="N123" s="50"/>
      <c r="O123" s="53"/>
      <c r="P123" s="51"/>
      <c r="Q123" s="327"/>
    </row>
    <row r="124" spans="1:17" x14ac:dyDescent="0.25">
      <c r="A124" s="37"/>
      <c r="B124" s="44"/>
      <c r="C124" s="45" t="s">
        <v>55</v>
      </c>
      <c r="D124" s="46"/>
      <c r="E124" s="46"/>
      <c r="F124" s="45">
        <v>30</v>
      </c>
      <c r="G124" s="45" t="s">
        <v>30</v>
      </c>
      <c r="H124" s="47" t="s">
        <v>31</v>
      </c>
      <c r="I124" s="45">
        <v>1</v>
      </c>
      <c r="J124" s="48" t="s">
        <v>33</v>
      </c>
      <c r="K124" s="47" t="s">
        <v>31</v>
      </c>
      <c r="L124" s="49">
        <v>0</v>
      </c>
      <c r="M124" s="48" t="s">
        <v>48</v>
      </c>
      <c r="N124" s="50">
        <f>F124*I124*L124</f>
        <v>0</v>
      </c>
      <c r="O124" s="53">
        <v>330000</v>
      </c>
      <c r="P124" s="51">
        <f>O124*N124</f>
        <v>0</v>
      </c>
      <c r="Q124" s="327"/>
    </row>
    <row r="125" spans="1:17" x14ac:dyDescent="0.25">
      <c r="A125" s="37"/>
      <c r="B125" s="44"/>
      <c r="C125" s="45" t="s">
        <v>46</v>
      </c>
      <c r="D125" s="46"/>
      <c r="E125" s="46"/>
      <c r="F125" s="45">
        <v>30</v>
      </c>
      <c r="G125" s="45" t="s">
        <v>30</v>
      </c>
      <c r="H125" s="47" t="s">
        <v>31</v>
      </c>
      <c r="I125" s="45">
        <v>1</v>
      </c>
      <c r="J125" s="48" t="s">
        <v>47</v>
      </c>
      <c r="K125" s="47" t="s">
        <v>31</v>
      </c>
      <c r="L125" s="49">
        <v>0</v>
      </c>
      <c r="M125" s="48" t="s">
        <v>48</v>
      </c>
      <c r="N125" s="50">
        <f>F125*I125*L125</f>
        <v>0</v>
      </c>
      <c r="O125" s="53">
        <v>150000</v>
      </c>
      <c r="P125" s="51">
        <f>O125*N125</f>
        <v>0</v>
      </c>
      <c r="Q125" s="327"/>
    </row>
    <row r="126" spans="1:17" x14ac:dyDescent="0.25">
      <c r="A126" s="37"/>
      <c r="B126" s="44"/>
      <c r="C126" s="45" t="s">
        <v>56</v>
      </c>
      <c r="D126" s="46"/>
      <c r="E126" s="46"/>
      <c r="F126" s="45">
        <v>30</v>
      </c>
      <c r="G126" s="45" t="s">
        <v>30</v>
      </c>
      <c r="H126" s="47" t="s">
        <v>31</v>
      </c>
      <c r="I126" s="45">
        <v>1</v>
      </c>
      <c r="J126" s="48" t="s">
        <v>33</v>
      </c>
      <c r="K126" s="47" t="s">
        <v>31</v>
      </c>
      <c r="L126" s="49">
        <v>0</v>
      </c>
      <c r="M126" s="48" t="s">
        <v>48</v>
      </c>
      <c r="N126" s="50">
        <f>F126*I126*L126</f>
        <v>0</v>
      </c>
      <c r="O126" s="53">
        <v>130000</v>
      </c>
      <c r="P126" s="51">
        <f>O126*N126</f>
        <v>0</v>
      </c>
      <c r="Q126" s="327"/>
    </row>
    <row r="127" spans="1:17" x14ac:dyDescent="0.25">
      <c r="A127" s="37"/>
      <c r="B127" s="44"/>
      <c r="C127" s="65" t="s">
        <v>316</v>
      </c>
      <c r="D127" s="66"/>
      <c r="E127" s="66"/>
      <c r="F127" s="45"/>
      <c r="G127" s="45"/>
      <c r="H127" s="47"/>
      <c r="I127" s="45"/>
      <c r="J127" s="48"/>
      <c r="K127" s="47"/>
      <c r="L127" s="49"/>
      <c r="M127" s="48"/>
      <c r="N127" s="50"/>
      <c r="O127" s="53"/>
      <c r="P127" s="51"/>
      <c r="Q127" s="327"/>
    </row>
    <row r="128" spans="1:17" x14ac:dyDescent="0.25">
      <c r="A128" s="37"/>
      <c r="B128" s="44"/>
      <c r="C128" s="45" t="s">
        <v>55</v>
      </c>
      <c r="D128" s="46"/>
      <c r="E128" s="46"/>
      <c r="F128" s="45">
        <v>3</v>
      </c>
      <c r="G128" s="45" t="s">
        <v>30</v>
      </c>
      <c r="H128" s="47" t="s">
        <v>31</v>
      </c>
      <c r="I128" s="45">
        <v>1</v>
      </c>
      <c r="J128" s="48" t="s">
        <v>33</v>
      </c>
      <c r="K128" s="47" t="s">
        <v>31</v>
      </c>
      <c r="L128" s="49">
        <v>2</v>
      </c>
      <c r="M128" s="48" t="s">
        <v>48</v>
      </c>
      <c r="N128" s="50">
        <f>F128*I128*L128</f>
        <v>6</v>
      </c>
      <c r="O128" s="53">
        <v>330000</v>
      </c>
      <c r="P128" s="51">
        <f>O128*N128</f>
        <v>1980000</v>
      </c>
      <c r="Q128" s="327"/>
    </row>
    <row r="129" spans="1:17" x14ac:dyDescent="0.25">
      <c r="A129" s="37"/>
      <c r="B129" s="44"/>
      <c r="C129" s="45" t="s">
        <v>46</v>
      </c>
      <c r="D129" s="46"/>
      <c r="E129" s="46"/>
      <c r="F129" s="45">
        <v>3</v>
      </c>
      <c r="G129" s="45" t="s">
        <v>30</v>
      </c>
      <c r="H129" s="47" t="s">
        <v>31</v>
      </c>
      <c r="I129" s="45">
        <v>1</v>
      </c>
      <c r="J129" s="48" t="s">
        <v>47</v>
      </c>
      <c r="K129" s="47" t="s">
        <v>31</v>
      </c>
      <c r="L129" s="49">
        <v>2</v>
      </c>
      <c r="M129" s="48" t="s">
        <v>48</v>
      </c>
      <c r="N129" s="50">
        <f>F129*I129*L129</f>
        <v>6</v>
      </c>
      <c r="O129" s="53">
        <v>150000</v>
      </c>
      <c r="P129" s="51">
        <f>O129*N129</f>
        <v>900000</v>
      </c>
      <c r="Q129" s="327"/>
    </row>
    <row r="130" spans="1:17" x14ac:dyDescent="0.25">
      <c r="A130" s="37"/>
      <c r="B130" s="44"/>
      <c r="C130" s="45" t="s">
        <v>56</v>
      </c>
      <c r="D130" s="46"/>
      <c r="E130" s="46"/>
      <c r="F130" s="45">
        <v>3</v>
      </c>
      <c r="G130" s="45" t="s">
        <v>30</v>
      </c>
      <c r="H130" s="47" t="s">
        <v>31</v>
      </c>
      <c r="I130" s="45">
        <v>1</v>
      </c>
      <c r="J130" s="48" t="s">
        <v>33</v>
      </c>
      <c r="K130" s="47" t="s">
        <v>31</v>
      </c>
      <c r="L130" s="49">
        <v>2</v>
      </c>
      <c r="M130" s="48" t="s">
        <v>48</v>
      </c>
      <c r="N130" s="50">
        <f>F130*I130*L130</f>
        <v>6</v>
      </c>
      <c r="O130" s="53">
        <v>130000</v>
      </c>
      <c r="P130" s="51">
        <f>O130*N130</f>
        <v>780000</v>
      </c>
      <c r="Q130" s="327"/>
    </row>
    <row r="131" spans="1:17" x14ac:dyDescent="0.25">
      <c r="A131" s="37"/>
      <c r="B131" s="44"/>
      <c r="C131" s="65" t="s">
        <v>317</v>
      </c>
      <c r="D131" s="66"/>
      <c r="E131" s="66"/>
      <c r="F131" s="45"/>
      <c r="G131" s="45"/>
      <c r="H131" s="47"/>
      <c r="I131" s="45"/>
      <c r="J131" s="48"/>
      <c r="K131" s="47"/>
      <c r="L131" s="49"/>
      <c r="M131" s="48"/>
      <c r="N131" s="50"/>
      <c r="O131" s="53"/>
      <c r="P131" s="51"/>
      <c r="Q131" s="327"/>
    </row>
    <row r="132" spans="1:17" x14ac:dyDescent="0.25">
      <c r="A132" s="37"/>
      <c r="B132" s="44"/>
      <c r="C132" s="45" t="s">
        <v>63</v>
      </c>
      <c r="D132" s="46"/>
      <c r="E132" s="46"/>
      <c r="F132" s="45">
        <v>2</v>
      </c>
      <c r="G132" s="45" t="s">
        <v>30</v>
      </c>
      <c r="H132" s="47" t="s">
        <v>31</v>
      </c>
      <c r="I132" s="45">
        <v>2</v>
      </c>
      <c r="J132" s="48" t="s">
        <v>33</v>
      </c>
      <c r="K132" s="47" t="s">
        <v>31</v>
      </c>
      <c r="L132" s="49">
        <v>1</v>
      </c>
      <c r="M132" s="48" t="s">
        <v>48</v>
      </c>
      <c r="N132" s="50">
        <f>F132*I132*L132</f>
        <v>4</v>
      </c>
      <c r="O132" s="53">
        <v>750000</v>
      </c>
      <c r="P132" s="51">
        <f>O132*N132</f>
        <v>3000000</v>
      </c>
      <c r="Q132" s="327"/>
    </row>
    <row r="133" spans="1:17" x14ac:dyDescent="0.25">
      <c r="A133" s="37"/>
      <c r="B133" s="44"/>
      <c r="C133" s="45" t="s">
        <v>46</v>
      </c>
      <c r="D133" s="46"/>
      <c r="E133" s="46"/>
      <c r="F133" s="45">
        <v>2</v>
      </c>
      <c r="G133" s="45" t="s">
        <v>30</v>
      </c>
      <c r="H133" s="47" t="s">
        <v>31</v>
      </c>
      <c r="I133" s="45">
        <v>1</v>
      </c>
      <c r="J133" s="48" t="s">
        <v>47</v>
      </c>
      <c r="K133" s="47" t="s">
        <v>31</v>
      </c>
      <c r="L133" s="49">
        <v>1</v>
      </c>
      <c r="M133" s="48" t="s">
        <v>48</v>
      </c>
      <c r="N133" s="50">
        <f>F133*I133*L133</f>
        <v>2</v>
      </c>
      <c r="O133" s="53">
        <v>150000</v>
      </c>
      <c r="P133" s="51">
        <f>O133*N133</f>
        <v>300000</v>
      </c>
      <c r="Q133" s="327"/>
    </row>
    <row r="134" spans="1:17" x14ac:dyDescent="0.25">
      <c r="A134" s="37"/>
      <c r="B134" s="44"/>
      <c r="C134" s="45" t="s">
        <v>56</v>
      </c>
      <c r="D134" s="46"/>
      <c r="E134" s="46"/>
      <c r="F134" s="45">
        <v>2</v>
      </c>
      <c r="G134" s="45" t="s">
        <v>30</v>
      </c>
      <c r="H134" s="47" t="s">
        <v>31</v>
      </c>
      <c r="I134" s="45">
        <v>3</v>
      </c>
      <c r="J134" s="48" t="s">
        <v>33</v>
      </c>
      <c r="K134" s="47" t="s">
        <v>31</v>
      </c>
      <c r="L134" s="49">
        <v>1</v>
      </c>
      <c r="M134" s="48" t="s">
        <v>48</v>
      </c>
      <c r="N134" s="50">
        <f>F134*I134*L134</f>
        <v>6</v>
      </c>
      <c r="O134" s="53">
        <v>150000</v>
      </c>
      <c r="P134" s="51">
        <f>O134*N134</f>
        <v>900000</v>
      </c>
      <c r="Q134" s="327"/>
    </row>
    <row r="135" spans="1:17" x14ac:dyDescent="0.25">
      <c r="A135" s="37"/>
      <c r="B135" s="44"/>
      <c r="C135" s="65" t="s">
        <v>336</v>
      </c>
      <c r="D135" s="46"/>
      <c r="E135" s="46"/>
      <c r="F135" s="45"/>
      <c r="G135" s="45"/>
      <c r="H135" s="47"/>
      <c r="I135" s="45"/>
      <c r="J135" s="48"/>
      <c r="K135" s="47"/>
      <c r="L135" s="49"/>
      <c r="M135" s="48"/>
      <c r="N135" s="50"/>
      <c r="O135" s="53"/>
      <c r="P135" s="51"/>
      <c r="Q135" s="327"/>
    </row>
    <row r="136" spans="1:17" x14ac:dyDescent="0.25">
      <c r="A136" s="37"/>
      <c r="B136" s="44"/>
      <c r="C136" s="45" t="s">
        <v>161</v>
      </c>
      <c r="D136" s="46"/>
      <c r="E136" s="46"/>
      <c r="F136" s="45">
        <v>5</v>
      </c>
      <c r="G136" s="45" t="s">
        <v>30</v>
      </c>
      <c r="H136" s="47" t="s">
        <v>31</v>
      </c>
      <c r="I136" s="45">
        <v>1</v>
      </c>
      <c r="J136" s="48" t="s">
        <v>47</v>
      </c>
      <c r="K136" s="47" t="s">
        <v>31</v>
      </c>
      <c r="L136" s="49">
        <v>3</v>
      </c>
      <c r="M136" s="48" t="s">
        <v>48</v>
      </c>
      <c r="N136" s="50">
        <f>F136*I136*L136</f>
        <v>15</v>
      </c>
      <c r="O136" s="53">
        <v>150000</v>
      </c>
      <c r="P136" s="51">
        <f>O136*N136</f>
        <v>2250000</v>
      </c>
      <c r="Q136" s="327"/>
    </row>
    <row r="137" spans="1:17" x14ac:dyDescent="0.25">
      <c r="A137" s="37"/>
      <c r="B137" s="44"/>
      <c r="C137" s="45" t="s">
        <v>157</v>
      </c>
      <c r="D137" s="46"/>
      <c r="E137" s="46"/>
      <c r="F137" s="45">
        <v>25</v>
      </c>
      <c r="G137" s="45" t="s">
        <v>30</v>
      </c>
      <c r="H137" s="47" t="s">
        <v>31</v>
      </c>
      <c r="I137" s="45">
        <v>1</v>
      </c>
      <c r="J137" s="48" t="s">
        <v>33</v>
      </c>
      <c r="K137" s="47" t="s">
        <v>31</v>
      </c>
      <c r="L137" s="49">
        <v>3</v>
      </c>
      <c r="M137" s="48" t="s">
        <v>48</v>
      </c>
      <c r="N137" s="50">
        <f>F137*I137*L137</f>
        <v>75</v>
      </c>
      <c r="O137" s="53">
        <v>300000</v>
      </c>
      <c r="P137" s="51">
        <f>O137*N137</f>
        <v>22500000</v>
      </c>
      <c r="Q137" s="327"/>
    </row>
    <row r="138" spans="1:17" x14ac:dyDescent="0.25">
      <c r="A138" s="37"/>
      <c r="B138" s="365" t="s">
        <v>351</v>
      </c>
      <c r="C138" s="358"/>
      <c r="D138" s="359"/>
      <c r="E138" s="359"/>
      <c r="F138" s="358"/>
      <c r="G138" s="358"/>
      <c r="H138" s="360"/>
      <c r="I138" s="358"/>
      <c r="J138" s="361"/>
      <c r="K138" s="360"/>
      <c r="L138" s="362"/>
      <c r="M138" s="361"/>
      <c r="N138" s="363"/>
      <c r="O138" s="364"/>
      <c r="P138" s="366">
        <v>18300000</v>
      </c>
      <c r="Q138" s="356"/>
    </row>
    <row r="139" spans="1:17" x14ac:dyDescent="0.25">
      <c r="A139" s="37">
        <v>524119</v>
      </c>
      <c r="B139" s="40" t="s">
        <v>62</v>
      </c>
      <c r="C139" s="1"/>
      <c r="D139" s="32"/>
      <c r="E139" s="32"/>
      <c r="F139" s="1"/>
      <c r="G139" s="1"/>
      <c r="H139" s="1"/>
      <c r="I139" s="1"/>
      <c r="J139" s="1"/>
      <c r="K139" s="1"/>
      <c r="N139" s="24"/>
      <c r="O139" s="67"/>
      <c r="P139" s="34">
        <f>SUM(P140:P142)</f>
        <v>12480000</v>
      </c>
      <c r="Q139" s="327"/>
    </row>
    <row r="140" spans="1:17" x14ac:dyDescent="0.25">
      <c r="A140" s="37"/>
      <c r="B140" s="44"/>
      <c r="C140" s="45" t="s">
        <v>63</v>
      </c>
      <c r="D140" s="46"/>
      <c r="E140" s="46"/>
      <c r="F140" s="45">
        <v>2</v>
      </c>
      <c r="G140" s="45" t="s">
        <v>30</v>
      </c>
      <c r="H140" s="47" t="s">
        <v>31</v>
      </c>
      <c r="I140" s="45">
        <v>2</v>
      </c>
      <c r="J140" s="48" t="s">
        <v>33</v>
      </c>
      <c r="K140" s="47" t="s">
        <v>31</v>
      </c>
      <c r="L140" s="49">
        <v>1</v>
      </c>
      <c r="M140" s="48" t="s">
        <v>48</v>
      </c>
      <c r="N140" s="50">
        <f>F140*I140*L140</f>
        <v>4</v>
      </c>
      <c r="O140" s="68">
        <v>645000</v>
      </c>
      <c r="P140" s="54">
        <f>O140*N140</f>
        <v>2580000</v>
      </c>
      <c r="Q140" s="327"/>
    </row>
    <row r="141" spans="1:17" x14ac:dyDescent="0.25">
      <c r="A141" s="37"/>
      <c r="B141" s="38"/>
      <c r="C141" s="45" t="s">
        <v>64</v>
      </c>
      <c r="D141" s="46"/>
      <c r="E141" s="46"/>
      <c r="F141" s="45">
        <v>2</v>
      </c>
      <c r="G141" s="45" t="s">
        <v>30</v>
      </c>
      <c r="H141" s="47" t="s">
        <v>31</v>
      </c>
      <c r="I141" s="45">
        <v>1</v>
      </c>
      <c r="J141" s="48" t="s">
        <v>47</v>
      </c>
      <c r="K141" s="47" t="s">
        <v>31</v>
      </c>
      <c r="L141" s="49">
        <v>1</v>
      </c>
      <c r="M141" s="48" t="s">
        <v>48</v>
      </c>
      <c r="N141" s="50">
        <f>F141*I141*L141</f>
        <v>2</v>
      </c>
      <c r="O141" s="68">
        <v>4500000</v>
      </c>
      <c r="P141" s="54">
        <f>O141*N141</f>
        <v>9000000</v>
      </c>
      <c r="Q141" s="327"/>
    </row>
    <row r="142" spans="1:17" x14ac:dyDescent="0.25">
      <c r="A142" s="37"/>
      <c r="B142" s="44"/>
      <c r="C142" s="45" t="s">
        <v>56</v>
      </c>
      <c r="D142" s="46"/>
      <c r="E142" s="46"/>
      <c r="F142" s="45">
        <v>2</v>
      </c>
      <c r="G142" s="45" t="s">
        <v>30</v>
      </c>
      <c r="H142" s="47" t="s">
        <v>31</v>
      </c>
      <c r="I142" s="45">
        <v>3</v>
      </c>
      <c r="J142" s="48" t="s">
        <v>33</v>
      </c>
      <c r="K142" s="47" t="s">
        <v>31</v>
      </c>
      <c r="L142" s="49">
        <v>1</v>
      </c>
      <c r="M142" s="48" t="s">
        <v>48</v>
      </c>
      <c r="N142" s="50">
        <f>F142*I142*L142</f>
        <v>6</v>
      </c>
      <c r="O142" s="68">
        <v>150000</v>
      </c>
      <c r="P142" s="54">
        <f>O142*N142</f>
        <v>900000</v>
      </c>
      <c r="Q142" s="327"/>
    </row>
    <row r="143" spans="1:17" x14ac:dyDescent="0.25">
      <c r="A143" s="37"/>
      <c r="B143" s="44"/>
      <c r="C143" s="45"/>
      <c r="D143" s="46"/>
      <c r="E143" s="46"/>
      <c r="F143" s="45"/>
      <c r="G143" s="45"/>
      <c r="H143" s="47"/>
      <c r="I143" s="45"/>
      <c r="J143" s="48"/>
      <c r="K143" s="47"/>
      <c r="L143" s="49"/>
      <c r="M143" s="48"/>
      <c r="N143" s="50"/>
      <c r="O143" s="53"/>
      <c r="P143" s="51"/>
      <c r="Q143" s="61"/>
    </row>
    <row r="144" spans="1:17" ht="31.5" customHeight="1" x14ac:dyDescent="0.25">
      <c r="A144" s="104" t="s">
        <v>52</v>
      </c>
      <c r="B144" s="383" t="s">
        <v>116</v>
      </c>
      <c r="C144" s="384"/>
      <c r="D144" s="111"/>
      <c r="E144" s="105" t="s">
        <v>97</v>
      </c>
      <c r="F144" s="112"/>
      <c r="G144" s="112"/>
      <c r="H144" s="113"/>
      <c r="I144" s="112"/>
      <c r="J144" s="114"/>
      <c r="K144" s="113"/>
      <c r="L144" s="115"/>
      <c r="M144" s="114"/>
      <c r="N144" s="116"/>
      <c r="O144" s="117"/>
      <c r="P144" s="110">
        <f>P146+P159+P178+P182+P197</f>
        <v>407440000</v>
      </c>
      <c r="Q144" s="355"/>
    </row>
    <row r="145" spans="1:17" x14ac:dyDescent="0.25">
      <c r="A145" s="37"/>
      <c r="B145" s="44"/>
      <c r="C145" s="45"/>
      <c r="D145" s="46"/>
      <c r="E145" s="46"/>
      <c r="F145" s="45"/>
      <c r="G145" s="45"/>
      <c r="H145" s="47"/>
      <c r="I145" s="45"/>
      <c r="J145" s="48"/>
      <c r="K145" s="47"/>
      <c r="L145" s="49"/>
      <c r="M145" s="48"/>
      <c r="N145" s="50"/>
      <c r="O145" s="43"/>
      <c r="P145" s="51"/>
      <c r="Q145" s="103"/>
    </row>
    <row r="146" spans="1:17" ht="18" x14ac:dyDescent="0.25">
      <c r="A146" s="37" t="s">
        <v>26</v>
      </c>
      <c r="B146" s="38" t="s">
        <v>156</v>
      </c>
      <c r="C146" s="1"/>
      <c r="D146" s="32"/>
      <c r="E146" s="32"/>
      <c r="F146" s="1"/>
      <c r="G146" s="1"/>
      <c r="H146" s="1"/>
      <c r="I146" s="1"/>
      <c r="J146" s="2"/>
      <c r="K146" s="1"/>
      <c r="L146" s="4"/>
      <c r="M146" s="2"/>
      <c r="N146" s="24"/>
      <c r="O146" s="33"/>
      <c r="P146" s="39">
        <f>P147+P152+P155</f>
        <v>26850000</v>
      </c>
      <c r="Q146" s="103"/>
    </row>
    <row r="147" spans="1:17" x14ac:dyDescent="0.25">
      <c r="A147" s="37">
        <v>521211</v>
      </c>
      <c r="B147" s="40" t="s">
        <v>28</v>
      </c>
      <c r="C147" s="1"/>
      <c r="D147" s="32"/>
      <c r="E147" s="32"/>
      <c r="F147" s="1"/>
      <c r="G147" s="1"/>
      <c r="H147" s="1"/>
      <c r="I147" s="1"/>
      <c r="J147" s="2"/>
      <c r="K147" s="1"/>
      <c r="L147" s="41"/>
      <c r="M147" s="92"/>
      <c r="N147" s="42"/>
      <c r="O147" s="43"/>
      <c r="P147" s="34">
        <f>SUM(P148:P151)</f>
        <v>11200000</v>
      </c>
      <c r="Q147" s="103"/>
    </row>
    <row r="148" spans="1:17" x14ac:dyDescent="0.25">
      <c r="A148" s="37"/>
      <c r="B148" s="38"/>
      <c r="C148" s="45" t="s">
        <v>37</v>
      </c>
      <c r="D148" s="46"/>
      <c r="E148" s="46"/>
      <c r="F148" s="45"/>
      <c r="G148" s="45"/>
      <c r="H148" s="47"/>
      <c r="I148" s="45">
        <v>2</v>
      </c>
      <c r="J148" s="48" t="s">
        <v>32</v>
      </c>
      <c r="K148" s="47"/>
      <c r="L148" s="49"/>
      <c r="M148" s="48"/>
      <c r="N148" s="50">
        <f>I148</f>
        <v>2</v>
      </c>
      <c r="O148" s="43">
        <v>1000000</v>
      </c>
      <c r="P148" s="51">
        <f>O148*N148</f>
        <v>2000000</v>
      </c>
      <c r="Q148" s="103"/>
    </row>
    <row r="149" spans="1:17" x14ac:dyDescent="0.25">
      <c r="A149" s="37"/>
      <c r="B149" s="38"/>
      <c r="C149" s="45" t="s">
        <v>38</v>
      </c>
      <c r="D149" s="46"/>
      <c r="E149" s="46"/>
      <c r="F149" s="45"/>
      <c r="G149" s="45"/>
      <c r="H149" s="47"/>
      <c r="I149" s="45">
        <v>2</v>
      </c>
      <c r="J149" s="48" t="s">
        <v>32</v>
      </c>
      <c r="K149" s="47"/>
      <c r="L149" s="49"/>
      <c r="M149" s="48"/>
      <c r="N149" s="50">
        <f t="shared" ref="N149:N150" si="13">I149</f>
        <v>2</v>
      </c>
      <c r="O149" s="43">
        <v>1000000</v>
      </c>
      <c r="P149" s="51">
        <f>O149*N149</f>
        <v>2000000</v>
      </c>
      <c r="Q149" s="103"/>
    </row>
    <row r="150" spans="1:17" x14ac:dyDescent="0.25">
      <c r="A150" s="37"/>
      <c r="B150" s="38"/>
      <c r="C150" s="45" t="s">
        <v>39</v>
      </c>
      <c r="D150" s="46"/>
      <c r="E150" s="46"/>
      <c r="F150" s="45"/>
      <c r="G150" s="45"/>
      <c r="H150" s="47"/>
      <c r="I150" s="45">
        <v>2</v>
      </c>
      <c r="J150" s="48" t="s">
        <v>32</v>
      </c>
      <c r="K150" s="47"/>
      <c r="L150" s="49"/>
      <c r="M150" s="48"/>
      <c r="N150" s="50">
        <f t="shared" si="13"/>
        <v>2</v>
      </c>
      <c r="O150" s="43">
        <v>2000000</v>
      </c>
      <c r="P150" s="51">
        <f>O150*N150</f>
        <v>4000000</v>
      </c>
      <c r="Q150" s="103"/>
    </row>
    <row r="151" spans="1:17" x14ac:dyDescent="0.25">
      <c r="A151" s="37"/>
      <c r="B151" s="44"/>
      <c r="C151" s="45" t="s">
        <v>29</v>
      </c>
      <c r="D151" s="46"/>
      <c r="E151" s="46"/>
      <c r="F151" s="45">
        <v>25</v>
      </c>
      <c r="G151" s="45" t="s">
        <v>30</v>
      </c>
      <c r="H151" s="47" t="s">
        <v>31</v>
      </c>
      <c r="I151" s="45">
        <v>2</v>
      </c>
      <c r="J151" s="48" t="s">
        <v>32</v>
      </c>
      <c r="K151" s="47" t="s">
        <v>31</v>
      </c>
      <c r="L151" s="49">
        <v>1</v>
      </c>
      <c r="M151" s="48" t="s">
        <v>33</v>
      </c>
      <c r="N151" s="50">
        <f>F151*I151</f>
        <v>50</v>
      </c>
      <c r="O151" s="43">
        <v>64000</v>
      </c>
      <c r="P151" s="51">
        <f>O151*N151</f>
        <v>3200000</v>
      </c>
      <c r="Q151" s="103"/>
    </row>
    <row r="152" spans="1:17" x14ac:dyDescent="0.25">
      <c r="A152" s="37">
        <v>522151</v>
      </c>
      <c r="B152" s="40" t="s">
        <v>40</v>
      </c>
      <c r="C152" s="1"/>
      <c r="D152" s="32"/>
      <c r="E152" s="32"/>
      <c r="F152" s="1"/>
      <c r="G152" s="1"/>
      <c r="H152" s="1"/>
      <c r="I152" s="2"/>
      <c r="J152" s="48"/>
      <c r="K152" s="47"/>
      <c r="L152" s="49"/>
      <c r="M152" s="48"/>
      <c r="N152" s="50"/>
      <c r="O152" s="53"/>
      <c r="P152" s="34">
        <f>SUM(P153:P154)</f>
        <v>7400000</v>
      </c>
      <c r="Q152" s="186"/>
    </row>
    <row r="153" spans="1:17" x14ac:dyDescent="0.25">
      <c r="A153" s="37"/>
      <c r="B153" s="44"/>
      <c r="C153" s="45" t="s">
        <v>41</v>
      </c>
      <c r="D153" s="46"/>
      <c r="E153" s="46"/>
      <c r="F153" s="45">
        <v>2</v>
      </c>
      <c r="G153" s="45" t="s">
        <v>30</v>
      </c>
      <c r="H153" s="47" t="s">
        <v>31</v>
      </c>
      <c r="I153" s="45">
        <v>2</v>
      </c>
      <c r="J153" s="48" t="s">
        <v>42</v>
      </c>
      <c r="K153" s="47" t="s">
        <v>31</v>
      </c>
      <c r="L153" s="49">
        <v>1</v>
      </c>
      <c r="M153" s="48" t="s">
        <v>32</v>
      </c>
      <c r="N153" s="50">
        <f>L153*I153*F153</f>
        <v>4</v>
      </c>
      <c r="O153" s="53">
        <v>1500000</v>
      </c>
      <c r="P153" s="54">
        <f>O153*N153</f>
        <v>6000000</v>
      </c>
      <c r="Q153" s="186"/>
    </row>
    <row r="154" spans="1:17" x14ac:dyDescent="0.25">
      <c r="A154" s="37"/>
      <c r="B154" s="44"/>
      <c r="C154" s="45" t="s">
        <v>43</v>
      </c>
      <c r="D154" s="46"/>
      <c r="E154" s="46"/>
      <c r="F154" s="45">
        <v>1</v>
      </c>
      <c r="G154" s="45" t="s">
        <v>30</v>
      </c>
      <c r="H154" s="47" t="s">
        <v>31</v>
      </c>
      <c r="I154" s="45">
        <v>2</v>
      </c>
      <c r="J154" s="48" t="s">
        <v>42</v>
      </c>
      <c r="K154" s="47" t="s">
        <v>31</v>
      </c>
      <c r="L154" s="49">
        <v>1</v>
      </c>
      <c r="M154" s="48" t="s">
        <v>32</v>
      </c>
      <c r="N154" s="50">
        <f t="shared" ref="N154" si="14">L154*I154*F154</f>
        <v>2</v>
      </c>
      <c r="O154" s="53">
        <v>700000</v>
      </c>
      <c r="P154" s="54">
        <f>O154*N154</f>
        <v>1400000</v>
      </c>
      <c r="Q154" s="186"/>
    </row>
    <row r="155" spans="1:17" x14ac:dyDescent="0.25">
      <c r="A155" s="31" t="s">
        <v>44</v>
      </c>
      <c r="B155" s="56" t="s">
        <v>45</v>
      </c>
      <c r="C155" s="57"/>
      <c r="D155" s="58"/>
      <c r="E155" s="58"/>
      <c r="F155" s="57"/>
      <c r="G155" s="57"/>
      <c r="H155" s="57"/>
      <c r="I155" s="57"/>
      <c r="J155" s="57"/>
      <c r="K155" s="57"/>
      <c r="L155" s="59"/>
      <c r="M155" s="60"/>
      <c r="N155" s="50"/>
      <c r="O155" s="186"/>
      <c r="P155" s="62">
        <f>SUM(P156:P157)</f>
        <v>8250000</v>
      </c>
      <c r="Q155" s="186"/>
    </row>
    <row r="156" spans="1:17" x14ac:dyDescent="0.25">
      <c r="A156" s="37"/>
      <c r="B156" s="44"/>
      <c r="C156" s="45" t="s">
        <v>161</v>
      </c>
      <c r="D156" s="46"/>
      <c r="E156" s="46"/>
      <c r="F156" s="45">
        <v>5</v>
      </c>
      <c r="G156" s="45" t="s">
        <v>30</v>
      </c>
      <c r="H156" s="47" t="s">
        <v>31</v>
      </c>
      <c r="I156" s="45">
        <v>1</v>
      </c>
      <c r="J156" s="48" t="s">
        <v>47</v>
      </c>
      <c r="K156" s="47" t="s">
        <v>31</v>
      </c>
      <c r="L156" s="49">
        <v>1</v>
      </c>
      <c r="M156" s="48" t="s">
        <v>48</v>
      </c>
      <c r="N156" s="50">
        <f>F156*I156*L156</f>
        <v>5</v>
      </c>
      <c r="O156" s="53">
        <v>150000</v>
      </c>
      <c r="P156" s="51">
        <f>O156*N156</f>
        <v>750000</v>
      </c>
      <c r="Q156" s="186"/>
    </row>
    <row r="157" spans="1:17" x14ac:dyDescent="0.25">
      <c r="A157" s="37"/>
      <c r="B157" s="44"/>
      <c r="C157" s="45" t="s">
        <v>157</v>
      </c>
      <c r="D157" s="46"/>
      <c r="E157" s="46"/>
      <c r="F157" s="45">
        <v>25</v>
      </c>
      <c r="G157" s="45" t="s">
        <v>30</v>
      </c>
      <c r="H157" s="47" t="s">
        <v>31</v>
      </c>
      <c r="I157" s="45">
        <v>1</v>
      </c>
      <c r="J157" s="48" t="s">
        <v>33</v>
      </c>
      <c r="K157" s="47" t="s">
        <v>31</v>
      </c>
      <c r="L157" s="49">
        <v>1</v>
      </c>
      <c r="M157" s="48" t="s">
        <v>48</v>
      </c>
      <c r="N157" s="50">
        <f>F157*I157*L157</f>
        <v>25</v>
      </c>
      <c r="O157" s="53">
        <v>300000</v>
      </c>
      <c r="P157" s="51">
        <f>O157*N157</f>
        <v>7500000</v>
      </c>
      <c r="Q157" s="186"/>
    </row>
    <row r="158" spans="1:17" x14ac:dyDescent="0.25">
      <c r="A158" s="37"/>
      <c r="B158" s="44"/>
      <c r="C158" s="45"/>
      <c r="D158" s="46"/>
      <c r="E158" s="46"/>
      <c r="F158" s="45"/>
      <c r="G158" s="45"/>
      <c r="H158" s="47"/>
      <c r="I158" s="45"/>
      <c r="J158" s="48"/>
      <c r="K158" s="47"/>
      <c r="L158" s="49"/>
      <c r="M158" s="48"/>
      <c r="N158" s="50"/>
      <c r="O158" s="43"/>
      <c r="P158" s="51"/>
      <c r="Q158" s="103"/>
    </row>
    <row r="159" spans="1:17" ht="18" x14ac:dyDescent="0.25">
      <c r="A159" s="37" t="s">
        <v>34</v>
      </c>
      <c r="B159" s="38" t="s">
        <v>168</v>
      </c>
      <c r="C159" s="65"/>
      <c r="D159" s="66"/>
      <c r="E159" s="66"/>
      <c r="F159" s="45"/>
      <c r="G159" s="45"/>
      <c r="H159" s="47"/>
      <c r="I159" s="45"/>
      <c r="J159" s="48"/>
      <c r="K159" s="47"/>
      <c r="L159" s="49"/>
      <c r="M159" s="48"/>
      <c r="N159" s="50"/>
      <c r="O159" s="43"/>
      <c r="P159" s="39">
        <f>P162+P167+P170+P160</f>
        <v>131500000</v>
      </c>
      <c r="Q159" s="103"/>
    </row>
    <row r="160" spans="1:17" x14ac:dyDescent="0.25">
      <c r="A160" s="37">
        <v>521114</v>
      </c>
      <c r="B160" s="38" t="s">
        <v>35</v>
      </c>
      <c r="C160" s="2"/>
      <c r="D160" s="24"/>
      <c r="E160" s="24"/>
      <c r="N160" s="24"/>
      <c r="O160" s="33"/>
      <c r="P160" s="34">
        <f>SUM(P161)</f>
        <v>400000</v>
      </c>
      <c r="Q160" s="103"/>
    </row>
    <row r="161" spans="1:17" x14ac:dyDescent="0.25">
      <c r="A161" s="52"/>
      <c r="B161" s="44"/>
      <c r="C161" s="45" t="s">
        <v>36</v>
      </c>
      <c r="D161" s="46"/>
      <c r="E161" s="46"/>
      <c r="F161" s="45"/>
      <c r="G161" s="45"/>
      <c r="H161" s="47"/>
      <c r="I161" s="45">
        <v>4</v>
      </c>
      <c r="J161" s="48" t="s">
        <v>32</v>
      </c>
      <c r="K161" s="47"/>
      <c r="L161" s="49"/>
      <c r="M161" s="48"/>
      <c r="N161" s="50">
        <f>I161</f>
        <v>4</v>
      </c>
      <c r="O161" s="43">
        <v>100000</v>
      </c>
      <c r="P161" s="51">
        <f>O161*N161</f>
        <v>400000</v>
      </c>
      <c r="Q161" s="103"/>
    </row>
    <row r="162" spans="1:17" x14ac:dyDescent="0.25">
      <c r="A162" s="37">
        <v>521211</v>
      </c>
      <c r="B162" s="40" t="s">
        <v>28</v>
      </c>
      <c r="C162" s="1"/>
      <c r="D162" s="32"/>
      <c r="E162" s="32"/>
      <c r="F162" s="1"/>
      <c r="G162" s="1"/>
      <c r="H162" s="1"/>
      <c r="I162" s="1"/>
      <c r="J162" s="2"/>
      <c r="K162" s="1"/>
      <c r="L162" s="41"/>
      <c r="M162" s="92"/>
      <c r="N162" s="42"/>
      <c r="O162" s="43"/>
      <c r="P162" s="34">
        <f>SUM(P163:P166)</f>
        <v>22400000</v>
      </c>
      <c r="Q162" s="103"/>
    </row>
    <row r="163" spans="1:17" x14ac:dyDescent="0.25">
      <c r="A163" s="37"/>
      <c r="B163" s="38"/>
      <c r="C163" s="45" t="s">
        <v>37</v>
      </c>
      <c r="D163" s="46"/>
      <c r="E163" s="46"/>
      <c r="F163" s="45"/>
      <c r="G163" s="45"/>
      <c r="H163" s="47"/>
      <c r="I163" s="45">
        <v>4</v>
      </c>
      <c r="J163" s="48" t="s">
        <v>32</v>
      </c>
      <c r="K163" s="47"/>
      <c r="L163" s="49"/>
      <c r="M163" s="48"/>
      <c r="N163" s="50">
        <f>I163</f>
        <v>4</v>
      </c>
      <c r="O163" s="43">
        <v>1000000</v>
      </c>
      <c r="P163" s="51">
        <f>O163*N163</f>
        <v>4000000</v>
      </c>
      <c r="Q163" s="103"/>
    </row>
    <row r="164" spans="1:17" x14ac:dyDescent="0.25">
      <c r="A164" s="37"/>
      <c r="B164" s="38"/>
      <c r="C164" s="45" t="s">
        <v>38</v>
      </c>
      <c r="D164" s="46"/>
      <c r="E164" s="46"/>
      <c r="F164" s="45"/>
      <c r="G164" s="45"/>
      <c r="H164" s="47"/>
      <c r="I164" s="45">
        <v>4</v>
      </c>
      <c r="J164" s="48" t="s">
        <v>32</v>
      </c>
      <c r="K164" s="47"/>
      <c r="L164" s="49"/>
      <c r="M164" s="48"/>
      <c r="N164" s="50">
        <f>I164</f>
        <v>4</v>
      </c>
      <c r="O164" s="43">
        <v>1000000</v>
      </c>
      <c r="P164" s="51">
        <f>O164*N164</f>
        <v>4000000</v>
      </c>
      <c r="Q164" s="103"/>
    </row>
    <row r="165" spans="1:17" x14ac:dyDescent="0.25">
      <c r="A165" s="37"/>
      <c r="B165" s="38"/>
      <c r="C165" s="45" t="s">
        <v>39</v>
      </c>
      <c r="D165" s="46"/>
      <c r="E165" s="46"/>
      <c r="F165" s="45"/>
      <c r="G165" s="45"/>
      <c r="H165" s="47"/>
      <c r="I165" s="45">
        <v>4</v>
      </c>
      <c r="J165" s="48" t="s">
        <v>32</v>
      </c>
      <c r="K165" s="47"/>
      <c r="L165" s="49"/>
      <c r="M165" s="48"/>
      <c r="N165" s="50">
        <f>I165</f>
        <v>4</v>
      </c>
      <c r="O165" s="43">
        <v>2000000</v>
      </c>
      <c r="P165" s="51">
        <f>O165*N165</f>
        <v>8000000</v>
      </c>
      <c r="Q165" s="103"/>
    </row>
    <row r="166" spans="1:17" x14ac:dyDescent="0.25">
      <c r="A166" s="37"/>
      <c r="B166" s="44"/>
      <c r="C166" s="45" t="s">
        <v>29</v>
      </c>
      <c r="D166" s="46"/>
      <c r="E166" s="46"/>
      <c r="F166" s="45">
        <v>25</v>
      </c>
      <c r="G166" s="45" t="s">
        <v>30</v>
      </c>
      <c r="H166" s="47" t="s">
        <v>31</v>
      </c>
      <c r="I166" s="45">
        <v>4</v>
      </c>
      <c r="J166" s="48" t="s">
        <v>32</v>
      </c>
      <c r="K166" s="47" t="s">
        <v>31</v>
      </c>
      <c r="L166" s="49">
        <v>1</v>
      </c>
      <c r="M166" s="48" t="s">
        <v>33</v>
      </c>
      <c r="N166" s="50">
        <f>F166*I166</f>
        <v>100</v>
      </c>
      <c r="O166" s="43">
        <v>64000</v>
      </c>
      <c r="P166" s="51">
        <f>O166*N166</f>
        <v>6400000</v>
      </c>
      <c r="Q166" s="103"/>
    </row>
    <row r="167" spans="1:17" x14ac:dyDescent="0.25">
      <c r="A167" s="37">
        <v>522151</v>
      </c>
      <c r="B167" s="40" t="s">
        <v>40</v>
      </c>
      <c r="C167" s="1"/>
      <c r="D167" s="32"/>
      <c r="E167" s="32"/>
      <c r="F167" s="1"/>
      <c r="G167" s="1"/>
      <c r="H167" s="1"/>
      <c r="I167" s="2"/>
      <c r="J167" s="48"/>
      <c r="K167" s="47"/>
      <c r="L167" s="49"/>
      <c r="M167" s="48"/>
      <c r="N167" s="50"/>
      <c r="O167" s="53"/>
      <c r="P167" s="34">
        <f>SUM(P168:P169)</f>
        <v>59200000</v>
      </c>
      <c r="Q167" s="103"/>
    </row>
    <row r="168" spans="1:17" x14ac:dyDescent="0.25">
      <c r="A168" s="37"/>
      <c r="B168" s="44"/>
      <c r="C168" s="45" t="s">
        <v>41</v>
      </c>
      <c r="D168" s="46"/>
      <c r="E168" s="46"/>
      <c r="F168" s="45">
        <v>4</v>
      </c>
      <c r="G168" s="45" t="s">
        <v>30</v>
      </c>
      <c r="H168" s="47" t="s">
        <v>31</v>
      </c>
      <c r="I168" s="45">
        <v>2</v>
      </c>
      <c r="J168" s="48" t="s">
        <v>42</v>
      </c>
      <c r="K168" s="47" t="s">
        <v>31</v>
      </c>
      <c r="L168" s="49">
        <v>4</v>
      </c>
      <c r="M168" s="48" t="s">
        <v>32</v>
      </c>
      <c r="N168" s="50">
        <f>L168*I168*F168</f>
        <v>32</v>
      </c>
      <c r="O168" s="53">
        <v>1500000</v>
      </c>
      <c r="P168" s="54">
        <f>O168*N168</f>
        <v>48000000</v>
      </c>
      <c r="Q168" s="103"/>
    </row>
    <row r="169" spans="1:17" x14ac:dyDescent="0.25">
      <c r="A169" s="37"/>
      <c r="B169" s="44"/>
      <c r="C169" s="45" t="s">
        <v>43</v>
      </c>
      <c r="D169" s="46"/>
      <c r="E169" s="46"/>
      <c r="F169" s="45">
        <v>2</v>
      </c>
      <c r="G169" s="45" t="s">
        <v>30</v>
      </c>
      <c r="H169" s="47" t="s">
        <v>31</v>
      </c>
      <c r="I169" s="45">
        <v>2</v>
      </c>
      <c r="J169" s="48" t="s">
        <v>42</v>
      </c>
      <c r="K169" s="47" t="s">
        <v>31</v>
      </c>
      <c r="L169" s="49">
        <v>4</v>
      </c>
      <c r="M169" s="48" t="s">
        <v>32</v>
      </c>
      <c r="N169" s="50">
        <f t="shared" ref="N169" si="15">L169*I169*F169</f>
        <v>16</v>
      </c>
      <c r="O169" s="53">
        <v>700000</v>
      </c>
      <c r="P169" s="54">
        <f>O169*N169</f>
        <v>11200000</v>
      </c>
      <c r="Q169" s="103"/>
    </row>
    <row r="170" spans="1:17" x14ac:dyDescent="0.25">
      <c r="A170" s="31" t="s">
        <v>44</v>
      </c>
      <c r="B170" s="56" t="s">
        <v>45</v>
      </c>
      <c r="C170" s="57"/>
      <c r="D170" s="58"/>
      <c r="E170" s="58"/>
      <c r="F170" s="57"/>
      <c r="G170" s="57"/>
      <c r="H170" s="57"/>
      <c r="I170" s="57"/>
      <c r="J170" s="57"/>
      <c r="K170" s="57"/>
      <c r="L170" s="59"/>
      <c r="M170" s="60"/>
      <c r="N170" s="50"/>
      <c r="O170" s="103"/>
      <c r="P170" s="62">
        <f>SUM(P171:P175)</f>
        <v>49500000</v>
      </c>
      <c r="Q170" s="103"/>
    </row>
    <row r="171" spans="1:17" x14ac:dyDescent="0.25">
      <c r="A171" s="37"/>
      <c r="B171" s="44"/>
      <c r="C171" s="45" t="s">
        <v>55</v>
      </c>
      <c r="D171" s="46"/>
      <c r="E171" s="46"/>
      <c r="F171" s="45">
        <v>25</v>
      </c>
      <c r="G171" s="45" t="s">
        <v>30</v>
      </c>
      <c r="H171" s="47" t="s">
        <v>31</v>
      </c>
      <c r="I171" s="45">
        <v>1</v>
      </c>
      <c r="J171" s="48" t="s">
        <v>33</v>
      </c>
      <c r="K171" s="47" t="s">
        <v>31</v>
      </c>
      <c r="L171" s="49">
        <v>0</v>
      </c>
      <c r="M171" s="48" t="s">
        <v>48</v>
      </c>
      <c r="N171" s="50">
        <f>F171*I171*L171</f>
        <v>0</v>
      </c>
      <c r="O171" s="53">
        <v>330000</v>
      </c>
      <c r="P171" s="51">
        <f>O171*N171</f>
        <v>0</v>
      </c>
      <c r="Q171" s="186"/>
    </row>
    <row r="172" spans="1:17" x14ac:dyDescent="0.25">
      <c r="A172" s="37"/>
      <c r="B172" s="44"/>
      <c r="C172" s="45" t="s">
        <v>46</v>
      </c>
      <c r="D172" s="46"/>
      <c r="E172" s="46"/>
      <c r="F172" s="45">
        <v>25</v>
      </c>
      <c r="G172" s="45" t="s">
        <v>30</v>
      </c>
      <c r="H172" s="47" t="s">
        <v>31</v>
      </c>
      <c r="I172" s="45">
        <v>1</v>
      </c>
      <c r="J172" s="48" t="s">
        <v>47</v>
      </c>
      <c r="K172" s="47" t="s">
        <v>31</v>
      </c>
      <c r="L172" s="49">
        <v>0</v>
      </c>
      <c r="M172" s="48" t="s">
        <v>48</v>
      </c>
      <c r="N172" s="50">
        <f>F172*I172*L172</f>
        <v>0</v>
      </c>
      <c r="O172" s="53">
        <v>150000</v>
      </c>
      <c r="P172" s="51">
        <f>O172*N172</f>
        <v>0</v>
      </c>
      <c r="Q172" s="186"/>
    </row>
    <row r="173" spans="1:17" x14ac:dyDescent="0.25">
      <c r="A173" s="37"/>
      <c r="B173" s="44"/>
      <c r="C173" s="45" t="s">
        <v>56</v>
      </c>
      <c r="D173" s="46"/>
      <c r="E173" s="46"/>
      <c r="F173" s="45">
        <v>25</v>
      </c>
      <c r="G173" s="45" t="s">
        <v>30</v>
      </c>
      <c r="H173" s="47" t="s">
        <v>31</v>
      </c>
      <c r="I173" s="45">
        <v>1</v>
      </c>
      <c r="J173" s="48" t="s">
        <v>33</v>
      </c>
      <c r="K173" s="47" t="s">
        <v>31</v>
      </c>
      <c r="L173" s="49">
        <v>0</v>
      </c>
      <c r="M173" s="48" t="s">
        <v>48</v>
      </c>
      <c r="N173" s="50">
        <f>F173*I173*L173</f>
        <v>0</v>
      </c>
      <c r="O173" s="53">
        <v>130000</v>
      </c>
      <c r="P173" s="51">
        <f>O173*N173</f>
        <v>0</v>
      </c>
      <c r="Q173" s="186"/>
    </row>
    <row r="174" spans="1:17" x14ac:dyDescent="0.25">
      <c r="A174" s="37"/>
      <c r="B174" s="44"/>
      <c r="C174" s="45" t="s">
        <v>164</v>
      </c>
      <c r="D174" s="46"/>
      <c r="E174" s="46"/>
      <c r="F174" s="45">
        <v>5</v>
      </c>
      <c r="G174" s="45" t="s">
        <v>30</v>
      </c>
      <c r="H174" s="47" t="s">
        <v>31</v>
      </c>
      <c r="I174" s="45">
        <v>1</v>
      </c>
      <c r="J174" s="48" t="s">
        <v>47</v>
      </c>
      <c r="K174" s="47" t="s">
        <v>31</v>
      </c>
      <c r="L174" s="49">
        <v>6</v>
      </c>
      <c r="M174" s="48" t="s">
        <v>48</v>
      </c>
      <c r="N174" s="50">
        <f>F174*I174*L174</f>
        <v>30</v>
      </c>
      <c r="O174" s="53">
        <v>150000</v>
      </c>
      <c r="P174" s="51">
        <f>O174*N174</f>
        <v>4500000</v>
      </c>
      <c r="Q174" s="103"/>
    </row>
    <row r="175" spans="1:17" x14ac:dyDescent="0.25">
      <c r="A175" s="37"/>
      <c r="B175" s="44"/>
      <c r="C175" s="45" t="s">
        <v>104</v>
      </c>
      <c r="D175" s="46"/>
      <c r="E175" s="46"/>
      <c r="F175" s="45">
        <v>25</v>
      </c>
      <c r="G175" s="45" t="s">
        <v>30</v>
      </c>
      <c r="H175" s="47" t="s">
        <v>31</v>
      </c>
      <c r="I175" s="45">
        <v>1</v>
      </c>
      <c r="J175" s="48" t="s">
        <v>33</v>
      </c>
      <c r="K175" s="47" t="s">
        <v>31</v>
      </c>
      <c r="L175" s="49">
        <v>6</v>
      </c>
      <c r="M175" s="48" t="s">
        <v>48</v>
      </c>
      <c r="N175" s="50">
        <f>F175*I175*L175</f>
        <v>150</v>
      </c>
      <c r="O175" s="53">
        <v>300000</v>
      </c>
      <c r="P175" s="51">
        <f>O175*N175</f>
        <v>45000000</v>
      </c>
      <c r="Q175" s="103"/>
    </row>
    <row r="176" spans="1:17" x14ac:dyDescent="0.25">
      <c r="A176" s="37"/>
      <c r="B176" s="365" t="s">
        <v>351</v>
      </c>
      <c r="C176" s="358"/>
      <c r="D176" s="359"/>
      <c r="E176" s="359"/>
      <c r="F176" s="358"/>
      <c r="G176" s="358"/>
      <c r="H176" s="360"/>
      <c r="I176" s="358"/>
      <c r="J176" s="361"/>
      <c r="K176" s="360"/>
      <c r="L176" s="362"/>
      <c r="M176" s="361"/>
      <c r="N176" s="363"/>
      <c r="O176" s="364"/>
      <c r="P176" s="366">
        <v>14000000</v>
      </c>
      <c r="Q176" s="356"/>
    </row>
    <row r="177" spans="1:17" x14ac:dyDescent="0.25">
      <c r="A177" s="55"/>
      <c r="B177" s="56"/>
      <c r="C177" s="45"/>
      <c r="D177" s="46"/>
      <c r="E177" s="46"/>
      <c r="F177" s="45"/>
      <c r="G177" s="45"/>
      <c r="H177" s="47"/>
      <c r="I177" s="45"/>
      <c r="J177" s="48"/>
      <c r="K177" s="47"/>
      <c r="L177" s="49"/>
      <c r="M177" s="48"/>
      <c r="N177" s="50"/>
      <c r="O177" s="68"/>
      <c r="P177" s="51"/>
      <c r="Q177" s="186"/>
    </row>
    <row r="178" spans="1:17" s="175" customFormat="1" ht="18" x14ac:dyDescent="0.25">
      <c r="A178" s="37" t="s">
        <v>49</v>
      </c>
      <c r="B178" s="38" t="s">
        <v>105</v>
      </c>
      <c r="C178" s="45"/>
      <c r="D178" s="46"/>
      <c r="E178" s="46"/>
      <c r="F178" s="45"/>
      <c r="G178" s="45"/>
      <c r="H178" s="47"/>
      <c r="I178" s="45"/>
      <c r="J178" s="48"/>
      <c r="K178" s="47"/>
      <c r="L178" s="49"/>
      <c r="M178" s="48"/>
      <c r="N178" s="50"/>
      <c r="O178" s="43"/>
      <c r="P178" s="39">
        <f>SUM(P180:P180)</f>
        <v>45000000</v>
      </c>
      <c r="Q178" s="327"/>
    </row>
    <row r="179" spans="1:17" s="175" customFormat="1" x14ac:dyDescent="0.25">
      <c r="A179" s="37">
        <v>522131</v>
      </c>
      <c r="B179" s="38" t="s">
        <v>117</v>
      </c>
      <c r="C179" s="45"/>
      <c r="D179" s="46"/>
      <c r="E179" s="46"/>
      <c r="F179" s="45"/>
      <c r="G179" s="45"/>
      <c r="H179" s="47"/>
      <c r="I179" s="45"/>
      <c r="J179" s="48"/>
      <c r="K179" s="47"/>
      <c r="L179" s="49"/>
      <c r="M179" s="48"/>
      <c r="N179" s="50"/>
      <c r="O179" s="43"/>
      <c r="P179" s="51"/>
      <c r="Q179" s="327"/>
    </row>
    <row r="180" spans="1:17" s="175" customFormat="1" x14ac:dyDescent="0.25">
      <c r="A180" s="37"/>
      <c r="B180" s="44"/>
      <c r="C180" s="45" t="s">
        <v>105</v>
      </c>
      <c r="D180" s="46"/>
      <c r="E180" s="46"/>
      <c r="F180" s="45"/>
      <c r="G180" s="45"/>
      <c r="H180" s="47"/>
      <c r="I180" s="45">
        <v>1</v>
      </c>
      <c r="J180" s="48" t="s">
        <v>32</v>
      </c>
      <c r="K180" s="47"/>
      <c r="L180" s="49"/>
      <c r="M180" s="48"/>
      <c r="N180" s="50">
        <v>1</v>
      </c>
      <c r="O180" s="43">
        <v>45000000</v>
      </c>
      <c r="P180" s="51">
        <f>O180</f>
        <v>45000000</v>
      </c>
      <c r="Q180" s="327"/>
    </row>
    <row r="181" spans="1:17" x14ac:dyDescent="0.25">
      <c r="A181" s="37"/>
      <c r="B181" s="44"/>
      <c r="C181" s="45"/>
      <c r="D181" s="46"/>
      <c r="E181" s="46"/>
      <c r="F181" s="45"/>
      <c r="G181" s="45"/>
      <c r="H181" s="47"/>
      <c r="I181" s="45"/>
      <c r="J181" s="48"/>
      <c r="K181" s="47"/>
      <c r="L181" s="49"/>
      <c r="M181" s="48"/>
      <c r="N181" s="50"/>
      <c r="O181" s="43"/>
      <c r="P181" s="51"/>
      <c r="Q181" s="103"/>
    </row>
    <row r="182" spans="1:17" ht="18" x14ac:dyDescent="0.25">
      <c r="A182" s="37" t="s">
        <v>50</v>
      </c>
      <c r="B182" s="38" t="s">
        <v>106</v>
      </c>
      <c r="C182" s="45"/>
      <c r="D182" s="46"/>
      <c r="E182" s="46"/>
      <c r="F182" s="45"/>
      <c r="G182" s="45"/>
      <c r="H182" s="47"/>
      <c r="I182" s="45"/>
      <c r="J182" s="48"/>
      <c r="K182" s="47"/>
      <c r="L182" s="49"/>
      <c r="M182" s="48"/>
      <c r="N182" s="50"/>
      <c r="O182" s="43"/>
      <c r="P182" s="39">
        <f>P183+P185+P190+P193</f>
        <v>21350000</v>
      </c>
      <c r="Q182" s="103"/>
    </row>
    <row r="183" spans="1:17" x14ac:dyDescent="0.25">
      <c r="A183" s="37">
        <v>521114</v>
      </c>
      <c r="B183" s="38" t="s">
        <v>35</v>
      </c>
      <c r="C183" s="2"/>
      <c r="D183" s="24"/>
      <c r="E183" s="24"/>
      <c r="N183" s="24"/>
      <c r="O183" s="33"/>
      <c r="P183" s="34">
        <f>SUM(P184)</f>
        <v>100000</v>
      </c>
      <c r="Q183" s="103"/>
    </row>
    <row r="184" spans="1:17" x14ac:dyDescent="0.25">
      <c r="A184" s="52"/>
      <c r="B184" s="44"/>
      <c r="C184" s="45" t="s">
        <v>36</v>
      </c>
      <c r="D184" s="46"/>
      <c r="E184" s="46"/>
      <c r="F184" s="45"/>
      <c r="G184" s="45"/>
      <c r="H184" s="47"/>
      <c r="I184" s="45">
        <v>1</v>
      </c>
      <c r="J184" s="48" t="s">
        <v>32</v>
      </c>
      <c r="K184" s="47"/>
      <c r="L184" s="49"/>
      <c r="M184" s="48"/>
      <c r="N184" s="50">
        <f>I184</f>
        <v>1</v>
      </c>
      <c r="O184" s="43">
        <v>100000</v>
      </c>
      <c r="P184" s="51">
        <f>O184*N184</f>
        <v>100000</v>
      </c>
      <c r="Q184" s="103"/>
    </row>
    <row r="185" spans="1:17" x14ac:dyDescent="0.25">
      <c r="A185" s="37">
        <v>521211</v>
      </c>
      <c r="B185" s="40" t="s">
        <v>28</v>
      </c>
      <c r="C185" s="1"/>
      <c r="D185" s="32"/>
      <c r="E185" s="32"/>
      <c r="F185" s="1"/>
      <c r="G185" s="1"/>
      <c r="H185" s="1"/>
      <c r="I185" s="1"/>
      <c r="J185" s="2"/>
      <c r="K185" s="1"/>
      <c r="L185" s="41"/>
      <c r="M185" s="92"/>
      <c r="N185" s="42"/>
      <c r="O185" s="43"/>
      <c r="P185" s="34">
        <f>SUM(P186:P189)</f>
        <v>5600000</v>
      </c>
      <c r="Q185" s="103"/>
    </row>
    <row r="186" spans="1:17" x14ac:dyDescent="0.25">
      <c r="A186" s="37"/>
      <c r="B186" s="38"/>
      <c r="C186" s="45" t="s">
        <v>37</v>
      </c>
      <c r="D186" s="46"/>
      <c r="E186" s="46"/>
      <c r="F186" s="45"/>
      <c r="G186" s="45"/>
      <c r="H186" s="47"/>
      <c r="I186" s="45">
        <v>1</v>
      </c>
      <c r="J186" s="48" t="s">
        <v>32</v>
      </c>
      <c r="K186" s="47"/>
      <c r="L186" s="49"/>
      <c r="M186" s="48"/>
      <c r="N186" s="50">
        <f>I186</f>
        <v>1</v>
      </c>
      <c r="O186" s="43">
        <v>1000000</v>
      </c>
      <c r="P186" s="51">
        <f>O186*N186</f>
        <v>1000000</v>
      </c>
      <c r="Q186" s="103"/>
    </row>
    <row r="187" spans="1:17" x14ac:dyDescent="0.25">
      <c r="A187" s="37"/>
      <c r="B187" s="38"/>
      <c r="C187" s="45" t="s">
        <v>38</v>
      </c>
      <c r="D187" s="46"/>
      <c r="E187" s="46"/>
      <c r="F187" s="45"/>
      <c r="G187" s="45"/>
      <c r="H187" s="47"/>
      <c r="I187" s="45">
        <v>1</v>
      </c>
      <c r="J187" s="48" t="s">
        <v>32</v>
      </c>
      <c r="K187" s="47"/>
      <c r="L187" s="49"/>
      <c r="M187" s="48"/>
      <c r="N187" s="50">
        <f>I187</f>
        <v>1</v>
      </c>
      <c r="O187" s="43">
        <v>1000000</v>
      </c>
      <c r="P187" s="51">
        <f>O187*N187</f>
        <v>1000000</v>
      </c>
      <c r="Q187" s="103"/>
    </row>
    <row r="188" spans="1:17" x14ac:dyDescent="0.25">
      <c r="A188" s="37"/>
      <c r="B188" s="38"/>
      <c r="C188" s="45" t="s">
        <v>39</v>
      </c>
      <c r="D188" s="46"/>
      <c r="E188" s="46"/>
      <c r="F188" s="45"/>
      <c r="G188" s="45"/>
      <c r="H188" s="47"/>
      <c r="I188" s="45">
        <v>1</v>
      </c>
      <c r="J188" s="48" t="s">
        <v>32</v>
      </c>
      <c r="K188" s="47"/>
      <c r="L188" s="49"/>
      <c r="M188" s="48"/>
      <c r="N188" s="50">
        <f>I188</f>
        <v>1</v>
      </c>
      <c r="O188" s="43">
        <v>2000000</v>
      </c>
      <c r="P188" s="51">
        <f>O188*N188</f>
        <v>2000000</v>
      </c>
      <c r="Q188" s="103"/>
    </row>
    <row r="189" spans="1:17" x14ac:dyDescent="0.25">
      <c r="A189" s="37"/>
      <c r="B189" s="44"/>
      <c r="C189" s="45" t="s">
        <v>29</v>
      </c>
      <c r="D189" s="46"/>
      <c r="E189" s="46"/>
      <c r="F189" s="45">
        <v>25</v>
      </c>
      <c r="G189" s="45" t="s">
        <v>30</v>
      </c>
      <c r="H189" s="47" t="s">
        <v>31</v>
      </c>
      <c r="I189" s="45">
        <v>1</v>
      </c>
      <c r="J189" s="48" t="s">
        <v>32</v>
      </c>
      <c r="K189" s="47" t="s">
        <v>31</v>
      </c>
      <c r="L189" s="49">
        <v>1</v>
      </c>
      <c r="M189" s="48" t="s">
        <v>33</v>
      </c>
      <c r="N189" s="50">
        <f>F189*I189</f>
        <v>25</v>
      </c>
      <c r="O189" s="43">
        <v>64000</v>
      </c>
      <c r="P189" s="51">
        <f>O189*N189</f>
        <v>1600000</v>
      </c>
      <c r="Q189" s="103"/>
    </row>
    <row r="190" spans="1:17" x14ac:dyDescent="0.25">
      <c r="A190" s="37">
        <v>522151</v>
      </c>
      <c r="B190" s="40" t="s">
        <v>40</v>
      </c>
      <c r="C190" s="1"/>
      <c r="D190" s="32"/>
      <c r="E190" s="32"/>
      <c r="F190" s="1"/>
      <c r="G190" s="1"/>
      <c r="H190" s="1"/>
      <c r="I190" s="2"/>
      <c r="J190" s="48"/>
      <c r="K190" s="47"/>
      <c r="L190" s="49"/>
      <c r="M190" s="48"/>
      <c r="N190" s="50"/>
      <c r="O190" s="53"/>
      <c r="P190" s="34">
        <f>SUM(P191:P192)</f>
        <v>7400000</v>
      </c>
      <c r="Q190" s="103"/>
    </row>
    <row r="191" spans="1:17" x14ac:dyDescent="0.25">
      <c r="A191" s="37"/>
      <c r="B191" s="44"/>
      <c r="C191" s="45" t="s">
        <v>41</v>
      </c>
      <c r="D191" s="46"/>
      <c r="E191" s="46"/>
      <c r="F191" s="45">
        <v>2</v>
      </c>
      <c r="G191" s="45" t="s">
        <v>30</v>
      </c>
      <c r="H191" s="47" t="s">
        <v>31</v>
      </c>
      <c r="I191" s="45">
        <v>2</v>
      </c>
      <c r="J191" s="48" t="s">
        <v>42</v>
      </c>
      <c r="K191" s="47" t="s">
        <v>31</v>
      </c>
      <c r="L191" s="49">
        <v>1</v>
      </c>
      <c r="M191" s="48" t="s">
        <v>32</v>
      </c>
      <c r="N191" s="50">
        <f>L191*I191*F191</f>
        <v>4</v>
      </c>
      <c r="O191" s="53">
        <v>1500000</v>
      </c>
      <c r="P191" s="54">
        <f>O191*N191</f>
        <v>6000000</v>
      </c>
      <c r="Q191" s="103"/>
    </row>
    <row r="192" spans="1:17" x14ac:dyDescent="0.25">
      <c r="A192" s="37"/>
      <c r="B192" s="44"/>
      <c r="C192" s="45" t="s">
        <v>43</v>
      </c>
      <c r="D192" s="46"/>
      <c r="E192" s="46"/>
      <c r="F192" s="45">
        <v>1</v>
      </c>
      <c r="G192" s="45" t="s">
        <v>30</v>
      </c>
      <c r="H192" s="47" t="s">
        <v>31</v>
      </c>
      <c r="I192" s="45">
        <v>2</v>
      </c>
      <c r="J192" s="48" t="s">
        <v>42</v>
      </c>
      <c r="K192" s="47" t="s">
        <v>31</v>
      </c>
      <c r="L192" s="49">
        <v>1</v>
      </c>
      <c r="M192" s="48" t="s">
        <v>32</v>
      </c>
      <c r="N192" s="50">
        <f t="shared" ref="N192" si="16">L192*I192*F192</f>
        <v>2</v>
      </c>
      <c r="O192" s="53">
        <v>700000</v>
      </c>
      <c r="P192" s="54">
        <f>O192*N192</f>
        <v>1400000</v>
      </c>
      <c r="Q192" s="103"/>
    </row>
    <row r="193" spans="1:17" x14ac:dyDescent="0.25">
      <c r="A193" s="31" t="s">
        <v>44</v>
      </c>
      <c r="B193" s="56" t="s">
        <v>45</v>
      </c>
      <c r="C193" s="57"/>
      <c r="D193" s="58"/>
      <c r="E193" s="58"/>
      <c r="F193" s="57"/>
      <c r="G193" s="57"/>
      <c r="H193" s="57"/>
      <c r="I193" s="57"/>
      <c r="J193" s="57"/>
      <c r="K193" s="57"/>
      <c r="L193" s="59"/>
      <c r="M193" s="60"/>
      <c r="N193" s="50"/>
      <c r="O193" s="103"/>
      <c r="P193" s="62">
        <f>SUM(P194:P195)</f>
        <v>8250000</v>
      </c>
      <c r="Q193" s="103"/>
    </row>
    <row r="194" spans="1:17" x14ac:dyDescent="0.25">
      <c r="A194" s="37"/>
      <c r="B194" s="44"/>
      <c r="C194" s="45" t="s">
        <v>107</v>
      </c>
      <c r="D194" s="46"/>
      <c r="E194" s="46"/>
      <c r="F194" s="45">
        <v>5</v>
      </c>
      <c r="G194" s="45" t="s">
        <v>30</v>
      </c>
      <c r="H194" s="47" t="s">
        <v>31</v>
      </c>
      <c r="I194" s="45">
        <v>1</v>
      </c>
      <c r="J194" s="48" t="s">
        <v>47</v>
      </c>
      <c r="K194" s="47" t="s">
        <v>31</v>
      </c>
      <c r="L194" s="49">
        <v>1</v>
      </c>
      <c r="M194" s="48" t="s">
        <v>48</v>
      </c>
      <c r="N194" s="50">
        <f>F194*I194*L194</f>
        <v>5</v>
      </c>
      <c r="O194" s="53">
        <v>150000</v>
      </c>
      <c r="P194" s="51">
        <f>O194*N194</f>
        <v>750000</v>
      </c>
      <c r="Q194" s="103"/>
    </row>
    <row r="195" spans="1:17" x14ac:dyDescent="0.25">
      <c r="A195" s="37"/>
      <c r="B195" s="44"/>
      <c r="C195" s="45" t="s">
        <v>104</v>
      </c>
      <c r="D195" s="46"/>
      <c r="E195" s="46"/>
      <c r="F195" s="45">
        <v>25</v>
      </c>
      <c r="G195" s="45" t="s">
        <v>30</v>
      </c>
      <c r="H195" s="47" t="s">
        <v>31</v>
      </c>
      <c r="I195" s="45">
        <v>1</v>
      </c>
      <c r="J195" s="48" t="s">
        <v>33</v>
      </c>
      <c r="K195" s="47" t="s">
        <v>31</v>
      </c>
      <c r="L195" s="49">
        <v>1</v>
      </c>
      <c r="M195" s="48" t="s">
        <v>48</v>
      </c>
      <c r="N195" s="50">
        <f>F195*I195*L195</f>
        <v>25</v>
      </c>
      <c r="O195" s="53">
        <v>300000</v>
      </c>
      <c r="P195" s="51">
        <f>O195*N195</f>
        <v>7500000</v>
      </c>
      <c r="Q195" s="103"/>
    </row>
    <row r="196" spans="1:17" x14ac:dyDescent="0.25">
      <c r="A196" s="37"/>
      <c r="B196" s="44"/>
      <c r="C196" s="45"/>
      <c r="D196" s="46"/>
      <c r="E196" s="46"/>
      <c r="F196" s="45"/>
      <c r="G196" s="45"/>
      <c r="H196" s="47"/>
      <c r="I196" s="45"/>
      <c r="J196" s="48"/>
      <c r="K196" s="47"/>
      <c r="L196" s="49"/>
      <c r="M196" s="48"/>
      <c r="N196" s="50"/>
      <c r="O196" s="53"/>
      <c r="P196" s="51"/>
      <c r="Q196" s="186"/>
    </row>
    <row r="197" spans="1:17" ht="18" x14ac:dyDescent="0.25">
      <c r="A197" s="37" t="s">
        <v>318</v>
      </c>
      <c r="B197" s="38" t="s">
        <v>313</v>
      </c>
      <c r="C197" s="45"/>
      <c r="D197" s="46"/>
      <c r="E197" s="46"/>
      <c r="F197" s="45"/>
      <c r="G197" s="45"/>
      <c r="H197" s="47"/>
      <c r="I197" s="45"/>
      <c r="J197" s="48"/>
      <c r="K197" s="47"/>
      <c r="L197" s="49"/>
      <c r="M197" s="48"/>
      <c r="N197" s="50"/>
      <c r="O197" s="53"/>
      <c r="P197" s="39">
        <f>P200+P205+P208+P213+P231+P198</f>
        <v>182740000</v>
      </c>
      <c r="Q197" s="327"/>
    </row>
    <row r="198" spans="1:17" x14ac:dyDescent="0.25">
      <c r="A198" s="37">
        <v>521114</v>
      </c>
      <c r="B198" s="38" t="s">
        <v>35</v>
      </c>
      <c r="C198" s="2"/>
      <c r="D198" s="24"/>
      <c r="E198" s="24"/>
      <c r="N198" s="24"/>
      <c r="O198" s="33"/>
      <c r="P198" s="34">
        <f>SUM(P199)</f>
        <v>750000</v>
      </c>
      <c r="Q198" s="327"/>
    </row>
    <row r="199" spans="1:17" x14ac:dyDescent="0.25">
      <c r="A199" s="52"/>
      <c r="B199" s="44"/>
      <c r="C199" s="45" t="s">
        <v>36</v>
      </c>
      <c r="D199" s="46"/>
      <c r="E199" s="46"/>
      <c r="F199" s="45"/>
      <c r="G199" s="45"/>
      <c r="H199" s="47"/>
      <c r="I199" s="45">
        <v>3</v>
      </c>
      <c r="J199" s="48" t="s">
        <v>32</v>
      </c>
      <c r="K199" s="47"/>
      <c r="L199" s="49"/>
      <c r="M199" s="48"/>
      <c r="N199" s="50">
        <f>I199</f>
        <v>3</v>
      </c>
      <c r="O199" s="43">
        <v>250000</v>
      </c>
      <c r="P199" s="51">
        <f>O199*N199</f>
        <v>750000</v>
      </c>
      <c r="Q199" s="327"/>
    </row>
    <row r="200" spans="1:17" ht="15.75" customHeight="1" x14ac:dyDescent="0.25">
      <c r="A200" s="37">
        <v>521211</v>
      </c>
      <c r="B200" s="40" t="s">
        <v>28</v>
      </c>
      <c r="C200" s="1"/>
      <c r="D200" s="32"/>
      <c r="E200" s="32"/>
      <c r="F200" s="1"/>
      <c r="G200" s="1"/>
      <c r="H200" s="1"/>
      <c r="I200" s="1"/>
      <c r="J200" s="2"/>
      <c r="K200" s="1"/>
      <c r="L200" s="41"/>
      <c r="M200" s="92"/>
      <c r="N200" s="42"/>
      <c r="O200" s="43"/>
      <c r="P200" s="34">
        <f>SUM(P201:P204)</f>
        <v>28000000</v>
      </c>
      <c r="Q200" s="327"/>
    </row>
    <row r="201" spans="1:17" x14ac:dyDescent="0.25">
      <c r="A201" s="37"/>
      <c r="B201" s="38"/>
      <c r="C201" s="45" t="s">
        <v>37</v>
      </c>
      <c r="D201" s="46"/>
      <c r="E201" s="46"/>
      <c r="F201" s="45"/>
      <c r="G201" s="45"/>
      <c r="H201" s="47"/>
      <c r="I201" s="45">
        <v>3</v>
      </c>
      <c r="J201" s="48" t="s">
        <v>32</v>
      </c>
      <c r="K201" s="47"/>
      <c r="L201" s="49"/>
      <c r="M201" s="48"/>
      <c r="N201" s="50">
        <f>I201</f>
        <v>3</v>
      </c>
      <c r="O201" s="43">
        <v>1000000</v>
      </c>
      <c r="P201" s="51">
        <f>O201*N201</f>
        <v>3000000</v>
      </c>
      <c r="Q201" s="327"/>
    </row>
    <row r="202" spans="1:17" x14ac:dyDescent="0.25">
      <c r="A202" s="37"/>
      <c r="B202" s="38"/>
      <c r="C202" s="45" t="s">
        <v>38</v>
      </c>
      <c r="D202" s="46"/>
      <c r="E202" s="46"/>
      <c r="F202" s="45"/>
      <c r="G202" s="45"/>
      <c r="H202" s="47"/>
      <c r="I202" s="45">
        <v>3</v>
      </c>
      <c r="J202" s="48" t="s">
        <v>32</v>
      </c>
      <c r="K202" s="47"/>
      <c r="L202" s="49"/>
      <c r="M202" s="48"/>
      <c r="N202" s="50">
        <f t="shared" ref="N202:N203" si="17">I202</f>
        <v>3</v>
      </c>
      <c r="O202" s="43">
        <v>1000000</v>
      </c>
      <c r="P202" s="51">
        <f>O202*N202</f>
        <v>3000000</v>
      </c>
      <c r="Q202" s="327"/>
    </row>
    <row r="203" spans="1:17" x14ac:dyDescent="0.25">
      <c r="A203" s="37"/>
      <c r="B203" s="38"/>
      <c r="C203" s="45" t="s">
        <v>39</v>
      </c>
      <c r="D203" s="46"/>
      <c r="E203" s="46"/>
      <c r="F203" s="45"/>
      <c r="G203" s="45"/>
      <c r="H203" s="47"/>
      <c r="I203" s="45">
        <v>3</v>
      </c>
      <c r="J203" s="48" t="s">
        <v>32</v>
      </c>
      <c r="K203" s="47"/>
      <c r="L203" s="49"/>
      <c r="M203" s="48"/>
      <c r="N203" s="50">
        <f t="shared" si="17"/>
        <v>3</v>
      </c>
      <c r="O203" s="43">
        <v>2000000</v>
      </c>
      <c r="P203" s="51">
        <f>O203*N203</f>
        <v>6000000</v>
      </c>
      <c r="Q203" s="327"/>
    </row>
    <row r="204" spans="1:17" x14ac:dyDescent="0.25">
      <c r="A204" s="37"/>
      <c r="B204" s="44"/>
      <c r="C204" s="45" t="s">
        <v>29</v>
      </c>
      <c r="D204" s="46"/>
      <c r="E204" s="46"/>
      <c r="F204" s="45">
        <v>25</v>
      </c>
      <c r="G204" s="45" t="s">
        <v>30</v>
      </c>
      <c r="H204" s="47" t="s">
        <v>31</v>
      </c>
      <c r="I204" s="45">
        <v>10</v>
      </c>
      <c r="J204" s="48" t="s">
        <v>32</v>
      </c>
      <c r="K204" s="47" t="s">
        <v>31</v>
      </c>
      <c r="L204" s="49">
        <v>1</v>
      </c>
      <c r="M204" s="48" t="s">
        <v>33</v>
      </c>
      <c r="N204" s="50">
        <f>F204*I204</f>
        <v>250</v>
      </c>
      <c r="O204" s="43">
        <v>64000</v>
      </c>
      <c r="P204" s="51">
        <f>O204*N204</f>
        <v>16000000</v>
      </c>
      <c r="Q204" s="327"/>
    </row>
    <row r="205" spans="1:17" x14ac:dyDescent="0.25">
      <c r="A205" s="37">
        <v>522151</v>
      </c>
      <c r="B205" s="40" t="s">
        <v>40</v>
      </c>
      <c r="C205" s="1"/>
      <c r="D205" s="32"/>
      <c r="E205" s="32"/>
      <c r="F205" s="1"/>
      <c r="G205" s="1"/>
      <c r="H205" s="1"/>
      <c r="I205" s="2"/>
      <c r="J205" s="48"/>
      <c r="K205" s="47"/>
      <c r="L205" s="49"/>
      <c r="M205" s="48"/>
      <c r="N205" s="50"/>
      <c r="O205" s="53"/>
      <c r="P205" s="34">
        <f>SUM(P206:P207)</f>
        <v>56000000</v>
      </c>
      <c r="Q205" s="327"/>
    </row>
    <row r="206" spans="1:17" x14ac:dyDescent="0.25">
      <c r="A206" s="37"/>
      <c r="B206" s="44"/>
      <c r="C206" s="45" t="s">
        <v>41</v>
      </c>
      <c r="D206" s="46"/>
      <c r="E206" s="46"/>
      <c r="F206" s="45">
        <v>4</v>
      </c>
      <c r="G206" s="45" t="s">
        <v>30</v>
      </c>
      <c r="H206" s="47" t="s">
        <v>31</v>
      </c>
      <c r="I206" s="45">
        <v>2</v>
      </c>
      <c r="J206" s="48" t="s">
        <v>42</v>
      </c>
      <c r="K206" s="47" t="s">
        <v>31</v>
      </c>
      <c r="L206" s="49">
        <v>4</v>
      </c>
      <c r="M206" s="48" t="s">
        <v>32</v>
      </c>
      <c r="N206" s="50">
        <f t="shared" ref="N206:N207" si="18">L206*I206*F206</f>
        <v>32</v>
      </c>
      <c r="O206" s="53">
        <v>1400000</v>
      </c>
      <c r="P206" s="54">
        <f>O206*N206</f>
        <v>44800000</v>
      </c>
      <c r="Q206" s="327"/>
    </row>
    <row r="207" spans="1:17" x14ac:dyDescent="0.25">
      <c r="A207" s="37"/>
      <c r="B207" s="44"/>
      <c r="C207" s="45" t="s">
        <v>43</v>
      </c>
      <c r="D207" s="46"/>
      <c r="E207" s="46"/>
      <c r="F207" s="45">
        <v>2</v>
      </c>
      <c r="G207" s="45" t="s">
        <v>30</v>
      </c>
      <c r="H207" s="47" t="s">
        <v>31</v>
      </c>
      <c r="I207" s="45">
        <v>2</v>
      </c>
      <c r="J207" s="48" t="s">
        <v>42</v>
      </c>
      <c r="K207" s="47" t="s">
        <v>31</v>
      </c>
      <c r="L207" s="49">
        <v>4</v>
      </c>
      <c r="M207" s="48" t="s">
        <v>32</v>
      </c>
      <c r="N207" s="50">
        <f t="shared" si="18"/>
        <v>16</v>
      </c>
      <c r="O207" s="53">
        <v>700000</v>
      </c>
      <c r="P207" s="54">
        <f>O207*N207</f>
        <v>11200000</v>
      </c>
      <c r="Q207" s="327"/>
    </row>
    <row r="208" spans="1:17" x14ac:dyDescent="0.25">
      <c r="A208" s="37">
        <v>524111</v>
      </c>
      <c r="B208" s="38" t="s">
        <v>58</v>
      </c>
      <c r="C208" s="10"/>
      <c r="D208" s="64"/>
      <c r="E208" s="64"/>
      <c r="G208" s="10"/>
      <c r="H208" s="10"/>
      <c r="K208" s="11"/>
      <c r="L208" s="49"/>
      <c r="M208" s="48"/>
      <c r="N208" s="50"/>
      <c r="O208" s="53"/>
      <c r="P208" s="34">
        <f>SUM(P209:P211)</f>
        <v>13900000</v>
      </c>
      <c r="Q208" s="327"/>
    </row>
    <row r="209" spans="1:17" x14ac:dyDescent="0.25">
      <c r="A209" s="37"/>
      <c r="B209" s="44"/>
      <c r="C209" s="10" t="s">
        <v>59</v>
      </c>
      <c r="D209" s="64"/>
      <c r="E209" s="64"/>
      <c r="F209" s="9">
        <v>2</v>
      </c>
      <c r="G209" s="9" t="s">
        <v>30</v>
      </c>
      <c r="H209" s="10" t="s">
        <v>31</v>
      </c>
      <c r="I209" s="12">
        <v>1</v>
      </c>
      <c r="J209" s="10" t="s">
        <v>47</v>
      </c>
      <c r="K209" s="11" t="s">
        <v>31</v>
      </c>
      <c r="L209" s="12">
        <v>1</v>
      </c>
      <c r="M209" s="10" t="s">
        <v>48</v>
      </c>
      <c r="N209" s="50">
        <f>L209*I209*F209</f>
        <v>2</v>
      </c>
      <c r="O209" s="53">
        <v>4500000</v>
      </c>
      <c r="P209" s="54">
        <f>O209*N209</f>
        <v>9000000</v>
      </c>
      <c r="Q209" s="327"/>
    </row>
    <row r="210" spans="1:17" x14ac:dyDescent="0.25">
      <c r="A210" s="37"/>
      <c r="B210" s="44"/>
      <c r="C210" s="10" t="s">
        <v>60</v>
      </c>
      <c r="D210" s="64"/>
      <c r="E210" s="64"/>
      <c r="F210" s="9">
        <v>2</v>
      </c>
      <c r="G210" s="9" t="s">
        <v>30</v>
      </c>
      <c r="H210" s="10" t="s">
        <v>31</v>
      </c>
      <c r="I210" s="12">
        <v>3</v>
      </c>
      <c r="J210" s="10" t="s">
        <v>33</v>
      </c>
      <c r="K210" s="11" t="s">
        <v>31</v>
      </c>
      <c r="L210" s="12">
        <v>1</v>
      </c>
      <c r="M210" s="10" t="s">
        <v>48</v>
      </c>
      <c r="N210" s="50">
        <f>L210*I210*F210</f>
        <v>6</v>
      </c>
      <c r="O210" s="53">
        <v>450000</v>
      </c>
      <c r="P210" s="54">
        <f>O210*N210</f>
        <v>2700000</v>
      </c>
      <c r="Q210" s="327"/>
    </row>
    <row r="211" spans="1:17" x14ac:dyDescent="0.25">
      <c r="A211" s="37"/>
      <c r="B211" s="44"/>
      <c r="C211" s="45" t="s">
        <v>61</v>
      </c>
      <c r="D211" s="46"/>
      <c r="E211" s="46"/>
      <c r="F211" s="45">
        <v>2</v>
      </c>
      <c r="G211" s="45" t="s">
        <v>30</v>
      </c>
      <c r="H211" s="47" t="s">
        <v>31</v>
      </c>
      <c r="I211" s="45">
        <v>2</v>
      </c>
      <c r="J211" s="48" t="s">
        <v>33</v>
      </c>
      <c r="K211" s="47" t="s">
        <v>31</v>
      </c>
      <c r="L211" s="49">
        <v>1</v>
      </c>
      <c r="M211" s="48" t="s">
        <v>48</v>
      </c>
      <c r="N211" s="50">
        <f>L211*I211*F211</f>
        <v>4</v>
      </c>
      <c r="O211" s="53">
        <v>550000</v>
      </c>
      <c r="P211" s="54">
        <f>O211*N211</f>
        <v>2200000</v>
      </c>
      <c r="Q211" s="327"/>
    </row>
    <row r="212" spans="1:17" x14ac:dyDescent="0.25">
      <c r="A212" s="37"/>
      <c r="B212" s="365" t="s">
        <v>351</v>
      </c>
      <c r="C212" s="358"/>
      <c r="D212" s="359"/>
      <c r="E212" s="359"/>
      <c r="F212" s="358"/>
      <c r="G212" s="358"/>
      <c r="H212" s="360"/>
      <c r="I212" s="358"/>
      <c r="J212" s="361"/>
      <c r="K212" s="360"/>
      <c r="L212" s="362"/>
      <c r="M212" s="361"/>
      <c r="N212" s="363"/>
      <c r="O212" s="364"/>
      <c r="P212" s="366">
        <v>13900000</v>
      </c>
      <c r="Q212" s="356"/>
    </row>
    <row r="213" spans="1:17" x14ac:dyDescent="0.25">
      <c r="A213" s="31" t="s">
        <v>44</v>
      </c>
      <c r="B213" s="56" t="s">
        <v>45</v>
      </c>
      <c r="C213" s="57"/>
      <c r="D213" s="58"/>
      <c r="E213" s="58"/>
      <c r="F213" s="45"/>
      <c r="G213" s="45"/>
      <c r="H213" s="47"/>
      <c r="I213" s="45"/>
      <c r="J213" s="48"/>
      <c r="K213" s="47"/>
      <c r="L213" s="49"/>
      <c r="M213" s="48"/>
      <c r="N213" s="50"/>
      <c r="O213" s="53"/>
      <c r="P213" s="34">
        <f>SUM(P214:P229)</f>
        <v>71610000</v>
      </c>
      <c r="Q213" s="327"/>
    </row>
    <row r="214" spans="1:17" x14ac:dyDescent="0.25">
      <c r="A214" s="37"/>
      <c r="B214" s="44"/>
      <c r="C214" s="45" t="s">
        <v>314</v>
      </c>
      <c r="D214" s="46"/>
      <c r="E214" s="46"/>
      <c r="F214" s="45">
        <v>10</v>
      </c>
      <c r="G214" s="45" t="s">
        <v>30</v>
      </c>
      <c r="H214" s="47" t="s">
        <v>31</v>
      </c>
      <c r="I214" s="45">
        <v>1</v>
      </c>
      <c r="J214" s="48" t="s">
        <v>47</v>
      </c>
      <c r="K214" s="47" t="s">
        <v>31</v>
      </c>
      <c r="L214" s="49">
        <v>15</v>
      </c>
      <c r="M214" s="48" t="s">
        <v>48</v>
      </c>
      <c r="N214" s="50">
        <f>F214*I214*L214</f>
        <v>150</v>
      </c>
      <c r="O214" s="53">
        <v>150000</v>
      </c>
      <c r="P214" s="51">
        <f>O214*N214</f>
        <v>22500000</v>
      </c>
      <c r="Q214" s="327"/>
    </row>
    <row r="215" spans="1:17" x14ac:dyDescent="0.25">
      <c r="A215" s="37"/>
      <c r="B215" s="44"/>
      <c r="C215" s="65" t="s">
        <v>315</v>
      </c>
      <c r="D215" s="66"/>
      <c r="E215" s="66"/>
      <c r="F215" s="45"/>
      <c r="G215" s="45"/>
      <c r="H215" s="47"/>
      <c r="I215" s="45"/>
      <c r="J215" s="48"/>
      <c r="K215" s="47"/>
      <c r="L215" s="49"/>
      <c r="M215" s="48"/>
      <c r="N215" s="50"/>
      <c r="O215" s="53"/>
      <c r="P215" s="51"/>
      <c r="Q215" s="327"/>
    </row>
    <row r="216" spans="1:17" x14ac:dyDescent="0.25">
      <c r="A216" s="37"/>
      <c r="B216" s="44"/>
      <c r="C216" s="45" t="s">
        <v>55</v>
      </c>
      <c r="D216" s="46"/>
      <c r="E216" s="46"/>
      <c r="F216" s="45">
        <v>25</v>
      </c>
      <c r="G216" s="45" t="s">
        <v>30</v>
      </c>
      <c r="H216" s="47" t="s">
        <v>31</v>
      </c>
      <c r="I216" s="45">
        <v>1</v>
      </c>
      <c r="J216" s="48" t="s">
        <v>33</v>
      </c>
      <c r="K216" s="47" t="s">
        <v>31</v>
      </c>
      <c r="L216" s="49">
        <v>0</v>
      </c>
      <c r="M216" s="48" t="s">
        <v>48</v>
      </c>
      <c r="N216" s="50">
        <f>F216*I216*L216</f>
        <v>0</v>
      </c>
      <c r="O216" s="53">
        <v>330000</v>
      </c>
      <c r="P216" s="51">
        <f>O216*N216</f>
        <v>0</v>
      </c>
      <c r="Q216" s="327"/>
    </row>
    <row r="217" spans="1:17" x14ac:dyDescent="0.25">
      <c r="A217" s="37"/>
      <c r="B217" s="44"/>
      <c r="C217" s="45" t="s">
        <v>46</v>
      </c>
      <c r="D217" s="46"/>
      <c r="E217" s="46"/>
      <c r="F217" s="45">
        <v>25</v>
      </c>
      <c r="G217" s="45" t="s">
        <v>30</v>
      </c>
      <c r="H217" s="47" t="s">
        <v>31</v>
      </c>
      <c r="I217" s="45">
        <v>1</v>
      </c>
      <c r="J217" s="48" t="s">
        <v>47</v>
      </c>
      <c r="K217" s="47" t="s">
        <v>31</v>
      </c>
      <c r="L217" s="49">
        <v>0</v>
      </c>
      <c r="M217" s="48" t="s">
        <v>48</v>
      </c>
      <c r="N217" s="50">
        <f>F217*I217*L217</f>
        <v>0</v>
      </c>
      <c r="O217" s="53">
        <v>150000</v>
      </c>
      <c r="P217" s="51">
        <f>O217*N217</f>
        <v>0</v>
      </c>
      <c r="Q217" s="327"/>
    </row>
    <row r="218" spans="1:17" x14ac:dyDescent="0.25">
      <c r="A218" s="37"/>
      <c r="B218" s="44"/>
      <c r="C218" s="45" t="s">
        <v>56</v>
      </c>
      <c r="D218" s="46"/>
      <c r="E218" s="46"/>
      <c r="F218" s="45">
        <v>25</v>
      </c>
      <c r="G218" s="45" t="s">
        <v>30</v>
      </c>
      <c r="H218" s="47" t="s">
        <v>31</v>
      </c>
      <c r="I218" s="45">
        <v>1</v>
      </c>
      <c r="J218" s="48" t="s">
        <v>33</v>
      </c>
      <c r="K218" s="47" t="s">
        <v>31</v>
      </c>
      <c r="L218" s="49">
        <v>0</v>
      </c>
      <c r="M218" s="48" t="s">
        <v>48</v>
      </c>
      <c r="N218" s="50">
        <f>F218*I218*L218</f>
        <v>0</v>
      </c>
      <c r="O218" s="53">
        <v>130000</v>
      </c>
      <c r="P218" s="51">
        <f>O218*N218</f>
        <v>0</v>
      </c>
      <c r="Q218" s="327"/>
    </row>
    <row r="219" spans="1:17" x14ac:dyDescent="0.25">
      <c r="A219" s="37"/>
      <c r="B219" s="44"/>
      <c r="C219" s="65" t="s">
        <v>316</v>
      </c>
      <c r="D219" s="66"/>
      <c r="E219" s="66"/>
      <c r="F219" s="45"/>
      <c r="G219" s="45"/>
      <c r="H219" s="47"/>
      <c r="I219" s="45"/>
      <c r="J219" s="48"/>
      <c r="K219" s="47"/>
      <c r="L219" s="49"/>
      <c r="M219" s="48"/>
      <c r="N219" s="50"/>
      <c r="O219" s="53"/>
      <c r="P219" s="51"/>
      <c r="Q219" s="327"/>
    </row>
    <row r="220" spans="1:17" x14ac:dyDescent="0.25">
      <c r="A220" s="37"/>
      <c r="B220" s="44"/>
      <c r="C220" s="45" t="s">
        <v>55</v>
      </c>
      <c r="D220" s="46"/>
      <c r="E220" s="46"/>
      <c r="F220" s="45">
        <v>3</v>
      </c>
      <c r="G220" s="45" t="s">
        <v>30</v>
      </c>
      <c r="H220" s="47" t="s">
        <v>31</v>
      </c>
      <c r="I220" s="45">
        <v>1</v>
      </c>
      <c r="J220" s="48" t="s">
        <v>33</v>
      </c>
      <c r="K220" s="47" t="s">
        <v>31</v>
      </c>
      <c r="L220" s="49">
        <v>2</v>
      </c>
      <c r="M220" s="48" t="s">
        <v>48</v>
      </c>
      <c r="N220" s="50">
        <f>F220*I220*L220</f>
        <v>6</v>
      </c>
      <c r="O220" s="53">
        <v>330000</v>
      </c>
      <c r="P220" s="51">
        <f>O220*N220</f>
        <v>1980000</v>
      </c>
      <c r="Q220" s="327"/>
    </row>
    <row r="221" spans="1:17" x14ac:dyDescent="0.25">
      <c r="A221" s="37"/>
      <c r="B221" s="44"/>
      <c r="C221" s="45" t="s">
        <v>46</v>
      </c>
      <c r="D221" s="46"/>
      <c r="E221" s="46"/>
      <c r="F221" s="45">
        <v>3</v>
      </c>
      <c r="G221" s="45" t="s">
        <v>30</v>
      </c>
      <c r="H221" s="47" t="s">
        <v>31</v>
      </c>
      <c r="I221" s="45">
        <v>1</v>
      </c>
      <c r="J221" s="48" t="s">
        <v>47</v>
      </c>
      <c r="K221" s="47" t="s">
        <v>31</v>
      </c>
      <c r="L221" s="49">
        <v>2</v>
      </c>
      <c r="M221" s="48" t="s">
        <v>48</v>
      </c>
      <c r="N221" s="50">
        <f>F221*I221*L221</f>
        <v>6</v>
      </c>
      <c r="O221" s="53">
        <v>150000</v>
      </c>
      <c r="P221" s="51">
        <f>O221*N221</f>
        <v>900000</v>
      </c>
      <c r="Q221" s="327"/>
    </row>
    <row r="222" spans="1:17" x14ac:dyDescent="0.25">
      <c r="A222" s="37"/>
      <c r="B222" s="44"/>
      <c r="C222" s="45" t="s">
        <v>56</v>
      </c>
      <c r="D222" s="46"/>
      <c r="E222" s="46"/>
      <c r="F222" s="45">
        <v>3</v>
      </c>
      <c r="G222" s="45" t="s">
        <v>30</v>
      </c>
      <c r="H222" s="47" t="s">
        <v>31</v>
      </c>
      <c r="I222" s="45">
        <v>1</v>
      </c>
      <c r="J222" s="48" t="s">
        <v>33</v>
      </c>
      <c r="K222" s="47" t="s">
        <v>31</v>
      </c>
      <c r="L222" s="49">
        <v>2</v>
      </c>
      <c r="M222" s="48" t="s">
        <v>48</v>
      </c>
      <c r="N222" s="50">
        <f>F222*I222*L222</f>
        <v>6</v>
      </c>
      <c r="O222" s="53">
        <v>130000</v>
      </c>
      <c r="P222" s="51">
        <f>O222*N222</f>
        <v>780000</v>
      </c>
      <c r="Q222" s="327"/>
    </row>
    <row r="223" spans="1:17" x14ac:dyDescent="0.25">
      <c r="A223" s="37"/>
      <c r="B223" s="44"/>
      <c r="C223" s="65" t="s">
        <v>317</v>
      </c>
      <c r="D223" s="66"/>
      <c r="E223" s="66"/>
      <c r="F223" s="45"/>
      <c r="G223" s="45"/>
      <c r="H223" s="47"/>
      <c r="I223" s="45"/>
      <c r="J223" s="48"/>
      <c r="K223" s="47"/>
      <c r="L223" s="49"/>
      <c r="M223" s="48"/>
      <c r="N223" s="50"/>
      <c r="O223" s="53"/>
      <c r="P223" s="51"/>
      <c r="Q223" s="327"/>
    </row>
    <row r="224" spans="1:17" x14ac:dyDescent="0.25">
      <c r="A224" s="37"/>
      <c r="B224" s="44"/>
      <c r="C224" s="45" t="s">
        <v>63</v>
      </c>
      <c r="D224" s="46"/>
      <c r="E224" s="46"/>
      <c r="F224" s="45">
        <v>2</v>
      </c>
      <c r="G224" s="45" t="s">
        <v>30</v>
      </c>
      <c r="H224" s="47" t="s">
        <v>31</v>
      </c>
      <c r="I224" s="45">
        <v>2</v>
      </c>
      <c r="J224" s="48" t="s">
        <v>33</v>
      </c>
      <c r="K224" s="47" t="s">
        <v>31</v>
      </c>
      <c r="L224" s="49">
        <v>1</v>
      </c>
      <c r="M224" s="48" t="s">
        <v>48</v>
      </c>
      <c r="N224" s="50">
        <f>F224*I224*L224</f>
        <v>4</v>
      </c>
      <c r="O224" s="53">
        <v>750000</v>
      </c>
      <c r="P224" s="51">
        <f>O224*N224</f>
        <v>3000000</v>
      </c>
      <c r="Q224" s="327"/>
    </row>
    <row r="225" spans="1:17" x14ac:dyDescent="0.25">
      <c r="A225" s="37"/>
      <c r="B225" s="44"/>
      <c r="C225" s="45" t="s">
        <v>46</v>
      </c>
      <c r="D225" s="46"/>
      <c r="E225" s="46"/>
      <c r="F225" s="45">
        <v>2</v>
      </c>
      <c r="G225" s="45" t="s">
        <v>30</v>
      </c>
      <c r="H225" s="47" t="s">
        <v>31</v>
      </c>
      <c r="I225" s="45">
        <v>1</v>
      </c>
      <c r="J225" s="48" t="s">
        <v>47</v>
      </c>
      <c r="K225" s="47" t="s">
        <v>31</v>
      </c>
      <c r="L225" s="49">
        <v>1</v>
      </c>
      <c r="M225" s="48" t="s">
        <v>48</v>
      </c>
      <c r="N225" s="50">
        <f>F225*I225*L225</f>
        <v>2</v>
      </c>
      <c r="O225" s="53">
        <v>150000</v>
      </c>
      <c r="P225" s="51">
        <f>O225*N225</f>
        <v>300000</v>
      </c>
      <c r="Q225" s="327"/>
    </row>
    <row r="226" spans="1:17" x14ac:dyDescent="0.25">
      <c r="A226" s="37"/>
      <c r="B226" s="44"/>
      <c r="C226" s="45" t="s">
        <v>56</v>
      </c>
      <c r="D226" s="46"/>
      <c r="E226" s="46"/>
      <c r="F226" s="45">
        <v>2</v>
      </c>
      <c r="G226" s="45" t="s">
        <v>30</v>
      </c>
      <c r="H226" s="47" t="s">
        <v>31</v>
      </c>
      <c r="I226" s="45">
        <v>3</v>
      </c>
      <c r="J226" s="48" t="s">
        <v>33</v>
      </c>
      <c r="K226" s="47" t="s">
        <v>31</v>
      </c>
      <c r="L226" s="49">
        <v>1</v>
      </c>
      <c r="M226" s="48" t="s">
        <v>48</v>
      </c>
      <c r="N226" s="50">
        <f>F226*I226*L226</f>
        <v>6</v>
      </c>
      <c r="O226" s="53">
        <v>150000</v>
      </c>
      <c r="P226" s="51">
        <f>O226*N226</f>
        <v>900000</v>
      </c>
      <c r="Q226" s="327"/>
    </row>
    <row r="227" spans="1:17" x14ac:dyDescent="0.25">
      <c r="A227" s="37"/>
      <c r="B227" s="44"/>
      <c r="C227" s="65" t="s">
        <v>336</v>
      </c>
      <c r="D227" s="46"/>
      <c r="E227" s="46"/>
      <c r="F227" s="45"/>
      <c r="G227" s="45"/>
      <c r="H227" s="47"/>
      <c r="I227" s="45"/>
      <c r="J227" s="48"/>
      <c r="K227" s="47"/>
      <c r="L227" s="49"/>
      <c r="M227" s="48"/>
      <c r="N227" s="50"/>
      <c r="O227" s="53"/>
      <c r="P227" s="51"/>
      <c r="Q227" s="327"/>
    </row>
    <row r="228" spans="1:17" x14ac:dyDescent="0.25">
      <c r="A228" s="37"/>
      <c r="B228" s="44"/>
      <c r="C228" s="45" t="s">
        <v>161</v>
      </c>
      <c r="D228" s="46"/>
      <c r="E228" s="46"/>
      <c r="F228" s="45">
        <v>5</v>
      </c>
      <c r="G228" s="45" t="s">
        <v>30</v>
      </c>
      <c r="H228" s="47" t="s">
        <v>31</v>
      </c>
      <c r="I228" s="45">
        <v>1</v>
      </c>
      <c r="J228" s="48" t="s">
        <v>47</v>
      </c>
      <c r="K228" s="47" t="s">
        <v>31</v>
      </c>
      <c r="L228" s="49">
        <v>5</v>
      </c>
      <c r="M228" s="48" t="s">
        <v>48</v>
      </c>
      <c r="N228" s="50">
        <f>F228*I228*L228</f>
        <v>25</v>
      </c>
      <c r="O228" s="53">
        <v>150000</v>
      </c>
      <c r="P228" s="51">
        <f>O228*N228</f>
        <v>3750000</v>
      </c>
      <c r="Q228" s="327"/>
    </row>
    <row r="229" spans="1:17" x14ac:dyDescent="0.25">
      <c r="A229" s="37"/>
      <c r="B229" s="44"/>
      <c r="C229" s="45" t="s">
        <v>157</v>
      </c>
      <c r="D229" s="46"/>
      <c r="E229" s="46"/>
      <c r="F229" s="45">
        <v>25</v>
      </c>
      <c r="G229" s="45" t="s">
        <v>30</v>
      </c>
      <c r="H229" s="47" t="s">
        <v>31</v>
      </c>
      <c r="I229" s="45">
        <v>1</v>
      </c>
      <c r="J229" s="48" t="s">
        <v>33</v>
      </c>
      <c r="K229" s="47" t="s">
        <v>31</v>
      </c>
      <c r="L229" s="49">
        <v>5</v>
      </c>
      <c r="M229" s="48" t="s">
        <v>48</v>
      </c>
      <c r="N229" s="50">
        <f>F229*I229*L229</f>
        <v>125</v>
      </c>
      <c r="O229" s="53">
        <v>300000</v>
      </c>
      <c r="P229" s="51">
        <f>O229*N229</f>
        <v>37500000</v>
      </c>
      <c r="Q229" s="327"/>
    </row>
    <row r="230" spans="1:17" x14ac:dyDescent="0.25">
      <c r="A230" s="37"/>
      <c r="B230" s="365" t="s">
        <v>351</v>
      </c>
      <c r="C230" s="358"/>
      <c r="D230" s="359"/>
      <c r="E230" s="359"/>
      <c r="F230" s="358"/>
      <c r="G230" s="358"/>
      <c r="H230" s="360"/>
      <c r="I230" s="358"/>
      <c r="J230" s="361"/>
      <c r="K230" s="360"/>
      <c r="L230" s="362"/>
      <c r="M230" s="361"/>
      <c r="N230" s="363"/>
      <c r="O230" s="364"/>
      <c r="P230" s="366">
        <v>14000000</v>
      </c>
      <c r="Q230" s="356"/>
    </row>
    <row r="231" spans="1:17" x14ac:dyDescent="0.25">
      <c r="A231" s="37">
        <v>524119</v>
      </c>
      <c r="B231" s="40" t="s">
        <v>62</v>
      </c>
      <c r="C231" s="1"/>
      <c r="D231" s="32"/>
      <c r="E231" s="32"/>
      <c r="F231" s="1"/>
      <c r="G231" s="1"/>
      <c r="H231" s="1"/>
      <c r="I231" s="1"/>
      <c r="J231" s="1"/>
      <c r="K231" s="1"/>
      <c r="N231" s="24"/>
      <c r="O231" s="67"/>
      <c r="P231" s="34">
        <f>SUM(P232:P234)</f>
        <v>12480000</v>
      </c>
      <c r="Q231" s="327"/>
    </row>
    <row r="232" spans="1:17" x14ac:dyDescent="0.25">
      <c r="A232" s="37"/>
      <c r="B232" s="44"/>
      <c r="C232" s="45" t="s">
        <v>63</v>
      </c>
      <c r="D232" s="46"/>
      <c r="E232" s="46"/>
      <c r="F232" s="45">
        <v>2</v>
      </c>
      <c r="G232" s="45" t="s">
        <v>30</v>
      </c>
      <c r="H232" s="47" t="s">
        <v>31</v>
      </c>
      <c r="I232" s="45">
        <v>2</v>
      </c>
      <c r="J232" s="48" t="s">
        <v>33</v>
      </c>
      <c r="K232" s="47" t="s">
        <v>31</v>
      </c>
      <c r="L232" s="49">
        <v>1</v>
      </c>
      <c r="M232" s="48" t="s">
        <v>48</v>
      </c>
      <c r="N232" s="50">
        <f>F232*I232*L232</f>
        <v>4</v>
      </c>
      <c r="O232" s="68">
        <v>645000</v>
      </c>
      <c r="P232" s="54">
        <f>O232*N232</f>
        <v>2580000</v>
      </c>
      <c r="Q232" s="327"/>
    </row>
    <row r="233" spans="1:17" x14ac:dyDescent="0.25">
      <c r="A233" s="37"/>
      <c r="B233" s="38"/>
      <c r="C233" s="45" t="s">
        <v>64</v>
      </c>
      <c r="D233" s="46"/>
      <c r="E233" s="46"/>
      <c r="F233" s="45">
        <v>2</v>
      </c>
      <c r="G233" s="45" t="s">
        <v>30</v>
      </c>
      <c r="H233" s="47" t="s">
        <v>31</v>
      </c>
      <c r="I233" s="45">
        <v>1</v>
      </c>
      <c r="J233" s="48" t="s">
        <v>47</v>
      </c>
      <c r="K233" s="47" t="s">
        <v>31</v>
      </c>
      <c r="L233" s="49">
        <v>1</v>
      </c>
      <c r="M233" s="48" t="s">
        <v>48</v>
      </c>
      <c r="N233" s="50">
        <f>F233*I233*L233</f>
        <v>2</v>
      </c>
      <c r="O233" s="68">
        <v>4500000</v>
      </c>
      <c r="P233" s="54">
        <f>O233*N233</f>
        <v>9000000</v>
      </c>
      <c r="Q233" s="327"/>
    </row>
    <row r="234" spans="1:17" x14ac:dyDescent="0.25">
      <c r="A234" s="37"/>
      <c r="B234" s="44"/>
      <c r="C234" s="45" t="s">
        <v>56</v>
      </c>
      <c r="D234" s="46"/>
      <c r="E234" s="46"/>
      <c r="F234" s="45">
        <v>2</v>
      </c>
      <c r="G234" s="45" t="s">
        <v>30</v>
      </c>
      <c r="H234" s="47" t="s">
        <v>31</v>
      </c>
      <c r="I234" s="45">
        <v>3</v>
      </c>
      <c r="J234" s="48" t="s">
        <v>33</v>
      </c>
      <c r="K234" s="47" t="s">
        <v>31</v>
      </c>
      <c r="L234" s="49">
        <v>1</v>
      </c>
      <c r="M234" s="48" t="s">
        <v>48</v>
      </c>
      <c r="N234" s="50">
        <f>F234*I234*L234</f>
        <v>6</v>
      </c>
      <c r="O234" s="68">
        <v>150000</v>
      </c>
      <c r="P234" s="54">
        <f>O234*N234</f>
        <v>900000</v>
      </c>
      <c r="Q234" s="327"/>
    </row>
    <row r="235" spans="1:17" x14ac:dyDescent="0.25">
      <c r="A235" s="37"/>
      <c r="B235" s="44"/>
      <c r="C235" s="45"/>
      <c r="D235" s="46"/>
      <c r="E235" s="46"/>
      <c r="F235" s="45"/>
      <c r="G235" s="45"/>
      <c r="H235" s="47"/>
      <c r="I235" s="45"/>
      <c r="J235" s="48"/>
      <c r="K235" s="47"/>
      <c r="L235" s="49"/>
      <c r="M235" s="48"/>
      <c r="N235" s="50"/>
      <c r="O235" s="68"/>
      <c r="P235" s="51"/>
      <c r="Q235" s="327"/>
    </row>
    <row r="236" spans="1:17" x14ac:dyDescent="0.25">
      <c r="A236" s="37"/>
      <c r="B236" s="44"/>
      <c r="C236" s="45"/>
      <c r="D236" s="46"/>
      <c r="E236" s="46"/>
      <c r="F236" s="45"/>
      <c r="G236" s="45"/>
      <c r="H236" s="47"/>
      <c r="I236" s="45"/>
      <c r="J236" s="48"/>
      <c r="K236" s="47"/>
      <c r="L236" s="49"/>
      <c r="M236" s="48"/>
      <c r="N236" s="50"/>
      <c r="O236" s="43"/>
      <c r="P236" s="51"/>
      <c r="Q236" s="61"/>
    </row>
    <row r="237" spans="1:17" ht="30.75" customHeight="1" x14ac:dyDescent="0.25">
      <c r="A237" s="129" t="s">
        <v>88</v>
      </c>
      <c r="B237" s="379" t="s">
        <v>114</v>
      </c>
      <c r="C237" s="380"/>
      <c r="D237" s="119">
        <v>1</v>
      </c>
      <c r="E237" s="119"/>
      <c r="F237" s="121"/>
      <c r="G237" s="121"/>
      <c r="H237" s="121"/>
      <c r="I237" s="121"/>
      <c r="J237" s="121"/>
      <c r="K237" s="121"/>
      <c r="L237" s="122"/>
      <c r="M237" s="121"/>
      <c r="N237" s="123"/>
      <c r="O237" s="124"/>
      <c r="P237" s="125">
        <f>P239+P337+P463</f>
        <v>4511117000</v>
      </c>
      <c r="Q237" s="126"/>
    </row>
    <row r="238" spans="1:17" x14ac:dyDescent="0.25">
      <c r="A238" s="27"/>
      <c r="B238" s="28"/>
      <c r="C238" s="29"/>
      <c r="D238" s="30"/>
      <c r="E238" s="30"/>
      <c r="F238" s="22"/>
      <c r="G238" s="22"/>
      <c r="H238" s="22"/>
      <c r="I238" s="22"/>
      <c r="J238" s="22"/>
      <c r="K238" s="22"/>
      <c r="L238" s="23"/>
      <c r="M238" s="22"/>
      <c r="N238" s="24"/>
      <c r="O238" s="25"/>
      <c r="P238" s="26"/>
      <c r="Q238" s="86"/>
    </row>
    <row r="239" spans="1:17" ht="31.5" customHeight="1" x14ac:dyDescent="0.25">
      <c r="A239" s="104" t="s">
        <v>24</v>
      </c>
      <c r="B239" s="383" t="s">
        <v>82</v>
      </c>
      <c r="C239" s="387"/>
      <c r="D239" s="105"/>
      <c r="E239" s="105" t="s">
        <v>53</v>
      </c>
      <c r="F239" s="106"/>
      <c r="G239" s="106"/>
      <c r="H239" s="106"/>
      <c r="I239" s="106"/>
      <c r="J239" s="107"/>
      <c r="K239" s="106"/>
      <c r="L239" s="108"/>
      <c r="M239" s="107"/>
      <c r="N239" s="93"/>
      <c r="O239" s="109"/>
      <c r="P239" s="110">
        <f>P241+P248+P269+P330+P291</f>
        <v>395637000</v>
      </c>
      <c r="Q239" s="355"/>
    </row>
    <row r="240" spans="1:17" x14ac:dyDescent="0.25">
      <c r="A240" s="31"/>
      <c r="B240" s="91"/>
      <c r="C240" s="92"/>
      <c r="D240" s="32"/>
      <c r="E240" s="32"/>
      <c r="F240" s="1"/>
      <c r="G240" s="1"/>
      <c r="H240" s="1"/>
      <c r="I240" s="1"/>
      <c r="J240" s="2"/>
      <c r="K240" s="1"/>
      <c r="L240" s="4"/>
      <c r="M240" s="2"/>
      <c r="N240" s="24"/>
      <c r="O240" s="33"/>
      <c r="P240" s="34"/>
      <c r="Q240" s="103"/>
    </row>
    <row r="241" spans="1:17" ht="18" x14ac:dyDescent="0.25">
      <c r="A241" s="37" t="s">
        <v>26</v>
      </c>
      <c r="B241" s="38" t="s">
        <v>27</v>
      </c>
      <c r="C241" s="2"/>
      <c r="D241" s="32"/>
      <c r="E241" s="32"/>
      <c r="F241" s="1"/>
      <c r="G241" s="1"/>
      <c r="H241" s="1"/>
      <c r="I241" s="1"/>
      <c r="J241" s="2"/>
      <c r="K241" s="1"/>
      <c r="L241" s="4"/>
      <c r="M241" s="2"/>
      <c r="N241" s="24"/>
      <c r="O241" s="33"/>
      <c r="P241" s="39">
        <f>P242</f>
        <v>7200000</v>
      </c>
      <c r="Q241" s="103"/>
    </row>
    <row r="242" spans="1:17" x14ac:dyDescent="0.25">
      <c r="A242" s="37">
        <v>521211</v>
      </c>
      <c r="B242" s="40" t="s">
        <v>28</v>
      </c>
      <c r="C242" s="1"/>
      <c r="D242" s="32"/>
      <c r="E242" s="32"/>
      <c r="F242" s="1"/>
      <c r="G242" s="1"/>
      <c r="H242" s="1"/>
      <c r="I242" s="1"/>
      <c r="J242" s="2"/>
      <c r="K242" s="1"/>
      <c r="L242" s="41"/>
      <c r="M242" s="92"/>
      <c r="N242" s="42"/>
      <c r="O242" s="43"/>
      <c r="P242" s="34">
        <f>SUM(P243:P246)</f>
        <v>7200000</v>
      </c>
      <c r="Q242" s="103"/>
    </row>
    <row r="243" spans="1:17" x14ac:dyDescent="0.25">
      <c r="A243" s="37"/>
      <c r="B243" s="38"/>
      <c r="C243" s="45" t="s">
        <v>37</v>
      </c>
      <c r="D243" s="46"/>
      <c r="E243" s="46"/>
      <c r="F243" s="45"/>
      <c r="G243" s="45"/>
      <c r="H243" s="47"/>
      <c r="I243" s="45">
        <v>1</v>
      </c>
      <c r="J243" s="48" t="s">
        <v>32</v>
      </c>
      <c r="K243" s="47"/>
      <c r="L243" s="49"/>
      <c r="M243" s="48"/>
      <c r="N243" s="50">
        <f>I243</f>
        <v>1</v>
      </c>
      <c r="O243" s="43">
        <v>1000000</v>
      </c>
      <c r="P243" s="51">
        <f>O243*N243</f>
        <v>1000000</v>
      </c>
      <c r="Q243" s="103"/>
    </row>
    <row r="244" spans="1:17" x14ac:dyDescent="0.25">
      <c r="A244" s="37"/>
      <c r="B244" s="38"/>
      <c r="C244" s="45" t="s">
        <v>38</v>
      </c>
      <c r="D244" s="46"/>
      <c r="E244" s="46"/>
      <c r="F244" s="45"/>
      <c r="G244" s="45"/>
      <c r="H244" s="47"/>
      <c r="I244" s="45">
        <v>1</v>
      </c>
      <c r="J244" s="48" t="s">
        <v>32</v>
      </c>
      <c r="K244" s="47"/>
      <c r="L244" s="49"/>
      <c r="M244" s="48"/>
      <c r="N244" s="50">
        <f t="shared" ref="N244:N245" si="19">I244</f>
        <v>1</v>
      </c>
      <c r="O244" s="43">
        <v>1000000</v>
      </c>
      <c r="P244" s="51">
        <f>O244*N244</f>
        <v>1000000</v>
      </c>
      <c r="Q244" s="103"/>
    </row>
    <row r="245" spans="1:17" x14ac:dyDescent="0.25">
      <c r="A245" s="37"/>
      <c r="B245" s="38"/>
      <c r="C245" s="45" t="s">
        <v>39</v>
      </c>
      <c r="D245" s="46"/>
      <c r="E245" s="46"/>
      <c r="F245" s="45"/>
      <c r="G245" s="45"/>
      <c r="H245" s="47"/>
      <c r="I245" s="45">
        <v>1</v>
      </c>
      <c r="J245" s="48" t="s">
        <v>32</v>
      </c>
      <c r="K245" s="47"/>
      <c r="L245" s="49"/>
      <c r="M245" s="48"/>
      <c r="N245" s="50">
        <f t="shared" si="19"/>
        <v>1</v>
      </c>
      <c r="O245" s="43">
        <v>2000000</v>
      </c>
      <c r="P245" s="51">
        <f>O245*N245</f>
        <v>2000000</v>
      </c>
      <c r="Q245" s="103"/>
    </row>
    <row r="246" spans="1:17" x14ac:dyDescent="0.25">
      <c r="A246" s="37"/>
      <c r="B246" s="44"/>
      <c r="C246" s="45" t="s">
        <v>29</v>
      </c>
      <c r="D246" s="46"/>
      <c r="E246" s="46"/>
      <c r="F246" s="45">
        <v>25</v>
      </c>
      <c r="G246" s="45" t="s">
        <v>30</v>
      </c>
      <c r="H246" s="47" t="s">
        <v>31</v>
      </c>
      <c r="I246" s="45">
        <v>2</v>
      </c>
      <c r="J246" s="48" t="s">
        <v>32</v>
      </c>
      <c r="K246" s="47" t="s">
        <v>31</v>
      </c>
      <c r="L246" s="49">
        <v>1</v>
      </c>
      <c r="M246" s="48" t="s">
        <v>33</v>
      </c>
      <c r="N246" s="50">
        <f>F246*I246</f>
        <v>50</v>
      </c>
      <c r="O246" s="43">
        <v>64000</v>
      </c>
      <c r="P246" s="51">
        <f>O246*N246</f>
        <v>3200000</v>
      </c>
      <c r="Q246" s="103"/>
    </row>
    <row r="247" spans="1:17" x14ac:dyDescent="0.25">
      <c r="A247" s="37"/>
      <c r="B247" s="44"/>
      <c r="C247" s="45"/>
      <c r="D247" s="46"/>
      <c r="E247" s="46"/>
      <c r="F247" s="45"/>
      <c r="G247" s="45"/>
      <c r="H247" s="47"/>
      <c r="I247" s="45"/>
      <c r="J247" s="48"/>
      <c r="K247" s="47"/>
      <c r="L247" s="49"/>
      <c r="M247" s="48"/>
      <c r="N247" s="50"/>
      <c r="O247" s="43"/>
      <c r="P247" s="51"/>
      <c r="Q247" s="103"/>
    </row>
    <row r="248" spans="1:17" ht="18" x14ac:dyDescent="0.25">
      <c r="A248" s="37" t="s">
        <v>34</v>
      </c>
      <c r="B248" s="38" t="s">
        <v>54</v>
      </c>
      <c r="C248" s="45"/>
      <c r="D248" s="46"/>
      <c r="E248" s="46"/>
      <c r="F248" s="45"/>
      <c r="G248" s="45"/>
      <c r="H248" s="47"/>
      <c r="I248" s="45"/>
      <c r="J248" s="48"/>
      <c r="K248" s="47"/>
      <c r="L248" s="49"/>
      <c r="M248" s="48"/>
      <c r="N248" s="50"/>
      <c r="O248" s="43"/>
      <c r="P248" s="39">
        <f>P251+P258+P261+P249+P256</f>
        <v>110750000</v>
      </c>
      <c r="Q248" s="103"/>
    </row>
    <row r="249" spans="1:17" x14ac:dyDescent="0.25">
      <c r="A249" s="37">
        <v>521114</v>
      </c>
      <c r="B249" s="38" t="s">
        <v>35</v>
      </c>
      <c r="C249" s="2"/>
      <c r="D249" s="24"/>
      <c r="E249" s="24"/>
      <c r="N249" s="24"/>
      <c r="O249" s="33"/>
      <c r="P249" s="34">
        <f>SUM(P250)</f>
        <v>200000</v>
      </c>
      <c r="Q249" s="103"/>
    </row>
    <row r="250" spans="1:17" x14ac:dyDescent="0.25">
      <c r="A250" s="52"/>
      <c r="B250" s="44"/>
      <c r="C250" s="45" t="s">
        <v>36</v>
      </c>
      <c r="D250" s="46"/>
      <c r="E250" s="46"/>
      <c r="F250" s="45"/>
      <c r="G250" s="45"/>
      <c r="H250" s="47"/>
      <c r="I250" s="45">
        <v>2</v>
      </c>
      <c r="J250" s="48" t="s">
        <v>32</v>
      </c>
      <c r="K250" s="47"/>
      <c r="L250" s="49"/>
      <c r="M250" s="48"/>
      <c r="N250" s="50">
        <f>I250</f>
        <v>2</v>
      </c>
      <c r="O250" s="43">
        <v>100000</v>
      </c>
      <c r="P250" s="51">
        <f>O250*N250</f>
        <v>200000</v>
      </c>
      <c r="Q250" s="103"/>
    </row>
    <row r="251" spans="1:17" x14ac:dyDescent="0.25">
      <c r="A251" s="37">
        <v>521211</v>
      </c>
      <c r="B251" s="40" t="s">
        <v>28</v>
      </c>
      <c r="C251" s="1"/>
      <c r="D251" s="32"/>
      <c r="E251" s="32"/>
      <c r="F251" s="1"/>
      <c r="G251" s="1"/>
      <c r="H251" s="1"/>
      <c r="I251" s="1"/>
      <c r="J251" s="2"/>
      <c r="K251" s="1"/>
      <c r="L251" s="41"/>
      <c r="M251" s="92"/>
      <c r="N251" s="42"/>
      <c r="O251" s="43"/>
      <c r="P251" s="34">
        <f>SUM(P252:P255)</f>
        <v>11200000</v>
      </c>
      <c r="Q251" s="103"/>
    </row>
    <row r="252" spans="1:17" x14ac:dyDescent="0.25">
      <c r="A252" s="37"/>
      <c r="B252" s="38"/>
      <c r="C252" s="45" t="s">
        <v>37</v>
      </c>
      <c r="D252" s="46"/>
      <c r="E252" s="46"/>
      <c r="F252" s="45"/>
      <c r="G252" s="45"/>
      <c r="H252" s="47"/>
      <c r="I252" s="45">
        <v>2</v>
      </c>
      <c r="J252" s="48" t="s">
        <v>32</v>
      </c>
      <c r="K252" s="47"/>
      <c r="L252" s="49"/>
      <c r="M252" s="48"/>
      <c r="N252" s="50">
        <f>I252</f>
        <v>2</v>
      </c>
      <c r="O252" s="43">
        <v>1000000</v>
      </c>
      <c r="P252" s="51">
        <f>O252*N252</f>
        <v>2000000</v>
      </c>
      <c r="Q252" s="103"/>
    </row>
    <row r="253" spans="1:17" x14ac:dyDescent="0.25">
      <c r="A253" s="37"/>
      <c r="B253" s="38"/>
      <c r="C253" s="45" t="s">
        <v>38</v>
      </c>
      <c r="D253" s="46"/>
      <c r="E253" s="46"/>
      <c r="F253" s="45"/>
      <c r="G253" s="45"/>
      <c r="H253" s="47"/>
      <c r="I253" s="45">
        <v>2</v>
      </c>
      <c r="J253" s="48" t="s">
        <v>32</v>
      </c>
      <c r="K253" s="47"/>
      <c r="L253" s="49"/>
      <c r="M253" s="48"/>
      <c r="N253" s="50">
        <f t="shared" ref="N253:N254" si="20">I253</f>
        <v>2</v>
      </c>
      <c r="O253" s="43">
        <v>1000000</v>
      </c>
      <c r="P253" s="51">
        <f>O253*N253</f>
        <v>2000000</v>
      </c>
      <c r="Q253" s="103"/>
    </row>
    <row r="254" spans="1:17" x14ac:dyDescent="0.25">
      <c r="A254" s="37"/>
      <c r="B254" s="38"/>
      <c r="C254" s="45" t="s">
        <v>39</v>
      </c>
      <c r="D254" s="46"/>
      <c r="E254" s="46"/>
      <c r="F254" s="45"/>
      <c r="G254" s="45"/>
      <c r="H254" s="47"/>
      <c r="I254" s="45">
        <v>2</v>
      </c>
      <c r="J254" s="48" t="s">
        <v>32</v>
      </c>
      <c r="K254" s="47"/>
      <c r="L254" s="49"/>
      <c r="M254" s="48"/>
      <c r="N254" s="50">
        <f t="shared" si="20"/>
        <v>2</v>
      </c>
      <c r="O254" s="43">
        <v>2000000</v>
      </c>
      <c r="P254" s="51">
        <f>O254*N254</f>
        <v>4000000</v>
      </c>
      <c r="Q254" s="103"/>
    </row>
    <row r="255" spans="1:17" x14ac:dyDescent="0.25">
      <c r="A255" s="37"/>
      <c r="B255" s="44"/>
      <c r="C255" s="45" t="s">
        <v>29</v>
      </c>
      <c r="D255" s="46"/>
      <c r="E255" s="46"/>
      <c r="F255" s="45">
        <v>25</v>
      </c>
      <c r="G255" s="45" t="s">
        <v>30</v>
      </c>
      <c r="H255" s="47" t="s">
        <v>31</v>
      </c>
      <c r="I255" s="45">
        <v>2</v>
      </c>
      <c r="J255" s="48" t="s">
        <v>32</v>
      </c>
      <c r="K255" s="47" t="s">
        <v>31</v>
      </c>
      <c r="L255" s="49">
        <v>1</v>
      </c>
      <c r="M255" s="48" t="s">
        <v>33</v>
      </c>
      <c r="N255" s="50">
        <f>F255*I255</f>
        <v>50</v>
      </c>
      <c r="O255" s="43">
        <v>64000</v>
      </c>
      <c r="P255" s="51">
        <f>O255*N255</f>
        <v>3200000</v>
      </c>
      <c r="Q255" s="103"/>
    </row>
    <row r="256" spans="1:17" s="343" customFormat="1" x14ac:dyDescent="0.25">
      <c r="A256" s="332">
        <v>522131</v>
      </c>
      <c r="B256" s="333" t="s">
        <v>117</v>
      </c>
      <c r="C256" s="334"/>
      <c r="D256" s="335"/>
      <c r="E256" s="335"/>
      <c r="F256" s="334"/>
      <c r="G256" s="334"/>
      <c r="H256" s="336"/>
      <c r="I256" s="334"/>
      <c r="J256" s="337"/>
      <c r="K256" s="336"/>
      <c r="L256" s="338"/>
      <c r="M256" s="337"/>
      <c r="N256" s="339"/>
      <c r="O256" s="340"/>
      <c r="P256" s="341">
        <f>SUM(P257)</f>
        <v>45000000</v>
      </c>
      <c r="Q256" s="342"/>
    </row>
    <row r="257" spans="1:17" s="343" customFormat="1" x14ac:dyDescent="0.25">
      <c r="A257" s="332"/>
      <c r="B257" s="344"/>
      <c r="C257" s="334" t="s">
        <v>308</v>
      </c>
      <c r="D257" s="335"/>
      <c r="E257" s="335"/>
      <c r="F257" s="334"/>
      <c r="G257" s="334"/>
      <c r="H257" s="336"/>
      <c r="I257" s="334">
        <v>1</v>
      </c>
      <c r="J257" s="337" t="s">
        <v>32</v>
      </c>
      <c r="K257" s="336"/>
      <c r="L257" s="338"/>
      <c r="M257" s="337"/>
      <c r="N257" s="339">
        <v>1</v>
      </c>
      <c r="O257" s="340">
        <v>45000000</v>
      </c>
      <c r="P257" s="345">
        <f>O257</f>
        <v>45000000</v>
      </c>
      <c r="Q257" s="342"/>
    </row>
    <row r="258" spans="1:17" x14ac:dyDescent="0.25">
      <c r="A258" s="37">
        <v>522151</v>
      </c>
      <c r="B258" s="40" t="s">
        <v>40</v>
      </c>
      <c r="C258" s="1"/>
      <c r="D258" s="32"/>
      <c r="E258" s="32"/>
      <c r="F258" s="1"/>
      <c r="G258" s="1"/>
      <c r="H258" s="1"/>
      <c r="I258" s="2"/>
      <c r="J258" s="48"/>
      <c r="K258" s="47"/>
      <c r="L258" s="49"/>
      <c r="M258" s="48"/>
      <c r="N258" s="50"/>
      <c r="O258" s="53"/>
      <c r="P258" s="34">
        <f>SUM(P259:P260)</f>
        <v>29600000</v>
      </c>
      <c r="Q258" s="103"/>
    </row>
    <row r="259" spans="1:17" x14ac:dyDescent="0.25">
      <c r="A259" s="37"/>
      <c r="B259" s="44"/>
      <c r="C259" s="45" t="s">
        <v>41</v>
      </c>
      <c r="D259" s="46"/>
      <c r="E259" s="46"/>
      <c r="F259" s="45">
        <v>4</v>
      </c>
      <c r="G259" s="45" t="s">
        <v>30</v>
      </c>
      <c r="H259" s="47" t="s">
        <v>31</v>
      </c>
      <c r="I259" s="45">
        <v>2</v>
      </c>
      <c r="J259" s="48" t="s">
        <v>42</v>
      </c>
      <c r="K259" s="47" t="s">
        <v>31</v>
      </c>
      <c r="L259" s="49">
        <v>2</v>
      </c>
      <c r="M259" s="48" t="s">
        <v>32</v>
      </c>
      <c r="N259" s="50">
        <f t="shared" ref="N259:N260" si="21">L259*I259*F259</f>
        <v>16</v>
      </c>
      <c r="O259" s="53">
        <v>1500000</v>
      </c>
      <c r="P259" s="54">
        <f>O259*N259</f>
        <v>24000000</v>
      </c>
      <c r="Q259" s="103"/>
    </row>
    <row r="260" spans="1:17" x14ac:dyDescent="0.25">
      <c r="A260" s="37"/>
      <c r="B260" s="44"/>
      <c r="C260" s="45" t="s">
        <v>43</v>
      </c>
      <c r="D260" s="46"/>
      <c r="E260" s="46"/>
      <c r="F260" s="45">
        <v>2</v>
      </c>
      <c r="G260" s="45" t="s">
        <v>30</v>
      </c>
      <c r="H260" s="47" t="s">
        <v>31</v>
      </c>
      <c r="I260" s="45">
        <v>2</v>
      </c>
      <c r="J260" s="48" t="s">
        <v>42</v>
      </c>
      <c r="K260" s="47" t="s">
        <v>31</v>
      </c>
      <c r="L260" s="49">
        <v>2</v>
      </c>
      <c r="M260" s="48" t="s">
        <v>32</v>
      </c>
      <c r="N260" s="50">
        <f t="shared" si="21"/>
        <v>8</v>
      </c>
      <c r="O260" s="53">
        <v>700000</v>
      </c>
      <c r="P260" s="54">
        <f>O260*N260</f>
        <v>5600000</v>
      </c>
      <c r="Q260" s="103"/>
    </row>
    <row r="261" spans="1:17" x14ac:dyDescent="0.25">
      <c r="A261" s="55" t="s">
        <v>44</v>
      </c>
      <c r="B261" s="56" t="s">
        <v>45</v>
      </c>
      <c r="C261" s="57"/>
      <c r="D261" s="58"/>
      <c r="E261" s="58"/>
      <c r="F261" s="57"/>
      <c r="G261" s="57"/>
      <c r="H261" s="57"/>
      <c r="I261" s="57"/>
      <c r="J261" s="57"/>
      <c r="K261" s="57"/>
      <c r="L261" s="59"/>
      <c r="M261" s="60"/>
      <c r="N261" s="50"/>
      <c r="O261" s="103"/>
      <c r="P261" s="62">
        <f>SUM(P262:P266)</f>
        <v>24750000</v>
      </c>
      <c r="Q261" s="103"/>
    </row>
    <row r="262" spans="1:17" x14ac:dyDescent="0.25">
      <c r="A262" s="37"/>
      <c r="B262" s="44"/>
      <c r="C262" s="45" t="s">
        <v>107</v>
      </c>
      <c r="D262" s="46"/>
      <c r="E262" s="46"/>
      <c r="F262" s="45">
        <v>5</v>
      </c>
      <c r="G262" s="45" t="s">
        <v>30</v>
      </c>
      <c r="H262" s="47" t="s">
        <v>31</v>
      </c>
      <c r="I262" s="45">
        <v>1</v>
      </c>
      <c r="J262" s="48" t="s">
        <v>47</v>
      </c>
      <c r="K262" s="47" t="s">
        <v>31</v>
      </c>
      <c r="L262" s="49">
        <v>3</v>
      </c>
      <c r="M262" s="48" t="s">
        <v>48</v>
      </c>
      <c r="N262" s="50">
        <f>F262*I262*L262</f>
        <v>15</v>
      </c>
      <c r="O262" s="53">
        <v>150000</v>
      </c>
      <c r="P262" s="51">
        <f>O262*N262</f>
        <v>2250000</v>
      </c>
      <c r="Q262" s="186"/>
    </row>
    <row r="263" spans="1:17" x14ac:dyDescent="0.25">
      <c r="A263" s="37"/>
      <c r="B263" s="44"/>
      <c r="C263" s="45" t="s">
        <v>104</v>
      </c>
      <c r="D263" s="46"/>
      <c r="E263" s="46"/>
      <c r="F263" s="45">
        <v>25</v>
      </c>
      <c r="G263" s="45" t="s">
        <v>30</v>
      </c>
      <c r="H263" s="47" t="s">
        <v>31</v>
      </c>
      <c r="I263" s="45">
        <v>1</v>
      </c>
      <c r="J263" s="48" t="s">
        <v>33</v>
      </c>
      <c r="K263" s="47" t="s">
        <v>31</v>
      </c>
      <c r="L263" s="49">
        <v>3</v>
      </c>
      <c r="M263" s="48" t="s">
        <v>48</v>
      </c>
      <c r="N263" s="50">
        <f>F263*I263*L263</f>
        <v>75</v>
      </c>
      <c r="O263" s="53">
        <v>300000</v>
      </c>
      <c r="P263" s="51">
        <f>O263*N263</f>
        <v>22500000</v>
      </c>
      <c r="Q263" s="186"/>
    </row>
    <row r="264" spans="1:17" x14ac:dyDescent="0.25">
      <c r="A264" s="37"/>
      <c r="B264" s="44"/>
      <c r="C264" s="45" t="s">
        <v>55</v>
      </c>
      <c r="D264" s="46"/>
      <c r="E264" s="46"/>
      <c r="F264" s="45">
        <v>30</v>
      </c>
      <c r="G264" s="45" t="s">
        <v>30</v>
      </c>
      <c r="H264" s="47" t="s">
        <v>31</v>
      </c>
      <c r="I264" s="45">
        <v>1</v>
      </c>
      <c r="J264" s="48" t="s">
        <v>33</v>
      </c>
      <c r="K264" s="47" t="s">
        <v>31</v>
      </c>
      <c r="L264" s="49">
        <v>0</v>
      </c>
      <c r="M264" s="48" t="s">
        <v>48</v>
      </c>
      <c r="N264" s="50">
        <f>F264*I264*L264</f>
        <v>0</v>
      </c>
      <c r="O264" s="53">
        <v>330000</v>
      </c>
      <c r="P264" s="51">
        <f>O264*N264</f>
        <v>0</v>
      </c>
      <c r="Q264" s="103"/>
    </row>
    <row r="265" spans="1:17" x14ac:dyDescent="0.25">
      <c r="A265" s="37"/>
      <c r="B265" s="44"/>
      <c r="C265" s="45" t="s">
        <v>46</v>
      </c>
      <c r="D265" s="46"/>
      <c r="E265" s="46"/>
      <c r="F265" s="45">
        <v>30</v>
      </c>
      <c r="G265" s="45" t="s">
        <v>30</v>
      </c>
      <c r="H265" s="47" t="s">
        <v>31</v>
      </c>
      <c r="I265" s="45">
        <v>1</v>
      </c>
      <c r="J265" s="48" t="s">
        <v>47</v>
      </c>
      <c r="K265" s="47" t="s">
        <v>31</v>
      </c>
      <c r="L265" s="49">
        <v>0</v>
      </c>
      <c r="M265" s="48" t="s">
        <v>48</v>
      </c>
      <c r="N265" s="50">
        <f>F265*I265*L265</f>
        <v>0</v>
      </c>
      <c r="O265" s="53">
        <v>150000</v>
      </c>
      <c r="P265" s="51">
        <f>O265*N265</f>
        <v>0</v>
      </c>
      <c r="Q265" s="103"/>
    </row>
    <row r="266" spans="1:17" x14ac:dyDescent="0.25">
      <c r="A266" s="37"/>
      <c r="B266" s="44"/>
      <c r="C266" s="45" t="s">
        <v>56</v>
      </c>
      <c r="D266" s="46"/>
      <c r="E266" s="46"/>
      <c r="F266" s="45">
        <v>30</v>
      </c>
      <c r="G266" s="45" t="s">
        <v>30</v>
      </c>
      <c r="H266" s="47" t="s">
        <v>31</v>
      </c>
      <c r="I266" s="45">
        <v>1</v>
      </c>
      <c r="J266" s="48" t="s">
        <v>33</v>
      </c>
      <c r="K266" s="47" t="s">
        <v>31</v>
      </c>
      <c r="L266" s="49">
        <v>0</v>
      </c>
      <c r="M266" s="48" t="s">
        <v>48</v>
      </c>
      <c r="N266" s="50">
        <f>F266*I266*L266</f>
        <v>0</v>
      </c>
      <c r="O266" s="53">
        <v>130000</v>
      </c>
      <c r="P266" s="51">
        <f>O266*N266</f>
        <v>0</v>
      </c>
      <c r="Q266" s="103"/>
    </row>
    <row r="267" spans="1:17" x14ac:dyDescent="0.25">
      <c r="A267" s="37"/>
      <c r="B267" s="365" t="s">
        <v>351</v>
      </c>
      <c r="C267" s="358"/>
      <c r="D267" s="359"/>
      <c r="E267" s="359"/>
      <c r="F267" s="358"/>
      <c r="G267" s="358"/>
      <c r="H267" s="360"/>
      <c r="I267" s="358"/>
      <c r="J267" s="361"/>
      <c r="K267" s="360"/>
      <c r="L267" s="362"/>
      <c r="M267" s="361"/>
      <c r="N267" s="363"/>
      <c r="O267" s="364"/>
      <c r="P267" s="366">
        <v>10050000</v>
      </c>
      <c r="Q267" s="356"/>
    </row>
    <row r="268" spans="1:17" x14ac:dyDescent="0.25">
      <c r="A268" s="37"/>
      <c r="B268" s="44"/>
      <c r="C268" s="45"/>
      <c r="D268" s="46"/>
      <c r="E268" s="46"/>
      <c r="F268" s="45"/>
      <c r="G268" s="45"/>
      <c r="H268" s="47"/>
      <c r="I268" s="45"/>
      <c r="J268" s="48"/>
      <c r="K268" s="47"/>
      <c r="L268" s="49"/>
      <c r="M268" s="48"/>
      <c r="N268" s="50"/>
      <c r="O268" s="53"/>
      <c r="P268" s="51"/>
      <c r="Q268" s="327"/>
    </row>
    <row r="269" spans="1:17" ht="18" x14ac:dyDescent="0.25">
      <c r="A269" s="37" t="s">
        <v>49</v>
      </c>
      <c r="B269" s="38" t="s">
        <v>85</v>
      </c>
      <c r="C269" s="45"/>
      <c r="D269" s="46"/>
      <c r="E269" s="46"/>
      <c r="F269" s="45"/>
      <c r="G269" s="45"/>
      <c r="H269" s="47"/>
      <c r="I269" s="45"/>
      <c r="J269" s="48"/>
      <c r="K269" s="47"/>
      <c r="L269" s="49"/>
      <c r="M269" s="48"/>
      <c r="N269" s="50"/>
      <c r="O269" s="43"/>
      <c r="P269" s="39">
        <f>P272+P277+P280+P270</f>
        <v>110417000</v>
      </c>
      <c r="Q269" s="103"/>
    </row>
    <row r="270" spans="1:17" x14ac:dyDescent="0.25">
      <c r="A270" s="37">
        <v>521114</v>
      </c>
      <c r="B270" s="38" t="s">
        <v>35</v>
      </c>
      <c r="C270" s="2"/>
      <c r="D270" s="24"/>
      <c r="E270" s="24"/>
      <c r="N270" s="24"/>
      <c r="O270" s="33"/>
      <c r="P270" s="34">
        <f>SUM(P271)</f>
        <v>367000</v>
      </c>
      <c r="Q270" s="103"/>
    </row>
    <row r="271" spans="1:17" x14ac:dyDescent="0.25">
      <c r="A271" s="52"/>
      <c r="B271" s="44"/>
      <c r="C271" s="45" t="s">
        <v>36</v>
      </c>
      <c r="D271" s="46"/>
      <c r="E271" s="46"/>
      <c r="F271" s="45"/>
      <c r="G271" s="45"/>
      <c r="H271" s="47"/>
      <c r="I271" s="45">
        <v>1</v>
      </c>
      <c r="J271" s="48" t="s">
        <v>32</v>
      </c>
      <c r="K271" s="47"/>
      <c r="L271" s="49"/>
      <c r="M271" s="48"/>
      <c r="N271" s="50">
        <f>I271</f>
        <v>1</v>
      </c>
      <c r="O271" s="43">
        <f>250000+117000</f>
        <v>367000</v>
      </c>
      <c r="P271" s="51">
        <f>O271*N271</f>
        <v>367000</v>
      </c>
      <c r="Q271" s="103"/>
    </row>
    <row r="272" spans="1:17" x14ac:dyDescent="0.25">
      <c r="A272" s="37">
        <v>521211</v>
      </c>
      <c r="B272" s="40" t="s">
        <v>28</v>
      </c>
      <c r="C272" s="1"/>
      <c r="D272" s="32"/>
      <c r="E272" s="32"/>
      <c r="F272" s="1"/>
      <c r="G272" s="1"/>
      <c r="H272" s="1"/>
      <c r="I272" s="1"/>
      <c r="J272" s="2"/>
      <c r="K272" s="1"/>
      <c r="L272" s="41"/>
      <c r="M272" s="92"/>
      <c r="N272" s="42"/>
      <c r="O272" s="43"/>
      <c r="P272" s="34">
        <f>SUM(P273:P276)</f>
        <v>11000000</v>
      </c>
      <c r="Q272" s="103"/>
    </row>
    <row r="273" spans="1:17" x14ac:dyDescent="0.25">
      <c r="A273" s="37"/>
      <c r="B273" s="38"/>
      <c r="C273" s="45" t="s">
        <v>37</v>
      </c>
      <c r="D273" s="46"/>
      <c r="E273" s="46"/>
      <c r="F273" s="45"/>
      <c r="G273" s="45"/>
      <c r="H273" s="47"/>
      <c r="I273" s="45">
        <v>1</v>
      </c>
      <c r="J273" s="48" t="s">
        <v>32</v>
      </c>
      <c r="K273" s="47"/>
      <c r="L273" s="49"/>
      <c r="M273" s="48"/>
      <c r="N273" s="50">
        <f>I273</f>
        <v>1</v>
      </c>
      <c r="O273" s="43">
        <v>1000000</v>
      </c>
      <c r="P273" s="51">
        <f>O273*N273</f>
        <v>1000000</v>
      </c>
      <c r="Q273" s="103"/>
    </row>
    <row r="274" spans="1:17" x14ac:dyDescent="0.25">
      <c r="A274" s="37"/>
      <c r="B274" s="38"/>
      <c r="C274" s="45" t="s">
        <v>38</v>
      </c>
      <c r="D274" s="46"/>
      <c r="E274" s="46"/>
      <c r="F274" s="45"/>
      <c r="G274" s="45"/>
      <c r="H274" s="47"/>
      <c r="I274" s="45">
        <v>1</v>
      </c>
      <c r="J274" s="48" t="s">
        <v>32</v>
      </c>
      <c r="K274" s="47"/>
      <c r="L274" s="49"/>
      <c r="M274" s="48"/>
      <c r="N274" s="50">
        <f t="shared" ref="N274:N275" si="22">I274</f>
        <v>1</v>
      </c>
      <c r="O274" s="43">
        <v>1000000</v>
      </c>
      <c r="P274" s="51">
        <f>O274*N274</f>
        <v>1000000</v>
      </c>
      <c r="Q274" s="103"/>
    </row>
    <row r="275" spans="1:17" x14ac:dyDescent="0.25">
      <c r="A275" s="37"/>
      <c r="B275" s="38"/>
      <c r="C275" s="45" t="s">
        <v>39</v>
      </c>
      <c r="D275" s="46"/>
      <c r="E275" s="46"/>
      <c r="F275" s="45"/>
      <c r="G275" s="45"/>
      <c r="H275" s="47"/>
      <c r="I275" s="45">
        <v>1</v>
      </c>
      <c r="J275" s="48" t="s">
        <v>32</v>
      </c>
      <c r="K275" s="47"/>
      <c r="L275" s="49"/>
      <c r="M275" s="48"/>
      <c r="N275" s="50">
        <f t="shared" si="22"/>
        <v>1</v>
      </c>
      <c r="O275" s="43">
        <v>2000000</v>
      </c>
      <c r="P275" s="51">
        <f>O275*N275</f>
        <v>2000000</v>
      </c>
      <c r="Q275" s="103"/>
    </row>
    <row r="276" spans="1:17" x14ac:dyDescent="0.25">
      <c r="A276" s="37"/>
      <c r="B276" s="44"/>
      <c r="C276" s="45" t="s">
        <v>293</v>
      </c>
      <c r="D276" s="46"/>
      <c r="E276" s="46"/>
      <c r="F276" s="45">
        <v>35</v>
      </c>
      <c r="G276" s="45" t="s">
        <v>30</v>
      </c>
      <c r="H276" s="47" t="s">
        <v>31</v>
      </c>
      <c r="I276" s="45">
        <v>1</v>
      </c>
      <c r="J276" s="48" t="s">
        <v>32</v>
      </c>
      <c r="K276" s="47"/>
      <c r="L276" s="49"/>
      <c r="M276" s="48"/>
      <c r="N276" s="50">
        <f>I276*F276</f>
        <v>35</v>
      </c>
      <c r="O276" s="43">
        <v>200000</v>
      </c>
      <c r="P276" s="51">
        <f>O276*N276</f>
        <v>7000000</v>
      </c>
      <c r="Q276" s="314"/>
    </row>
    <row r="277" spans="1:17" x14ac:dyDescent="0.25">
      <c r="A277" s="37">
        <v>522151</v>
      </c>
      <c r="B277" s="40" t="s">
        <v>40</v>
      </c>
      <c r="C277" s="1"/>
      <c r="D277" s="32"/>
      <c r="E277" s="32"/>
      <c r="F277" s="1"/>
      <c r="G277" s="1"/>
      <c r="H277" s="1"/>
      <c r="I277" s="2"/>
      <c r="J277" s="48"/>
      <c r="K277" s="47"/>
      <c r="L277" s="49"/>
      <c r="M277" s="48"/>
      <c r="N277" s="50"/>
      <c r="O277" s="53"/>
      <c r="P277" s="34">
        <f>SUM(P278:P279)</f>
        <v>14800000</v>
      </c>
      <c r="Q277" s="103"/>
    </row>
    <row r="278" spans="1:17" x14ac:dyDescent="0.25">
      <c r="A278" s="37"/>
      <c r="B278" s="44"/>
      <c r="C278" s="45" t="s">
        <v>41</v>
      </c>
      <c r="D278" s="46"/>
      <c r="E278" s="46"/>
      <c r="F278" s="45">
        <v>4</v>
      </c>
      <c r="G278" s="45" t="s">
        <v>30</v>
      </c>
      <c r="H278" s="47" t="s">
        <v>31</v>
      </c>
      <c r="I278" s="45">
        <v>2</v>
      </c>
      <c r="J278" s="48" t="s">
        <v>42</v>
      </c>
      <c r="K278" s="47" t="s">
        <v>31</v>
      </c>
      <c r="L278" s="49">
        <v>1</v>
      </c>
      <c r="M278" s="48" t="s">
        <v>32</v>
      </c>
      <c r="N278" s="50">
        <f t="shared" ref="N278:N279" si="23">L278*I278*F278</f>
        <v>8</v>
      </c>
      <c r="O278" s="53">
        <v>1500000</v>
      </c>
      <c r="P278" s="54">
        <f>O278*N278</f>
        <v>12000000</v>
      </c>
      <c r="Q278" s="103"/>
    </row>
    <row r="279" spans="1:17" x14ac:dyDescent="0.25">
      <c r="A279" s="37"/>
      <c r="B279" s="44"/>
      <c r="C279" s="45" t="s">
        <v>43</v>
      </c>
      <c r="D279" s="46"/>
      <c r="E279" s="46"/>
      <c r="F279" s="45">
        <v>2</v>
      </c>
      <c r="G279" s="45" t="s">
        <v>30</v>
      </c>
      <c r="H279" s="47" t="s">
        <v>31</v>
      </c>
      <c r="I279" s="45">
        <v>2</v>
      </c>
      <c r="J279" s="48" t="s">
        <v>42</v>
      </c>
      <c r="K279" s="47" t="s">
        <v>31</v>
      </c>
      <c r="L279" s="49">
        <v>1</v>
      </c>
      <c r="M279" s="48" t="s">
        <v>32</v>
      </c>
      <c r="N279" s="50">
        <f t="shared" si="23"/>
        <v>4</v>
      </c>
      <c r="O279" s="53">
        <v>700000</v>
      </c>
      <c r="P279" s="54">
        <f>O279*N279</f>
        <v>2800000</v>
      </c>
      <c r="Q279" s="103"/>
    </row>
    <row r="280" spans="1:17" x14ac:dyDescent="0.25">
      <c r="A280" s="55" t="s">
        <v>44</v>
      </c>
      <c r="B280" s="56" t="s">
        <v>45</v>
      </c>
      <c r="C280" s="57"/>
      <c r="D280" s="58"/>
      <c r="E280" s="58"/>
      <c r="F280" s="57"/>
      <c r="G280" s="57"/>
      <c r="H280" s="57"/>
      <c r="I280" s="57"/>
      <c r="J280" s="57"/>
      <c r="K280" s="57"/>
      <c r="L280" s="59"/>
      <c r="M280" s="60"/>
      <c r="N280" s="50"/>
      <c r="O280" s="103"/>
      <c r="P280" s="62">
        <f>SUM(P281:P288)</f>
        <v>84250000</v>
      </c>
      <c r="Q280" s="190" t="s">
        <v>90</v>
      </c>
    </row>
    <row r="281" spans="1:17" ht="15.75" customHeight="1" x14ac:dyDescent="0.25">
      <c r="A281" s="37"/>
      <c r="B281" s="44"/>
      <c r="C281" s="45" t="s">
        <v>172</v>
      </c>
      <c r="D281" s="46"/>
      <c r="E281" s="46"/>
      <c r="F281" s="45">
        <v>25</v>
      </c>
      <c r="G281" s="45" t="s">
        <v>30</v>
      </c>
      <c r="H281" s="47" t="s">
        <v>31</v>
      </c>
      <c r="I281" s="45">
        <v>1</v>
      </c>
      <c r="J281" s="48" t="s">
        <v>33</v>
      </c>
      <c r="K281" s="47" t="s">
        <v>31</v>
      </c>
      <c r="L281" s="49">
        <v>1</v>
      </c>
      <c r="M281" s="48" t="s">
        <v>48</v>
      </c>
      <c r="N281" s="50">
        <f t="shared" ref="N281:N286" si="24">F281*I281*L281</f>
        <v>25</v>
      </c>
      <c r="O281" s="53">
        <v>330000</v>
      </c>
      <c r="P281" s="51">
        <f t="shared" ref="P281:P286" si="25">O281*N281</f>
        <v>8250000</v>
      </c>
      <c r="Q281" s="392" t="s">
        <v>342</v>
      </c>
    </row>
    <row r="282" spans="1:17" x14ac:dyDescent="0.25">
      <c r="A282" s="37"/>
      <c r="B282" s="44"/>
      <c r="C282" s="45" t="s">
        <v>174</v>
      </c>
      <c r="D282" s="46"/>
      <c r="E282" s="46"/>
      <c r="F282" s="45">
        <v>25</v>
      </c>
      <c r="G282" s="45" t="s">
        <v>30</v>
      </c>
      <c r="H282" s="47" t="s">
        <v>31</v>
      </c>
      <c r="I282" s="45">
        <v>1</v>
      </c>
      <c r="J282" s="48" t="s">
        <v>47</v>
      </c>
      <c r="K282" s="47" t="s">
        <v>31</v>
      </c>
      <c r="L282" s="49">
        <v>1</v>
      </c>
      <c r="M282" s="48" t="s">
        <v>48</v>
      </c>
      <c r="N282" s="50">
        <f t="shared" si="24"/>
        <v>25</v>
      </c>
      <c r="O282" s="53">
        <v>150000</v>
      </c>
      <c r="P282" s="51">
        <f t="shared" si="25"/>
        <v>3750000</v>
      </c>
      <c r="Q282" s="392"/>
    </row>
    <row r="283" spans="1:17" x14ac:dyDescent="0.25">
      <c r="A283" s="37"/>
      <c r="B283" s="44"/>
      <c r="C283" s="45" t="s">
        <v>175</v>
      </c>
      <c r="D283" s="46"/>
      <c r="E283" s="46"/>
      <c r="F283" s="45">
        <v>25</v>
      </c>
      <c r="G283" s="45" t="s">
        <v>30</v>
      </c>
      <c r="H283" s="47" t="s">
        <v>31</v>
      </c>
      <c r="I283" s="45">
        <v>1</v>
      </c>
      <c r="J283" s="48" t="s">
        <v>33</v>
      </c>
      <c r="K283" s="47" t="s">
        <v>31</v>
      </c>
      <c r="L283" s="49">
        <v>1</v>
      </c>
      <c r="M283" s="48" t="s">
        <v>48</v>
      </c>
      <c r="N283" s="50">
        <f t="shared" si="24"/>
        <v>25</v>
      </c>
      <c r="O283" s="53">
        <v>130000</v>
      </c>
      <c r="P283" s="51">
        <f t="shared" si="25"/>
        <v>3250000</v>
      </c>
      <c r="Q283" s="392"/>
    </row>
    <row r="284" spans="1:17" x14ac:dyDescent="0.25">
      <c r="A284" s="37"/>
      <c r="B284" s="44"/>
      <c r="C284" s="45" t="s">
        <v>176</v>
      </c>
      <c r="D284" s="46"/>
      <c r="E284" s="46"/>
      <c r="F284" s="45">
        <v>10</v>
      </c>
      <c r="G284" s="45" t="s">
        <v>30</v>
      </c>
      <c r="H284" s="47" t="s">
        <v>31</v>
      </c>
      <c r="I284" s="45">
        <v>2</v>
      </c>
      <c r="J284" s="48" t="s">
        <v>33</v>
      </c>
      <c r="K284" s="47" t="s">
        <v>31</v>
      </c>
      <c r="L284" s="49">
        <v>1</v>
      </c>
      <c r="M284" s="48" t="s">
        <v>48</v>
      </c>
      <c r="N284" s="50">
        <f t="shared" si="24"/>
        <v>20</v>
      </c>
      <c r="O284" s="53">
        <v>650000</v>
      </c>
      <c r="P284" s="51">
        <f t="shared" si="25"/>
        <v>13000000</v>
      </c>
      <c r="Q284" s="392"/>
    </row>
    <row r="285" spans="1:17" x14ac:dyDescent="0.25">
      <c r="A285" s="37"/>
      <c r="B285" s="44"/>
      <c r="C285" s="45" t="s">
        <v>177</v>
      </c>
      <c r="D285" s="46"/>
      <c r="E285" s="46"/>
      <c r="F285" s="45">
        <v>10</v>
      </c>
      <c r="G285" s="45" t="s">
        <v>30</v>
      </c>
      <c r="H285" s="47" t="s">
        <v>31</v>
      </c>
      <c r="I285" s="45">
        <v>1</v>
      </c>
      <c r="J285" s="48" t="s">
        <v>47</v>
      </c>
      <c r="K285" s="47" t="s">
        <v>31</v>
      </c>
      <c r="L285" s="49">
        <v>1</v>
      </c>
      <c r="M285" s="48" t="s">
        <v>48</v>
      </c>
      <c r="N285" s="50">
        <f t="shared" si="24"/>
        <v>10</v>
      </c>
      <c r="O285" s="53">
        <v>4300000</v>
      </c>
      <c r="P285" s="51">
        <f t="shared" si="25"/>
        <v>43000000</v>
      </c>
      <c r="Q285" s="392"/>
    </row>
    <row r="286" spans="1:17" x14ac:dyDescent="0.25">
      <c r="A286" s="37"/>
      <c r="B286" s="44"/>
      <c r="C286" s="45" t="s">
        <v>178</v>
      </c>
      <c r="D286" s="46"/>
      <c r="E286" s="46"/>
      <c r="F286" s="45">
        <v>10</v>
      </c>
      <c r="G286" s="45" t="s">
        <v>30</v>
      </c>
      <c r="H286" s="47" t="s">
        <v>31</v>
      </c>
      <c r="I286" s="45">
        <v>2</v>
      </c>
      <c r="J286" s="48" t="s">
        <v>33</v>
      </c>
      <c r="K286" s="47" t="s">
        <v>31</v>
      </c>
      <c r="L286" s="49">
        <v>1</v>
      </c>
      <c r="M286" s="48" t="s">
        <v>48</v>
      </c>
      <c r="N286" s="50">
        <f t="shared" si="24"/>
        <v>20</v>
      </c>
      <c r="O286" s="53">
        <v>150000</v>
      </c>
      <c r="P286" s="51">
        <f t="shared" si="25"/>
        <v>3000000</v>
      </c>
      <c r="Q286" s="392"/>
    </row>
    <row r="287" spans="1:17" x14ac:dyDescent="0.25">
      <c r="A287" s="37"/>
      <c r="B287" s="44"/>
      <c r="C287" s="45" t="s">
        <v>335</v>
      </c>
      <c r="D287" s="46"/>
      <c r="E287" s="46"/>
      <c r="F287" s="45">
        <v>10</v>
      </c>
      <c r="G287" s="45" t="s">
        <v>30</v>
      </c>
      <c r="H287" s="47" t="s">
        <v>31</v>
      </c>
      <c r="I287" s="45">
        <v>1</v>
      </c>
      <c r="J287" s="48" t="s">
        <v>33</v>
      </c>
      <c r="K287" s="47" t="s">
        <v>31</v>
      </c>
      <c r="L287" s="49">
        <v>1</v>
      </c>
      <c r="M287" s="48" t="s">
        <v>48</v>
      </c>
      <c r="N287" s="50">
        <f>F287*I287*L287</f>
        <v>10</v>
      </c>
      <c r="O287" s="53">
        <v>550000</v>
      </c>
      <c r="P287" s="51">
        <f>O287*N287</f>
        <v>5500000</v>
      </c>
      <c r="Q287" s="392"/>
    </row>
    <row r="288" spans="1:17" x14ac:dyDescent="0.25">
      <c r="A288" s="37"/>
      <c r="B288" s="44"/>
      <c r="C288" s="45" t="s">
        <v>171</v>
      </c>
      <c r="D288" s="46"/>
      <c r="E288" s="46"/>
      <c r="F288" s="45">
        <v>10</v>
      </c>
      <c r="G288" s="45" t="s">
        <v>30</v>
      </c>
      <c r="H288" s="47" t="s">
        <v>31</v>
      </c>
      <c r="I288" s="45">
        <v>1</v>
      </c>
      <c r="J288" s="48" t="s">
        <v>33</v>
      </c>
      <c r="K288" s="47" t="s">
        <v>31</v>
      </c>
      <c r="L288" s="49">
        <v>1</v>
      </c>
      <c r="M288" s="48" t="s">
        <v>48</v>
      </c>
      <c r="N288" s="50">
        <f>F288*I288*L288</f>
        <v>10</v>
      </c>
      <c r="O288" s="53">
        <v>450000</v>
      </c>
      <c r="P288" s="51">
        <f>O288*N288</f>
        <v>4500000</v>
      </c>
      <c r="Q288" s="392"/>
    </row>
    <row r="289" spans="1:17" x14ac:dyDescent="0.25">
      <c r="A289" s="37"/>
      <c r="B289" s="365" t="s">
        <v>351</v>
      </c>
      <c r="C289" s="358"/>
      <c r="D289" s="359"/>
      <c r="E289" s="359"/>
      <c r="F289" s="358"/>
      <c r="G289" s="358"/>
      <c r="H289" s="360"/>
      <c r="I289" s="358"/>
      <c r="J289" s="361"/>
      <c r="K289" s="360"/>
      <c r="L289" s="362"/>
      <c r="M289" s="361"/>
      <c r="N289" s="363"/>
      <c r="O289" s="364"/>
      <c r="P289" s="366">
        <v>10000000</v>
      </c>
      <c r="Q289" s="392"/>
    </row>
    <row r="290" spans="1:17" x14ac:dyDescent="0.25">
      <c r="A290" s="37"/>
      <c r="B290" s="44"/>
      <c r="C290" s="45"/>
      <c r="D290" s="46"/>
      <c r="E290" s="46"/>
      <c r="F290" s="45"/>
      <c r="G290" s="45"/>
      <c r="H290" s="47"/>
      <c r="I290" s="45"/>
      <c r="J290" s="48"/>
      <c r="K290" s="47"/>
      <c r="L290" s="49"/>
      <c r="M290" s="48"/>
      <c r="N290" s="50"/>
      <c r="O290" s="53"/>
      <c r="P290" s="51"/>
      <c r="Q290" s="392"/>
    </row>
    <row r="291" spans="1:17" ht="18" x14ac:dyDescent="0.25">
      <c r="A291" s="37" t="s">
        <v>50</v>
      </c>
      <c r="B291" s="38" t="s">
        <v>313</v>
      </c>
      <c r="C291" s="45"/>
      <c r="D291" s="46"/>
      <c r="E291" s="46"/>
      <c r="F291" s="45"/>
      <c r="G291" s="45"/>
      <c r="H291" s="47"/>
      <c r="I291" s="45"/>
      <c r="J291" s="48"/>
      <c r="K291" s="47"/>
      <c r="L291" s="49"/>
      <c r="M291" s="48"/>
      <c r="N291" s="50"/>
      <c r="O291" s="53"/>
      <c r="P291" s="39">
        <f>P294+P299+P302+P307+P325+P292</f>
        <v>161990000</v>
      </c>
      <c r="Q291" s="327"/>
    </row>
    <row r="292" spans="1:17" x14ac:dyDescent="0.25">
      <c r="A292" s="37">
        <v>521114</v>
      </c>
      <c r="B292" s="38" t="s">
        <v>35</v>
      </c>
      <c r="C292" s="2"/>
      <c r="D292" s="24"/>
      <c r="E292" s="24"/>
      <c r="N292" s="24"/>
      <c r="O292" s="33"/>
      <c r="P292" s="34">
        <f>SUM(P293)</f>
        <v>500000</v>
      </c>
      <c r="Q292" s="327"/>
    </row>
    <row r="293" spans="1:17" x14ac:dyDescent="0.25">
      <c r="A293" s="52"/>
      <c r="B293" s="44"/>
      <c r="C293" s="45" t="s">
        <v>36</v>
      </c>
      <c r="D293" s="46"/>
      <c r="E293" s="46"/>
      <c r="F293" s="45"/>
      <c r="G293" s="45"/>
      <c r="H293" s="47"/>
      <c r="I293" s="45">
        <v>2</v>
      </c>
      <c r="J293" s="48" t="s">
        <v>32</v>
      </c>
      <c r="K293" s="47"/>
      <c r="L293" s="49"/>
      <c r="M293" s="48"/>
      <c r="N293" s="50">
        <f>I293</f>
        <v>2</v>
      </c>
      <c r="O293" s="43">
        <v>250000</v>
      </c>
      <c r="P293" s="51">
        <f>O293*N293</f>
        <v>500000</v>
      </c>
      <c r="Q293" s="327"/>
    </row>
    <row r="294" spans="1:17" ht="15.75" customHeight="1" x14ac:dyDescent="0.25">
      <c r="A294" s="37">
        <v>521211</v>
      </c>
      <c r="B294" s="40" t="s">
        <v>28</v>
      </c>
      <c r="C294" s="1"/>
      <c r="D294" s="32"/>
      <c r="E294" s="32"/>
      <c r="F294" s="1"/>
      <c r="G294" s="1"/>
      <c r="H294" s="1"/>
      <c r="I294" s="1"/>
      <c r="J294" s="2"/>
      <c r="K294" s="1"/>
      <c r="L294" s="41"/>
      <c r="M294" s="92"/>
      <c r="N294" s="42"/>
      <c r="O294" s="43"/>
      <c r="P294" s="34">
        <f>SUM(P295:P298)</f>
        <v>24000000</v>
      </c>
      <c r="Q294" s="327"/>
    </row>
    <row r="295" spans="1:17" x14ac:dyDescent="0.25">
      <c r="A295" s="37"/>
      <c r="B295" s="38"/>
      <c r="C295" s="45" t="s">
        <v>37</v>
      </c>
      <c r="D295" s="46"/>
      <c r="E295" s="46"/>
      <c r="F295" s="45"/>
      <c r="G295" s="45"/>
      <c r="H295" s="47"/>
      <c r="I295" s="45">
        <v>2</v>
      </c>
      <c r="J295" s="48" t="s">
        <v>32</v>
      </c>
      <c r="K295" s="47"/>
      <c r="L295" s="49"/>
      <c r="M295" s="48"/>
      <c r="N295" s="50">
        <f>I295</f>
        <v>2</v>
      </c>
      <c r="O295" s="43">
        <v>1000000</v>
      </c>
      <c r="P295" s="51">
        <f>O295*N295</f>
        <v>2000000</v>
      </c>
      <c r="Q295" s="327"/>
    </row>
    <row r="296" spans="1:17" x14ac:dyDescent="0.25">
      <c r="A296" s="37"/>
      <c r="B296" s="38"/>
      <c r="C296" s="45" t="s">
        <v>38</v>
      </c>
      <c r="D296" s="46"/>
      <c r="E296" s="46"/>
      <c r="F296" s="45"/>
      <c r="G296" s="45"/>
      <c r="H296" s="47"/>
      <c r="I296" s="45">
        <v>2</v>
      </c>
      <c r="J296" s="48" t="s">
        <v>32</v>
      </c>
      <c r="K296" s="47"/>
      <c r="L296" s="49"/>
      <c r="M296" s="48"/>
      <c r="N296" s="50">
        <f t="shared" ref="N296:N297" si="26">I296</f>
        <v>2</v>
      </c>
      <c r="O296" s="43">
        <v>1000000</v>
      </c>
      <c r="P296" s="51">
        <f>O296*N296</f>
        <v>2000000</v>
      </c>
      <c r="Q296" s="327"/>
    </row>
    <row r="297" spans="1:17" x14ac:dyDescent="0.25">
      <c r="A297" s="37"/>
      <c r="B297" s="38"/>
      <c r="C297" s="45" t="s">
        <v>39</v>
      </c>
      <c r="D297" s="46"/>
      <c r="E297" s="46"/>
      <c r="F297" s="45"/>
      <c r="G297" s="45"/>
      <c r="H297" s="47"/>
      <c r="I297" s="45">
        <v>2</v>
      </c>
      <c r="J297" s="48" t="s">
        <v>32</v>
      </c>
      <c r="K297" s="47"/>
      <c r="L297" s="49"/>
      <c r="M297" s="48"/>
      <c r="N297" s="50">
        <f t="shared" si="26"/>
        <v>2</v>
      </c>
      <c r="O297" s="43">
        <v>2000000</v>
      </c>
      <c r="P297" s="51">
        <f>O297*N297</f>
        <v>4000000</v>
      </c>
      <c r="Q297" s="327"/>
    </row>
    <row r="298" spans="1:17" x14ac:dyDescent="0.25">
      <c r="A298" s="37"/>
      <c r="B298" s="44"/>
      <c r="C298" s="45" t="s">
        <v>29</v>
      </c>
      <c r="D298" s="46"/>
      <c r="E298" s="46"/>
      <c r="F298" s="45">
        <v>25</v>
      </c>
      <c r="G298" s="45" t="s">
        <v>30</v>
      </c>
      <c r="H298" s="47" t="s">
        <v>31</v>
      </c>
      <c r="I298" s="45">
        <v>10</v>
      </c>
      <c r="J298" s="48" t="s">
        <v>32</v>
      </c>
      <c r="K298" s="47" t="s">
        <v>31</v>
      </c>
      <c r="L298" s="49">
        <v>1</v>
      </c>
      <c r="M298" s="48" t="s">
        <v>33</v>
      </c>
      <c r="N298" s="50">
        <f>F298*I298</f>
        <v>250</v>
      </c>
      <c r="O298" s="43">
        <v>64000</v>
      </c>
      <c r="P298" s="51">
        <f>O298*N298</f>
        <v>16000000</v>
      </c>
      <c r="Q298" s="327"/>
    </row>
    <row r="299" spans="1:17" x14ac:dyDescent="0.25">
      <c r="A299" s="37">
        <v>522151</v>
      </c>
      <c r="B299" s="40" t="s">
        <v>40</v>
      </c>
      <c r="C299" s="1"/>
      <c r="D299" s="32"/>
      <c r="E299" s="32"/>
      <c r="F299" s="1"/>
      <c r="G299" s="1"/>
      <c r="H299" s="1"/>
      <c r="I299" s="2"/>
      <c r="J299" s="48"/>
      <c r="K299" s="47"/>
      <c r="L299" s="49"/>
      <c r="M299" s="48"/>
      <c r="N299" s="50"/>
      <c r="O299" s="53"/>
      <c r="P299" s="34">
        <f>SUM(P300:P301)</f>
        <v>56000000</v>
      </c>
      <c r="Q299" s="327"/>
    </row>
    <row r="300" spans="1:17" x14ac:dyDescent="0.25">
      <c r="A300" s="37"/>
      <c r="B300" s="44"/>
      <c r="C300" s="45" t="s">
        <v>41</v>
      </c>
      <c r="D300" s="46"/>
      <c r="E300" s="46"/>
      <c r="F300" s="45">
        <v>4</v>
      </c>
      <c r="G300" s="45" t="s">
        <v>30</v>
      </c>
      <c r="H300" s="47" t="s">
        <v>31</v>
      </c>
      <c r="I300" s="45">
        <v>2</v>
      </c>
      <c r="J300" s="48" t="s">
        <v>42</v>
      </c>
      <c r="K300" s="47" t="s">
        <v>31</v>
      </c>
      <c r="L300" s="49">
        <v>4</v>
      </c>
      <c r="M300" s="48" t="s">
        <v>32</v>
      </c>
      <c r="N300" s="50">
        <f t="shared" ref="N300:N301" si="27">L300*I300*F300</f>
        <v>32</v>
      </c>
      <c r="O300" s="53">
        <v>1400000</v>
      </c>
      <c r="P300" s="54">
        <f>O300*N300</f>
        <v>44800000</v>
      </c>
      <c r="Q300" s="327"/>
    </row>
    <row r="301" spans="1:17" x14ac:dyDescent="0.25">
      <c r="A301" s="37"/>
      <c r="B301" s="44"/>
      <c r="C301" s="45" t="s">
        <v>43</v>
      </c>
      <c r="D301" s="46"/>
      <c r="E301" s="46"/>
      <c r="F301" s="45">
        <v>2</v>
      </c>
      <c r="G301" s="45" t="s">
        <v>30</v>
      </c>
      <c r="H301" s="47" t="s">
        <v>31</v>
      </c>
      <c r="I301" s="45">
        <v>2</v>
      </c>
      <c r="J301" s="48" t="s">
        <v>42</v>
      </c>
      <c r="K301" s="47" t="s">
        <v>31</v>
      </c>
      <c r="L301" s="49">
        <v>4</v>
      </c>
      <c r="M301" s="48" t="s">
        <v>32</v>
      </c>
      <c r="N301" s="50">
        <f t="shared" si="27"/>
        <v>16</v>
      </c>
      <c r="O301" s="53">
        <v>700000</v>
      </c>
      <c r="P301" s="54">
        <f>O301*N301</f>
        <v>11200000</v>
      </c>
      <c r="Q301" s="327"/>
    </row>
    <row r="302" spans="1:17" x14ac:dyDescent="0.25">
      <c r="A302" s="37">
        <v>524111</v>
      </c>
      <c r="B302" s="38" t="s">
        <v>58</v>
      </c>
      <c r="C302" s="10"/>
      <c r="D302" s="64"/>
      <c r="E302" s="64"/>
      <c r="G302" s="10"/>
      <c r="H302" s="10"/>
      <c r="K302" s="11"/>
      <c r="L302" s="49"/>
      <c r="M302" s="48"/>
      <c r="N302" s="50"/>
      <c r="O302" s="53"/>
      <c r="P302" s="34">
        <f>SUM(P303:P305)</f>
        <v>13900000</v>
      </c>
      <c r="Q302" s="327"/>
    </row>
    <row r="303" spans="1:17" x14ac:dyDescent="0.25">
      <c r="A303" s="37"/>
      <c r="B303" s="44"/>
      <c r="C303" s="10" t="s">
        <v>59</v>
      </c>
      <c r="D303" s="64"/>
      <c r="E303" s="64"/>
      <c r="F303" s="9">
        <v>2</v>
      </c>
      <c r="G303" s="9" t="s">
        <v>30</v>
      </c>
      <c r="H303" s="10" t="s">
        <v>31</v>
      </c>
      <c r="I303" s="12">
        <v>1</v>
      </c>
      <c r="J303" s="10" t="s">
        <v>47</v>
      </c>
      <c r="K303" s="11" t="s">
        <v>31</v>
      </c>
      <c r="L303" s="12">
        <v>1</v>
      </c>
      <c r="M303" s="10" t="s">
        <v>48</v>
      </c>
      <c r="N303" s="50">
        <f>L303*I303*F303</f>
        <v>2</v>
      </c>
      <c r="O303" s="53">
        <v>4500000</v>
      </c>
      <c r="P303" s="54">
        <f>O303*N303</f>
        <v>9000000</v>
      </c>
      <c r="Q303" s="327"/>
    </row>
    <row r="304" spans="1:17" x14ac:dyDescent="0.25">
      <c r="A304" s="37"/>
      <c r="B304" s="44"/>
      <c r="C304" s="10" t="s">
        <v>60</v>
      </c>
      <c r="D304" s="64"/>
      <c r="E304" s="64"/>
      <c r="F304" s="9">
        <v>2</v>
      </c>
      <c r="G304" s="9" t="s">
        <v>30</v>
      </c>
      <c r="H304" s="10" t="s">
        <v>31</v>
      </c>
      <c r="I304" s="12">
        <v>3</v>
      </c>
      <c r="J304" s="10" t="s">
        <v>33</v>
      </c>
      <c r="K304" s="11" t="s">
        <v>31</v>
      </c>
      <c r="L304" s="12">
        <v>1</v>
      </c>
      <c r="M304" s="10" t="s">
        <v>48</v>
      </c>
      <c r="N304" s="50">
        <f>L304*I304*F304</f>
        <v>6</v>
      </c>
      <c r="O304" s="53">
        <v>450000</v>
      </c>
      <c r="P304" s="54">
        <f>O304*N304</f>
        <v>2700000</v>
      </c>
      <c r="Q304" s="327"/>
    </row>
    <row r="305" spans="1:17" x14ac:dyDescent="0.25">
      <c r="A305" s="37"/>
      <c r="B305" s="44"/>
      <c r="C305" s="45" t="s">
        <v>61</v>
      </c>
      <c r="D305" s="46"/>
      <c r="E305" s="46"/>
      <c r="F305" s="45">
        <v>2</v>
      </c>
      <c r="G305" s="45" t="s">
        <v>30</v>
      </c>
      <c r="H305" s="47" t="s">
        <v>31</v>
      </c>
      <c r="I305" s="45">
        <v>2</v>
      </c>
      <c r="J305" s="48" t="s">
        <v>33</v>
      </c>
      <c r="K305" s="47" t="s">
        <v>31</v>
      </c>
      <c r="L305" s="49">
        <v>1</v>
      </c>
      <c r="M305" s="48" t="s">
        <v>48</v>
      </c>
      <c r="N305" s="50">
        <f>L305*I305*F305</f>
        <v>4</v>
      </c>
      <c r="O305" s="53">
        <v>550000</v>
      </c>
      <c r="P305" s="54">
        <f>O305*N305</f>
        <v>2200000</v>
      </c>
      <c r="Q305" s="327"/>
    </row>
    <row r="306" spans="1:17" x14ac:dyDescent="0.25">
      <c r="A306" s="37"/>
      <c r="B306" s="365" t="s">
        <v>351</v>
      </c>
      <c r="C306" s="358"/>
      <c r="D306" s="359"/>
      <c r="E306" s="359"/>
      <c r="F306" s="358"/>
      <c r="G306" s="358"/>
      <c r="H306" s="360"/>
      <c r="I306" s="358"/>
      <c r="J306" s="361"/>
      <c r="K306" s="360"/>
      <c r="L306" s="362"/>
      <c r="M306" s="361"/>
      <c r="N306" s="363"/>
      <c r="O306" s="364"/>
      <c r="P306" s="366">
        <v>13900000</v>
      </c>
      <c r="Q306" s="356"/>
    </row>
    <row r="307" spans="1:17" x14ac:dyDescent="0.25">
      <c r="A307" s="31" t="s">
        <v>44</v>
      </c>
      <c r="B307" s="56" t="s">
        <v>45</v>
      </c>
      <c r="C307" s="57"/>
      <c r="D307" s="58"/>
      <c r="E307" s="58"/>
      <c r="F307" s="45"/>
      <c r="G307" s="45"/>
      <c r="H307" s="47"/>
      <c r="I307" s="45"/>
      <c r="J307" s="48"/>
      <c r="K307" s="47"/>
      <c r="L307" s="49"/>
      <c r="M307" s="48"/>
      <c r="N307" s="50"/>
      <c r="O307" s="53"/>
      <c r="P307" s="34">
        <f>SUM(P308:P323)</f>
        <v>55110000</v>
      </c>
      <c r="Q307" s="327"/>
    </row>
    <row r="308" spans="1:17" x14ac:dyDescent="0.25">
      <c r="A308" s="37"/>
      <c r="B308" s="44"/>
      <c r="C308" s="45" t="s">
        <v>314</v>
      </c>
      <c r="D308" s="46"/>
      <c r="E308" s="46"/>
      <c r="F308" s="45">
        <v>10</v>
      </c>
      <c r="G308" s="45" t="s">
        <v>30</v>
      </c>
      <c r="H308" s="47" t="s">
        <v>31</v>
      </c>
      <c r="I308" s="45">
        <v>1</v>
      </c>
      <c r="J308" s="48" t="s">
        <v>47</v>
      </c>
      <c r="K308" s="47" t="s">
        <v>31</v>
      </c>
      <c r="L308" s="49">
        <v>15</v>
      </c>
      <c r="M308" s="48" t="s">
        <v>48</v>
      </c>
      <c r="N308" s="50">
        <f>F308*I308*L308</f>
        <v>150</v>
      </c>
      <c r="O308" s="53">
        <v>150000</v>
      </c>
      <c r="P308" s="51">
        <f>O308*N308</f>
        <v>22500000</v>
      </c>
      <c r="Q308" s="327"/>
    </row>
    <row r="309" spans="1:17" x14ac:dyDescent="0.25">
      <c r="A309" s="37"/>
      <c r="B309" s="44"/>
      <c r="C309" s="65" t="s">
        <v>315</v>
      </c>
      <c r="D309" s="66"/>
      <c r="E309" s="66"/>
      <c r="F309" s="45"/>
      <c r="G309" s="45"/>
      <c r="H309" s="47"/>
      <c r="I309" s="45"/>
      <c r="J309" s="48"/>
      <c r="K309" s="47"/>
      <c r="L309" s="49"/>
      <c r="M309" s="48"/>
      <c r="N309" s="50"/>
      <c r="O309" s="53"/>
      <c r="P309" s="51"/>
      <c r="Q309" s="327"/>
    </row>
    <row r="310" spans="1:17" x14ac:dyDescent="0.25">
      <c r="A310" s="37"/>
      <c r="B310" s="44"/>
      <c r="C310" s="45" t="s">
        <v>55</v>
      </c>
      <c r="D310" s="46"/>
      <c r="E310" s="46"/>
      <c r="F310" s="45">
        <v>25</v>
      </c>
      <c r="G310" s="45" t="s">
        <v>30</v>
      </c>
      <c r="H310" s="47" t="s">
        <v>31</v>
      </c>
      <c r="I310" s="45">
        <v>1</v>
      </c>
      <c r="J310" s="48" t="s">
        <v>33</v>
      </c>
      <c r="K310" s="47" t="s">
        <v>31</v>
      </c>
      <c r="L310" s="49">
        <v>0</v>
      </c>
      <c r="M310" s="48" t="s">
        <v>48</v>
      </c>
      <c r="N310" s="50">
        <f>F310*I310*L310</f>
        <v>0</v>
      </c>
      <c r="O310" s="53">
        <v>330000</v>
      </c>
      <c r="P310" s="51">
        <f>O310*N310</f>
        <v>0</v>
      </c>
      <c r="Q310" s="327"/>
    </row>
    <row r="311" spans="1:17" x14ac:dyDescent="0.25">
      <c r="A311" s="37"/>
      <c r="B311" s="44"/>
      <c r="C311" s="45" t="s">
        <v>46</v>
      </c>
      <c r="D311" s="46"/>
      <c r="E311" s="46"/>
      <c r="F311" s="45">
        <v>25</v>
      </c>
      <c r="G311" s="45" t="s">
        <v>30</v>
      </c>
      <c r="H311" s="47" t="s">
        <v>31</v>
      </c>
      <c r="I311" s="45">
        <v>1</v>
      </c>
      <c r="J311" s="48" t="s">
        <v>47</v>
      </c>
      <c r="K311" s="47" t="s">
        <v>31</v>
      </c>
      <c r="L311" s="49">
        <v>0</v>
      </c>
      <c r="M311" s="48" t="s">
        <v>48</v>
      </c>
      <c r="N311" s="50">
        <f>F311*I311*L311</f>
        <v>0</v>
      </c>
      <c r="O311" s="53">
        <v>150000</v>
      </c>
      <c r="P311" s="51">
        <f>O311*N311</f>
        <v>0</v>
      </c>
      <c r="Q311" s="327"/>
    </row>
    <row r="312" spans="1:17" x14ac:dyDescent="0.25">
      <c r="A312" s="37"/>
      <c r="B312" s="44"/>
      <c r="C312" s="45" t="s">
        <v>56</v>
      </c>
      <c r="D312" s="46"/>
      <c r="E312" s="46"/>
      <c r="F312" s="45">
        <v>25</v>
      </c>
      <c r="G312" s="45" t="s">
        <v>30</v>
      </c>
      <c r="H312" s="47" t="s">
        <v>31</v>
      </c>
      <c r="I312" s="45">
        <v>1</v>
      </c>
      <c r="J312" s="48" t="s">
        <v>33</v>
      </c>
      <c r="K312" s="47" t="s">
        <v>31</v>
      </c>
      <c r="L312" s="49">
        <v>0</v>
      </c>
      <c r="M312" s="48" t="s">
        <v>48</v>
      </c>
      <c r="N312" s="50">
        <f>F312*I312*L312</f>
        <v>0</v>
      </c>
      <c r="O312" s="53">
        <v>130000</v>
      </c>
      <c r="P312" s="51">
        <f>O312*N312</f>
        <v>0</v>
      </c>
      <c r="Q312" s="327"/>
    </row>
    <row r="313" spans="1:17" x14ac:dyDescent="0.25">
      <c r="A313" s="37"/>
      <c r="B313" s="44"/>
      <c r="C313" s="65" t="s">
        <v>316</v>
      </c>
      <c r="D313" s="66"/>
      <c r="E313" s="66"/>
      <c r="F313" s="45"/>
      <c r="G313" s="45"/>
      <c r="H313" s="47"/>
      <c r="I313" s="45"/>
      <c r="J313" s="48"/>
      <c r="K313" s="47"/>
      <c r="L313" s="49"/>
      <c r="M313" s="48"/>
      <c r="N313" s="50"/>
      <c r="O313" s="53"/>
      <c r="P313" s="51"/>
      <c r="Q313" s="327"/>
    </row>
    <row r="314" spans="1:17" x14ac:dyDescent="0.25">
      <c r="A314" s="37"/>
      <c r="B314" s="44"/>
      <c r="C314" s="45" t="s">
        <v>55</v>
      </c>
      <c r="D314" s="46"/>
      <c r="E314" s="46"/>
      <c r="F314" s="45">
        <v>3</v>
      </c>
      <c r="G314" s="45" t="s">
        <v>30</v>
      </c>
      <c r="H314" s="47" t="s">
        <v>31</v>
      </c>
      <c r="I314" s="45">
        <v>1</v>
      </c>
      <c r="J314" s="48" t="s">
        <v>33</v>
      </c>
      <c r="K314" s="47" t="s">
        <v>31</v>
      </c>
      <c r="L314" s="49">
        <v>2</v>
      </c>
      <c r="M314" s="48" t="s">
        <v>48</v>
      </c>
      <c r="N314" s="50">
        <f>F314*I314*L314</f>
        <v>6</v>
      </c>
      <c r="O314" s="53">
        <v>330000</v>
      </c>
      <c r="P314" s="51">
        <f>O314*N314</f>
        <v>1980000</v>
      </c>
      <c r="Q314" s="327"/>
    </row>
    <row r="315" spans="1:17" x14ac:dyDescent="0.25">
      <c r="A315" s="37"/>
      <c r="B315" s="44"/>
      <c r="C315" s="45" t="s">
        <v>46</v>
      </c>
      <c r="D315" s="46"/>
      <c r="E315" s="46"/>
      <c r="F315" s="45">
        <v>3</v>
      </c>
      <c r="G315" s="45" t="s">
        <v>30</v>
      </c>
      <c r="H315" s="47" t="s">
        <v>31</v>
      </c>
      <c r="I315" s="45">
        <v>1</v>
      </c>
      <c r="J315" s="48" t="s">
        <v>47</v>
      </c>
      <c r="K315" s="47" t="s">
        <v>31</v>
      </c>
      <c r="L315" s="49">
        <v>2</v>
      </c>
      <c r="M315" s="48" t="s">
        <v>48</v>
      </c>
      <c r="N315" s="50">
        <f>F315*I315*L315</f>
        <v>6</v>
      </c>
      <c r="O315" s="53">
        <v>150000</v>
      </c>
      <c r="P315" s="51">
        <f>O315*N315</f>
        <v>900000</v>
      </c>
      <c r="Q315" s="327"/>
    </row>
    <row r="316" spans="1:17" x14ac:dyDescent="0.25">
      <c r="A316" s="37"/>
      <c r="B316" s="44"/>
      <c r="C316" s="45" t="s">
        <v>56</v>
      </c>
      <c r="D316" s="46"/>
      <c r="E316" s="46"/>
      <c r="F316" s="45">
        <v>3</v>
      </c>
      <c r="G316" s="45" t="s">
        <v>30</v>
      </c>
      <c r="H316" s="47" t="s">
        <v>31</v>
      </c>
      <c r="I316" s="45">
        <v>1</v>
      </c>
      <c r="J316" s="48" t="s">
        <v>33</v>
      </c>
      <c r="K316" s="47" t="s">
        <v>31</v>
      </c>
      <c r="L316" s="49">
        <v>2</v>
      </c>
      <c r="M316" s="48" t="s">
        <v>48</v>
      </c>
      <c r="N316" s="50">
        <f>F316*I316*L316</f>
        <v>6</v>
      </c>
      <c r="O316" s="53">
        <v>130000</v>
      </c>
      <c r="P316" s="51">
        <f>O316*N316</f>
        <v>780000</v>
      </c>
      <c r="Q316" s="327"/>
    </row>
    <row r="317" spans="1:17" x14ac:dyDescent="0.25">
      <c r="A317" s="37"/>
      <c r="B317" s="44"/>
      <c r="C317" s="65" t="s">
        <v>317</v>
      </c>
      <c r="D317" s="66"/>
      <c r="E317" s="66"/>
      <c r="F317" s="45"/>
      <c r="G317" s="45"/>
      <c r="H317" s="47"/>
      <c r="I317" s="45"/>
      <c r="J317" s="48"/>
      <c r="K317" s="47"/>
      <c r="L317" s="49"/>
      <c r="M317" s="48"/>
      <c r="N317" s="50"/>
      <c r="O317" s="53"/>
      <c r="P317" s="51"/>
      <c r="Q317" s="327"/>
    </row>
    <row r="318" spans="1:17" x14ac:dyDescent="0.25">
      <c r="A318" s="37"/>
      <c r="B318" s="44"/>
      <c r="C318" s="45" t="s">
        <v>63</v>
      </c>
      <c r="D318" s="46"/>
      <c r="E318" s="46"/>
      <c r="F318" s="45">
        <v>2</v>
      </c>
      <c r="G318" s="45" t="s">
        <v>30</v>
      </c>
      <c r="H318" s="47" t="s">
        <v>31</v>
      </c>
      <c r="I318" s="45">
        <v>2</v>
      </c>
      <c r="J318" s="48" t="s">
        <v>33</v>
      </c>
      <c r="K318" s="47" t="s">
        <v>31</v>
      </c>
      <c r="L318" s="49">
        <v>1</v>
      </c>
      <c r="M318" s="48" t="s">
        <v>48</v>
      </c>
      <c r="N318" s="50">
        <f>F318*I318*L318</f>
        <v>4</v>
      </c>
      <c r="O318" s="53">
        <v>750000</v>
      </c>
      <c r="P318" s="51">
        <f>O318*N318</f>
        <v>3000000</v>
      </c>
      <c r="Q318" s="327"/>
    </row>
    <row r="319" spans="1:17" x14ac:dyDescent="0.25">
      <c r="A319" s="37"/>
      <c r="B319" s="44"/>
      <c r="C319" s="45" t="s">
        <v>46</v>
      </c>
      <c r="D319" s="46"/>
      <c r="E319" s="46"/>
      <c r="F319" s="45">
        <v>2</v>
      </c>
      <c r="G319" s="45" t="s">
        <v>30</v>
      </c>
      <c r="H319" s="47" t="s">
        <v>31</v>
      </c>
      <c r="I319" s="45">
        <v>1</v>
      </c>
      <c r="J319" s="48" t="s">
        <v>47</v>
      </c>
      <c r="K319" s="47" t="s">
        <v>31</v>
      </c>
      <c r="L319" s="49">
        <v>1</v>
      </c>
      <c r="M319" s="48" t="s">
        <v>48</v>
      </c>
      <c r="N319" s="50">
        <f>F319*I319*L319</f>
        <v>2</v>
      </c>
      <c r="O319" s="53">
        <v>150000</v>
      </c>
      <c r="P319" s="51">
        <f>O319*N319</f>
        <v>300000</v>
      </c>
      <c r="Q319" s="327"/>
    </row>
    <row r="320" spans="1:17" x14ac:dyDescent="0.25">
      <c r="A320" s="37"/>
      <c r="B320" s="44"/>
      <c r="C320" s="45" t="s">
        <v>56</v>
      </c>
      <c r="D320" s="46"/>
      <c r="E320" s="46"/>
      <c r="F320" s="45">
        <v>2</v>
      </c>
      <c r="G320" s="45" t="s">
        <v>30</v>
      </c>
      <c r="H320" s="47" t="s">
        <v>31</v>
      </c>
      <c r="I320" s="45">
        <v>3</v>
      </c>
      <c r="J320" s="48" t="s">
        <v>33</v>
      </c>
      <c r="K320" s="47" t="s">
        <v>31</v>
      </c>
      <c r="L320" s="49">
        <v>1</v>
      </c>
      <c r="M320" s="48" t="s">
        <v>48</v>
      </c>
      <c r="N320" s="50">
        <f>F320*I320*L320</f>
        <v>6</v>
      </c>
      <c r="O320" s="53">
        <v>150000</v>
      </c>
      <c r="P320" s="51">
        <f>O320*N320</f>
        <v>900000</v>
      </c>
      <c r="Q320" s="327"/>
    </row>
    <row r="321" spans="1:17" x14ac:dyDescent="0.25">
      <c r="A321" s="37"/>
      <c r="B321" s="44"/>
      <c r="C321" s="65" t="s">
        <v>336</v>
      </c>
      <c r="D321" s="46"/>
      <c r="E321" s="46"/>
      <c r="F321" s="45"/>
      <c r="G321" s="45"/>
      <c r="H321" s="47"/>
      <c r="I321" s="45"/>
      <c r="J321" s="48"/>
      <c r="K321" s="47"/>
      <c r="L321" s="49"/>
      <c r="M321" s="48"/>
      <c r="N321" s="50"/>
      <c r="O321" s="53"/>
      <c r="P321" s="51"/>
      <c r="Q321" s="327"/>
    </row>
    <row r="322" spans="1:17" x14ac:dyDescent="0.25">
      <c r="A322" s="37"/>
      <c r="B322" s="44"/>
      <c r="C322" s="45" t="s">
        <v>161</v>
      </c>
      <c r="D322" s="46"/>
      <c r="E322" s="46"/>
      <c r="F322" s="45">
        <v>5</v>
      </c>
      <c r="G322" s="45" t="s">
        <v>30</v>
      </c>
      <c r="H322" s="47" t="s">
        <v>31</v>
      </c>
      <c r="I322" s="45">
        <v>1</v>
      </c>
      <c r="J322" s="48" t="s">
        <v>47</v>
      </c>
      <c r="K322" s="47" t="s">
        <v>31</v>
      </c>
      <c r="L322" s="49">
        <v>3</v>
      </c>
      <c r="M322" s="48" t="s">
        <v>48</v>
      </c>
      <c r="N322" s="50">
        <f>F322*I322*L322</f>
        <v>15</v>
      </c>
      <c r="O322" s="53">
        <v>150000</v>
      </c>
      <c r="P322" s="51">
        <f>O322*N322</f>
        <v>2250000</v>
      </c>
      <c r="Q322" s="327"/>
    </row>
    <row r="323" spans="1:17" x14ac:dyDescent="0.25">
      <c r="A323" s="37"/>
      <c r="B323" s="44"/>
      <c r="C323" s="45" t="s">
        <v>157</v>
      </c>
      <c r="D323" s="46"/>
      <c r="E323" s="46"/>
      <c r="F323" s="45">
        <v>25</v>
      </c>
      <c r="G323" s="45" t="s">
        <v>30</v>
      </c>
      <c r="H323" s="47" t="s">
        <v>31</v>
      </c>
      <c r="I323" s="45">
        <v>1</v>
      </c>
      <c r="J323" s="48" t="s">
        <v>33</v>
      </c>
      <c r="K323" s="47" t="s">
        <v>31</v>
      </c>
      <c r="L323" s="49">
        <v>3</v>
      </c>
      <c r="M323" s="48" t="s">
        <v>48</v>
      </c>
      <c r="N323" s="50">
        <f>F323*I323*L323</f>
        <v>75</v>
      </c>
      <c r="O323" s="53">
        <v>300000</v>
      </c>
      <c r="P323" s="51">
        <f>O323*N323</f>
        <v>22500000</v>
      </c>
      <c r="Q323" s="327"/>
    </row>
    <row r="324" spans="1:17" x14ac:dyDescent="0.25">
      <c r="A324" s="37"/>
      <c r="B324" s="365" t="s">
        <v>351</v>
      </c>
      <c r="C324" s="358"/>
      <c r="D324" s="359"/>
      <c r="E324" s="359"/>
      <c r="F324" s="358"/>
      <c r="G324" s="358"/>
      <c r="H324" s="360"/>
      <c r="I324" s="358"/>
      <c r="J324" s="361"/>
      <c r="K324" s="360"/>
      <c r="L324" s="362"/>
      <c r="M324" s="361"/>
      <c r="N324" s="363"/>
      <c r="O324" s="364"/>
      <c r="P324" s="366">
        <v>30500000</v>
      </c>
      <c r="Q324" s="356"/>
    </row>
    <row r="325" spans="1:17" x14ac:dyDescent="0.25">
      <c r="A325" s="37">
        <v>524119</v>
      </c>
      <c r="B325" s="40" t="s">
        <v>62</v>
      </c>
      <c r="C325" s="1"/>
      <c r="D325" s="32"/>
      <c r="E325" s="32"/>
      <c r="F325" s="1"/>
      <c r="G325" s="1"/>
      <c r="H325" s="1"/>
      <c r="I325" s="1"/>
      <c r="J325" s="1"/>
      <c r="K325" s="1"/>
      <c r="N325" s="24"/>
      <c r="O325" s="67"/>
      <c r="P325" s="34">
        <f>SUM(P326:P328)</f>
        <v>12480000</v>
      </c>
      <c r="Q325" s="327"/>
    </row>
    <row r="326" spans="1:17" x14ac:dyDescent="0.25">
      <c r="A326" s="37"/>
      <c r="B326" s="44"/>
      <c r="C326" s="45" t="s">
        <v>63</v>
      </c>
      <c r="D326" s="46"/>
      <c r="E326" s="46"/>
      <c r="F326" s="45">
        <v>2</v>
      </c>
      <c r="G326" s="45" t="s">
        <v>30</v>
      </c>
      <c r="H326" s="47" t="s">
        <v>31</v>
      </c>
      <c r="I326" s="45">
        <v>2</v>
      </c>
      <c r="J326" s="48" t="s">
        <v>33</v>
      </c>
      <c r="K326" s="47" t="s">
        <v>31</v>
      </c>
      <c r="L326" s="49">
        <v>1</v>
      </c>
      <c r="M326" s="48" t="s">
        <v>48</v>
      </c>
      <c r="N326" s="50">
        <f>F326*I326*L326</f>
        <v>4</v>
      </c>
      <c r="O326" s="68">
        <v>645000</v>
      </c>
      <c r="P326" s="54">
        <f>O326*N326</f>
        <v>2580000</v>
      </c>
      <c r="Q326" s="327"/>
    </row>
    <row r="327" spans="1:17" x14ac:dyDescent="0.25">
      <c r="A327" s="37"/>
      <c r="B327" s="38"/>
      <c r="C327" s="45" t="s">
        <v>64</v>
      </c>
      <c r="D327" s="46"/>
      <c r="E327" s="46"/>
      <c r="F327" s="45">
        <v>2</v>
      </c>
      <c r="G327" s="45" t="s">
        <v>30</v>
      </c>
      <c r="H327" s="47" t="s">
        <v>31</v>
      </c>
      <c r="I327" s="45">
        <v>1</v>
      </c>
      <c r="J327" s="48" t="s">
        <v>47</v>
      </c>
      <c r="K327" s="47" t="s">
        <v>31</v>
      </c>
      <c r="L327" s="49">
        <v>1</v>
      </c>
      <c r="M327" s="48" t="s">
        <v>48</v>
      </c>
      <c r="N327" s="50">
        <f>F327*I327*L327</f>
        <v>2</v>
      </c>
      <c r="O327" s="68">
        <v>4500000</v>
      </c>
      <c r="P327" s="54">
        <f>O327*N327</f>
        <v>9000000</v>
      </c>
      <c r="Q327" s="327"/>
    </row>
    <row r="328" spans="1:17" x14ac:dyDescent="0.25">
      <c r="A328" s="37"/>
      <c r="B328" s="44"/>
      <c r="C328" s="45" t="s">
        <v>56</v>
      </c>
      <c r="D328" s="46"/>
      <c r="E328" s="46"/>
      <c r="F328" s="45">
        <v>2</v>
      </c>
      <c r="G328" s="45" t="s">
        <v>30</v>
      </c>
      <c r="H328" s="47" t="s">
        <v>31</v>
      </c>
      <c r="I328" s="45">
        <v>3</v>
      </c>
      <c r="J328" s="48" t="s">
        <v>33</v>
      </c>
      <c r="K328" s="47" t="s">
        <v>31</v>
      </c>
      <c r="L328" s="49">
        <v>1</v>
      </c>
      <c r="M328" s="48" t="s">
        <v>48</v>
      </c>
      <c r="N328" s="50">
        <f>F328*I328*L328</f>
        <v>6</v>
      </c>
      <c r="O328" s="68">
        <v>150000</v>
      </c>
      <c r="P328" s="54">
        <f>O328*N328</f>
        <v>900000</v>
      </c>
      <c r="Q328" s="327"/>
    </row>
    <row r="329" spans="1:17" x14ac:dyDescent="0.25">
      <c r="A329" s="37"/>
      <c r="B329" s="44"/>
      <c r="C329" s="45"/>
      <c r="D329" s="46"/>
      <c r="E329" s="46"/>
      <c r="F329" s="45"/>
      <c r="G329" s="45"/>
      <c r="H329" s="47"/>
      <c r="I329" s="45"/>
      <c r="J329" s="48"/>
      <c r="K329" s="47"/>
      <c r="L329" s="49"/>
      <c r="M329" s="48"/>
      <c r="N329" s="50"/>
      <c r="O329" s="68"/>
      <c r="P329" s="51"/>
      <c r="Q329" s="327"/>
    </row>
    <row r="330" spans="1:17" ht="18" x14ac:dyDescent="0.25">
      <c r="A330" s="37" t="s">
        <v>318</v>
      </c>
      <c r="B330" s="38" t="s">
        <v>51</v>
      </c>
      <c r="C330" s="45"/>
      <c r="D330" s="46"/>
      <c r="E330" s="46"/>
      <c r="F330" s="45"/>
      <c r="G330" s="45"/>
      <c r="H330" s="47"/>
      <c r="I330" s="45"/>
      <c r="J330" s="48"/>
      <c r="K330" s="47"/>
      <c r="L330" s="49"/>
      <c r="M330" s="48"/>
      <c r="N330" s="50"/>
      <c r="O330" s="53"/>
      <c r="P330" s="39">
        <f>P331</f>
        <v>5280000</v>
      </c>
      <c r="Q330" s="326"/>
    </row>
    <row r="331" spans="1:17" x14ac:dyDescent="0.25">
      <c r="A331" s="37">
        <v>521211</v>
      </c>
      <c r="B331" s="40" t="s">
        <v>28</v>
      </c>
      <c r="C331" s="1"/>
      <c r="D331" s="32"/>
      <c r="E331" s="32"/>
      <c r="F331" s="1"/>
      <c r="G331" s="1"/>
      <c r="H331" s="1"/>
      <c r="I331" s="1"/>
      <c r="J331" s="2"/>
      <c r="K331" s="1"/>
      <c r="L331" s="41"/>
      <c r="M331" s="92"/>
      <c r="N331" s="42"/>
      <c r="O331" s="43"/>
      <c r="P331" s="34">
        <f>SUM(P332:P335)</f>
        <v>5280000</v>
      </c>
      <c r="Q331" s="326"/>
    </row>
    <row r="332" spans="1:17" x14ac:dyDescent="0.25">
      <c r="A332" s="37"/>
      <c r="B332" s="38"/>
      <c r="C332" s="45" t="s">
        <v>37</v>
      </c>
      <c r="D332" s="46"/>
      <c r="E332" s="46"/>
      <c r="F332" s="45"/>
      <c r="G332" s="45"/>
      <c r="H332" s="47"/>
      <c r="I332" s="45">
        <v>1</v>
      </c>
      <c r="J332" s="48" t="s">
        <v>32</v>
      </c>
      <c r="K332" s="47"/>
      <c r="L332" s="49"/>
      <c r="M332" s="48"/>
      <c r="N332" s="50">
        <f>I332</f>
        <v>1</v>
      </c>
      <c r="O332" s="43">
        <v>1000000</v>
      </c>
      <c r="P332" s="51">
        <f>O332*N332</f>
        <v>1000000</v>
      </c>
      <c r="Q332" s="103"/>
    </row>
    <row r="333" spans="1:17" x14ac:dyDescent="0.25">
      <c r="A333" s="37"/>
      <c r="B333" s="38"/>
      <c r="C333" s="45" t="s">
        <v>38</v>
      </c>
      <c r="D333" s="46"/>
      <c r="E333" s="46"/>
      <c r="F333" s="45"/>
      <c r="G333" s="45"/>
      <c r="H333" s="47"/>
      <c r="I333" s="45">
        <v>1</v>
      </c>
      <c r="J333" s="48" t="s">
        <v>32</v>
      </c>
      <c r="K333" s="47"/>
      <c r="L333" s="49"/>
      <c r="M333" s="48"/>
      <c r="N333" s="50">
        <f t="shared" ref="N333:N334" si="28">I333</f>
        <v>1</v>
      </c>
      <c r="O333" s="43">
        <v>1000000</v>
      </c>
      <c r="P333" s="51">
        <f>O333*N333</f>
        <v>1000000</v>
      </c>
      <c r="Q333" s="103"/>
    </row>
    <row r="334" spans="1:17" x14ac:dyDescent="0.25">
      <c r="A334" s="37"/>
      <c r="B334" s="38"/>
      <c r="C334" s="45" t="s">
        <v>39</v>
      </c>
      <c r="D334" s="46"/>
      <c r="E334" s="46"/>
      <c r="F334" s="45"/>
      <c r="G334" s="45"/>
      <c r="H334" s="47"/>
      <c r="I334" s="45">
        <v>1</v>
      </c>
      <c r="J334" s="48" t="s">
        <v>32</v>
      </c>
      <c r="K334" s="47"/>
      <c r="L334" s="49"/>
      <c r="M334" s="48"/>
      <c r="N334" s="50">
        <f t="shared" si="28"/>
        <v>1</v>
      </c>
      <c r="O334" s="43">
        <v>2000000</v>
      </c>
      <c r="P334" s="51">
        <f>O334*N334</f>
        <v>2000000</v>
      </c>
      <c r="Q334" s="103"/>
    </row>
    <row r="335" spans="1:17" x14ac:dyDescent="0.25">
      <c r="A335" s="37"/>
      <c r="B335" s="44"/>
      <c r="C335" s="45" t="s">
        <v>29</v>
      </c>
      <c r="D335" s="46"/>
      <c r="E335" s="46"/>
      <c r="F335" s="45">
        <v>20</v>
      </c>
      <c r="G335" s="45" t="s">
        <v>30</v>
      </c>
      <c r="H335" s="47" t="s">
        <v>31</v>
      </c>
      <c r="I335" s="45">
        <v>1</v>
      </c>
      <c r="J335" s="48" t="s">
        <v>32</v>
      </c>
      <c r="K335" s="47" t="s">
        <v>31</v>
      </c>
      <c r="L335" s="49">
        <v>1</v>
      </c>
      <c r="M335" s="48" t="s">
        <v>33</v>
      </c>
      <c r="N335" s="50">
        <f>F335*I335</f>
        <v>20</v>
      </c>
      <c r="O335" s="43">
        <v>64000</v>
      </c>
      <c r="P335" s="51">
        <f>O335*N335</f>
        <v>1280000</v>
      </c>
      <c r="Q335" s="103"/>
    </row>
    <row r="336" spans="1:17" x14ac:dyDescent="0.25">
      <c r="A336" s="24"/>
      <c r="B336" s="38"/>
      <c r="C336" s="45"/>
      <c r="D336" s="46"/>
      <c r="E336" s="46"/>
      <c r="F336" s="45"/>
      <c r="G336" s="45"/>
      <c r="H336" s="47"/>
      <c r="I336" s="45"/>
      <c r="J336" s="48"/>
      <c r="K336" s="47"/>
      <c r="L336" s="49"/>
      <c r="M336" s="48"/>
      <c r="N336" s="50"/>
      <c r="O336" s="43"/>
      <c r="P336" s="51"/>
      <c r="Q336" s="103"/>
    </row>
    <row r="337" spans="1:17" ht="32.25" customHeight="1" x14ac:dyDescent="0.25">
      <c r="A337" s="104" t="s">
        <v>52</v>
      </c>
      <c r="B337" s="383" t="s">
        <v>111</v>
      </c>
      <c r="C337" s="387"/>
      <c r="D337" s="105"/>
      <c r="E337" s="105" t="s">
        <v>97</v>
      </c>
      <c r="F337" s="106"/>
      <c r="G337" s="106"/>
      <c r="H337" s="106"/>
      <c r="I337" s="106"/>
      <c r="J337" s="107"/>
      <c r="K337" s="106"/>
      <c r="L337" s="108"/>
      <c r="M337" s="107"/>
      <c r="N337" s="93"/>
      <c r="O337" s="109"/>
      <c r="P337" s="110">
        <f>P339+P379+P398+P352+P424</f>
        <v>734490000</v>
      </c>
      <c r="Q337" s="355"/>
    </row>
    <row r="338" spans="1:17" x14ac:dyDescent="0.25">
      <c r="A338" s="31"/>
      <c r="B338" s="91"/>
      <c r="C338" s="92"/>
      <c r="D338" s="32"/>
      <c r="E338" s="32"/>
      <c r="F338" s="1"/>
      <c r="G338" s="1"/>
      <c r="H338" s="1"/>
      <c r="I338" s="1"/>
      <c r="J338" s="2"/>
      <c r="K338" s="1"/>
      <c r="L338" s="4"/>
      <c r="M338" s="2"/>
      <c r="N338" s="24"/>
      <c r="O338" s="33"/>
      <c r="P338" s="34"/>
      <c r="Q338" s="103"/>
    </row>
    <row r="339" spans="1:17" ht="18" x14ac:dyDescent="0.25">
      <c r="A339" s="37" t="s">
        <v>26</v>
      </c>
      <c r="B339" s="38" t="s">
        <v>156</v>
      </c>
      <c r="C339" s="1"/>
      <c r="D339" s="32"/>
      <c r="E339" s="32"/>
      <c r="F339" s="1"/>
      <c r="G339" s="1"/>
      <c r="H339" s="1"/>
      <c r="I339" s="1"/>
      <c r="J339" s="2"/>
      <c r="K339" s="1"/>
      <c r="L339" s="4"/>
      <c r="M339" s="2"/>
      <c r="N339" s="24"/>
      <c r="O339" s="33"/>
      <c r="P339" s="39">
        <f>P340+P345+P348</f>
        <v>26850000</v>
      </c>
      <c r="Q339" s="186"/>
    </row>
    <row r="340" spans="1:17" ht="15.75" customHeight="1" x14ac:dyDescent="0.25">
      <c r="A340" s="37">
        <v>521211</v>
      </c>
      <c r="B340" s="40" t="s">
        <v>28</v>
      </c>
      <c r="C340" s="1"/>
      <c r="D340" s="32"/>
      <c r="E340" s="32"/>
      <c r="F340" s="1"/>
      <c r="G340" s="1"/>
      <c r="H340" s="1"/>
      <c r="I340" s="1"/>
      <c r="J340" s="2"/>
      <c r="K340" s="1"/>
      <c r="L340" s="41"/>
      <c r="M340" s="92"/>
      <c r="N340" s="42"/>
      <c r="O340" s="43"/>
      <c r="P340" s="34">
        <f>SUM(P341:P344)</f>
        <v>11200000</v>
      </c>
      <c r="Q340" s="186"/>
    </row>
    <row r="341" spans="1:17" x14ac:dyDescent="0.25">
      <c r="A341" s="37"/>
      <c r="B341" s="38"/>
      <c r="C341" s="45" t="s">
        <v>37</v>
      </c>
      <c r="D341" s="46"/>
      <c r="E341" s="46"/>
      <c r="F341" s="45"/>
      <c r="G341" s="45"/>
      <c r="H341" s="47"/>
      <c r="I341" s="45">
        <v>2</v>
      </c>
      <c r="J341" s="48" t="s">
        <v>32</v>
      </c>
      <c r="K341" s="47"/>
      <c r="L341" s="49"/>
      <c r="M341" s="48"/>
      <c r="N341" s="50">
        <f>I341</f>
        <v>2</v>
      </c>
      <c r="O341" s="43">
        <v>1000000</v>
      </c>
      <c r="P341" s="51">
        <f>O341*N341</f>
        <v>2000000</v>
      </c>
      <c r="Q341" s="186"/>
    </row>
    <row r="342" spans="1:17" x14ac:dyDescent="0.25">
      <c r="A342" s="37"/>
      <c r="B342" s="38"/>
      <c r="C342" s="45" t="s">
        <v>38</v>
      </c>
      <c r="D342" s="46"/>
      <c r="E342" s="46"/>
      <c r="F342" s="45"/>
      <c r="G342" s="45"/>
      <c r="H342" s="47"/>
      <c r="I342" s="45">
        <v>2</v>
      </c>
      <c r="J342" s="48" t="s">
        <v>32</v>
      </c>
      <c r="K342" s="47"/>
      <c r="L342" s="49"/>
      <c r="M342" s="48"/>
      <c r="N342" s="50">
        <f t="shared" ref="N342:N343" si="29">I342</f>
        <v>2</v>
      </c>
      <c r="O342" s="43">
        <v>1000000</v>
      </c>
      <c r="P342" s="51">
        <f>O342*N342</f>
        <v>2000000</v>
      </c>
      <c r="Q342" s="186"/>
    </row>
    <row r="343" spans="1:17" x14ac:dyDescent="0.25">
      <c r="A343" s="37"/>
      <c r="B343" s="38"/>
      <c r="C343" s="45" t="s">
        <v>39</v>
      </c>
      <c r="D343" s="46"/>
      <c r="E343" s="46"/>
      <c r="F343" s="45"/>
      <c r="G343" s="45"/>
      <c r="H343" s="47"/>
      <c r="I343" s="45">
        <v>2</v>
      </c>
      <c r="J343" s="48" t="s">
        <v>32</v>
      </c>
      <c r="K343" s="47"/>
      <c r="L343" s="49"/>
      <c r="M343" s="48"/>
      <c r="N343" s="50">
        <f t="shared" si="29"/>
        <v>2</v>
      </c>
      <c r="O343" s="43">
        <v>2000000</v>
      </c>
      <c r="P343" s="51">
        <f>O343*N343</f>
        <v>4000000</v>
      </c>
      <c r="Q343" s="186"/>
    </row>
    <row r="344" spans="1:17" x14ac:dyDescent="0.25">
      <c r="A344" s="37"/>
      <c r="B344" s="44"/>
      <c r="C344" s="45" t="s">
        <v>29</v>
      </c>
      <c r="D344" s="46"/>
      <c r="E344" s="46"/>
      <c r="F344" s="45">
        <v>25</v>
      </c>
      <c r="G344" s="45" t="s">
        <v>30</v>
      </c>
      <c r="H344" s="47" t="s">
        <v>31</v>
      </c>
      <c r="I344" s="45">
        <v>2</v>
      </c>
      <c r="J344" s="48" t="s">
        <v>32</v>
      </c>
      <c r="K344" s="47" t="s">
        <v>31</v>
      </c>
      <c r="L344" s="49">
        <v>1</v>
      </c>
      <c r="M344" s="48" t="s">
        <v>33</v>
      </c>
      <c r="N344" s="50">
        <f>F344*I344</f>
        <v>50</v>
      </c>
      <c r="O344" s="43">
        <v>64000</v>
      </c>
      <c r="P344" s="51">
        <f>O344*N344</f>
        <v>3200000</v>
      </c>
      <c r="Q344" s="186"/>
    </row>
    <row r="345" spans="1:17" ht="15.75" customHeight="1" x14ac:dyDescent="0.25">
      <c r="A345" s="37">
        <v>522151</v>
      </c>
      <c r="B345" s="40" t="s">
        <v>40</v>
      </c>
      <c r="C345" s="1"/>
      <c r="D345" s="32"/>
      <c r="E345" s="32"/>
      <c r="F345" s="1"/>
      <c r="G345" s="1"/>
      <c r="H345" s="1"/>
      <c r="I345" s="2"/>
      <c r="J345" s="48"/>
      <c r="K345" s="47"/>
      <c r="L345" s="49"/>
      <c r="M345" s="48"/>
      <c r="N345" s="50"/>
      <c r="O345" s="53"/>
      <c r="P345" s="34">
        <f>SUM(P346:P347)</f>
        <v>7400000</v>
      </c>
      <c r="Q345" s="186"/>
    </row>
    <row r="346" spans="1:17" x14ac:dyDescent="0.25">
      <c r="A346" s="37"/>
      <c r="B346" s="44"/>
      <c r="C346" s="45" t="s">
        <v>41</v>
      </c>
      <c r="D346" s="46"/>
      <c r="E346" s="46"/>
      <c r="F346" s="45">
        <v>2</v>
      </c>
      <c r="G346" s="45" t="s">
        <v>30</v>
      </c>
      <c r="H346" s="47" t="s">
        <v>31</v>
      </c>
      <c r="I346" s="45">
        <v>2</v>
      </c>
      <c r="J346" s="48" t="s">
        <v>42</v>
      </c>
      <c r="K346" s="47" t="s">
        <v>31</v>
      </c>
      <c r="L346" s="49">
        <v>1</v>
      </c>
      <c r="M346" s="48" t="s">
        <v>32</v>
      </c>
      <c r="N346" s="50">
        <f>L346*I346*F346</f>
        <v>4</v>
      </c>
      <c r="O346" s="53">
        <v>1500000</v>
      </c>
      <c r="P346" s="54">
        <f>O346*N346</f>
        <v>6000000</v>
      </c>
      <c r="Q346" s="186"/>
    </row>
    <row r="347" spans="1:17" x14ac:dyDescent="0.25">
      <c r="A347" s="37"/>
      <c r="B347" s="44"/>
      <c r="C347" s="45" t="s">
        <v>43</v>
      </c>
      <c r="D347" s="46"/>
      <c r="E347" s="46"/>
      <c r="F347" s="45">
        <v>1</v>
      </c>
      <c r="G347" s="45" t="s">
        <v>30</v>
      </c>
      <c r="H347" s="47" t="s">
        <v>31</v>
      </c>
      <c r="I347" s="45">
        <v>2</v>
      </c>
      <c r="J347" s="48" t="s">
        <v>42</v>
      </c>
      <c r="K347" s="47" t="s">
        <v>31</v>
      </c>
      <c r="L347" s="49">
        <v>1</v>
      </c>
      <c r="M347" s="48" t="s">
        <v>32</v>
      </c>
      <c r="N347" s="50">
        <f t="shared" ref="N347" si="30">L347*I347*F347</f>
        <v>2</v>
      </c>
      <c r="O347" s="53">
        <v>700000</v>
      </c>
      <c r="P347" s="54">
        <f>O347*N347</f>
        <v>1400000</v>
      </c>
      <c r="Q347" s="186"/>
    </row>
    <row r="348" spans="1:17" x14ac:dyDescent="0.25">
      <c r="A348" s="31" t="s">
        <v>44</v>
      </c>
      <c r="B348" s="56" t="s">
        <v>45</v>
      </c>
      <c r="C348" s="57"/>
      <c r="D348" s="58"/>
      <c r="E348" s="58"/>
      <c r="F348" s="57"/>
      <c r="G348" s="57"/>
      <c r="H348" s="57"/>
      <c r="I348" s="57"/>
      <c r="J348" s="57"/>
      <c r="K348" s="57"/>
      <c r="L348" s="59"/>
      <c r="M348" s="60"/>
      <c r="N348" s="50"/>
      <c r="O348" s="186"/>
      <c r="P348" s="62">
        <f>SUM(P349:P350)</f>
        <v>8250000</v>
      </c>
      <c r="Q348" s="186"/>
    </row>
    <row r="349" spans="1:17" x14ac:dyDescent="0.25">
      <c r="A349" s="37"/>
      <c r="B349" s="44"/>
      <c r="C349" s="45" t="s">
        <v>157</v>
      </c>
      <c r="D349" s="46"/>
      <c r="E349" s="46"/>
      <c r="F349" s="45">
        <v>25</v>
      </c>
      <c r="G349" s="45" t="s">
        <v>30</v>
      </c>
      <c r="H349" s="47" t="s">
        <v>31</v>
      </c>
      <c r="I349" s="45">
        <v>1</v>
      </c>
      <c r="J349" s="48" t="s">
        <v>33</v>
      </c>
      <c r="K349" s="47" t="s">
        <v>31</v>
      </c>
      <c r="L349" s="49">
        <v>1</v>
      </c>
      <c r="M349" s="48" t="s">
        <v>48</v>
      </c>
      <c r="N349" s="50">
        <f>F349*I349*L349</f>
        <v>25</v>
      </c>
      <c r="O349" s="53">
        <v>300000</v>
      </c>
      <c r="P349" s="51">
        <f>O349*N349</f>
        <v>7500000</v>
      </c>
      <c r="Q349" s="186"/>
    </row>
    <row r="350" spans="1:17" x14ac:dyDescent="0.25">
      <c r="A350" s="37"/>
      <c r="B350" s="44"/>
      <c r="C350" s="45" t="s">
        <v>167</v>
      </c>
      <c r="D350" s="46"/>
      <c r="E350" s="46"/>
      <c r="F350" s="45">
        <v>5</v>
      </c>
      <c r="G350" s="45" t="s">
        <v>30</v>
      </c>
      <c r="H350" s="47" t="s">
        <v>31</v>
      </c>
      <c r="I350" s="45">
        <v>1</v>
      </c>
      <c r="J350" s="48" t="s">
        <v>47</v>
      </c>
      <c r="K350" s="47" t="s">
        <v>31</v>
      </c>
      <c r="L350" s="49">
        <v>1</v>
      </c>
      <c r="M350" s="48" t="s">
        <v>48</v>
      </c>
      <c r="N350" s="50">
        <f>F350*I350*L350</f>
        <v>5</v>
      </c>
      <c r="O350" s="53">
        <v>150000</v>
      </c>
      <c r="P350" s="51">
        <f>O350*N350</f>
        <v>750000</v>
      </c>
      <c r="Q350" s="186"/>
    </row>
    <row r="351" spans="1:17" x14ac:dyDescent="0.25">
      <c r="A351" s="37"/>
      <c r="B351" s="44"/>
      <c r="C351" s="45"/>
      <c r="D351" s="46"/>
      <c r="E351" s="46"/>
      <c r="F351" s="45"/>
      <c r="G351" s="45"/>
      <c r="H351" s="47"/>
      <c r="I351" s="45"/>
      <c r="J351" s="48"/>
      <c r="K351" s="47"/>
      <c r="L351" s="49"/>
      <c r="M351" s="48"/>
      <c r="N351" s="50"/>
      <c r="O351" s="43"/>
      <c r="P351" s="51"/>
      <c r="Q351" s="186"/>
    </row>
    <row r="352" spans="1:17" ht="18" x14ac:dyDescent="0.25">
      <c r="A352" s="37" t="s">
        <v>34</v>
      </c>
      <c r="B352" s="38" t="s">
        <v>98</v>
      </c>
      <c r="C352" s="45"/>
      <c r="D352" s="46"/>
      <c r="E352" s="46"/>
      <c r="F352" s="45"/>
      <c r="G352" s="45"/>
      <c r="H352" s="47"/>
      <c r="I352" s="45"/>
      <c r="J352" s="48"/>
      <c r="K352" s="47"/>
      <c r="L352" s="49"/>
      <c r="M352" s="48"/>
      <c r="N352" s="50"/>
      <c r="O352" s="43"/>
      <c r="P352" s="39">
        <f>P355+P363+P366+P353+P361</f>
        <v>212170000</v>
      </c>
      <c r="Q352" s="186"/>
    </row>
    <row r="353" spans="1:17" x14ac:dyDescent="0.25">
      <c r="A353" s="37">
        <v>521114</v>
      </c>
      <c r="B353" s="38" t="s">
        <v>35</v>
      </c>
      <c r="C353" s="2"/>
      <c r="D353" s="24"/>
      <c r="E353" s="24"/>
      <c r="N353" s="24"/>
      <c r="O353" s="33"/>
      <c r="P353" s="34">
        <f>SUM(P354)</f>
        <v>1000000</v>
      </c>
      <c r="Q353" s="186"/>
    </row>
    <row r="354" spans="1:17" x14ac:dyDescent="0.25">
      <c r="A354" s="52"/>
      <c r="B354" s="44"/>
      <c r="C354" s="45" t="s">
        <v>36</v>
      </c>
      <c r="D354" s="46"/>
      <c r="E354" s="46"/>
      <c r="F354" s="45"/>
      <c r="G354" s="45"/>
      <c r="H354" s="47"/>
      <c r="I354" s="45">
        <v>4</v>
      </c>
      <c r="J354" s="48" t="s">
        <v>32</v>
      </c>
      <c r="K354" s="47"/>
      <c r="L354" s="49"/>
      <c r="M354" s="48"/>
      <c r="N354" s="50">
        <f>I354</f>
        <v>4</v>
      </c>
      <c r="O354" s="43">
        <v>250000</v>
      </c>
      <c r="P354" s="51">
        <f>O354*N354</f>
        <v>1000000</v>
      </c>
      <c r="Q354" s="186"/>
    </row>
    <row r="355" spans="1:17" x14ac:dyDescent="0.25">
      <c r="A355" s="37">
        <v>521211</v>
      </c>
      <c r="B355" s="40" t="s">
        <v>28</v>
      </c>
      <c r="C355" s="1"/>
      <c r="D355" s="32"/>
      <c r="E355" s="32"/>
      <c r="F355" s="1"/>
      <c r="G355" s="1"/>
      <c r="H355" s="1"/>
      <c r="I355" s="1"/>
      <c r="J355" s="2"/>
      <c r="K355" s="1"/>
      <c r="L355" s="41"/>
      <c r="M355" s="92"/>
      <c r="N355" s="42"/>
      <c r="O355" s="43"/>
      <c r="P355" s="34">
        <f>SUM(P356:P360)</f>
        <v>30200000</v>
      </c>
      <c r="Q355" s="186"/>
    </row>
    <row r="356" spans="1:17" x14ac:dyDescent="0.25">
      <c r="A356" s="37"/>
      <c r="B356" s="38"/>
      <c r="C356" s="45" t="s">
        <v>37</v>
      </c>
      <c r="D356" s="46"/>
      <c r="E356" s="46"/>
      <c r="F356" s="45"/>
      <c r="G356" s="45"/>
      <c r="H356" s="47"/>
      <c r="I356" s="45">
        <v>4</v>
      </c>
      <c r="J356" s="48" t="s">
        <v>32</v>
      </c>
      <c r="K356" s="47"/>
      <c r="L356" s="49"/>
      <c r="M356" s="48"/>
      <c r="N356" s="50">
        <f>I356</f>
        <v>4</v>
      </c>
      <c r="O356" s="43">
        <v>1000000</v>
      </c>
      <c r="P356" s="51">
        <f>O356*N356</f>
        <v>4000000</v>
      </c>
      <c r="Q356" s="186"/>
    </row>
    <row r="357" spans="1:17" x14ac:dyDescent="0.25">
      <c r="A357" s="37"/>
      <c r="B357" s="38"/>
      <c r="C357" s="45" t="s">
        <v>38</v>
      </c>
      <c r="D357" s="46"/>
      <c r="E357" s="46"/>
      <c r="F357" s="45"/>
      <c r="G357" s="45"/>
      <c r="H357" s="47"/>
      <c r="I357" s="45">
        <v>4</v>
      </c>
      <c r="J357" s="48" t="s">
        <v>32</v>
      </c>
      <c r="K357" s="47"/>
      <c r="L357" s="49"/>
      <c r="M357" s="48"/>
      <c r="N357" s="50">
        <f t="shared" ref="N357:N358" si="31">I357</f>
        <v>4</v>
      </c>
      <c r="O357" s="43">
        <v>1000000</v>
      </c>
      <c r="P357" s="51">
        <f>O357*N357</f>
        <v>4000000</v>
      </c>
      <c r="Q357" s="186"/>
    </row>
    <row r="358" spans="1:17" x14ac:dyDescent="0.25">
      <c r="A358" s="37"/>
      <c r="B358" s="38"/>
      <c r="C358" s="45" t="s">
        <v>39</v>
      </c>
      <c r="D358" s="46"/>
      <c r="E358" s="46"/>
      <c r="F358" s="45"/>
      <c r="G358" s="45"/>
      <c r="H358" s="47"/>
      <c r="I358" s="45">
        <v>4</v>
      </c>
      <c r="J358" s="48" t="s">
        <v>32</v>
      </c>
      <c r="K358" s="47"/>
      <c r="L358" s="49"/>
      <c r="M358" s="48"/>
      <c r="N358" s="50">
        <f t="shared" si="31"/>
        <v>4</v>
      </c>
      <c r="O358" s="43">
        <v>2500000</v>
      </c>
      <c r="P358" s="51">
        <f>O358*N358</f>
        <v>10000000</v>
      </c>
      <c r="Q358" s="186"/>
    </row>
    <row r="359" spans="1:17" x14ac:dyDescent="0.25">
      <c r="A359" s="37"/>
      <c r="B359" s="44"/>
      <c r="C359" s="45" t="s">
        <v>29</v>
      </c>
      <c r="D359" s="46"/>
      <c r="E359" s="46"/>
      <c r="F359" s="45">
        <v>25</v>
      </c>
      <c r="G359" s="45" t="s">
        <v>30</v>
      </c>
      <c r="H359" s="47" t="s">
        <v>31</v>
      </c>
      <c r="I359" s="45">
        <v>4</v>
      </c>
      <c r="J359" s="48" t="s">
        <v>32</v>
      </c>
      <c r="K359" s="47" t="s">
        <v>31</v>
      </c>
      <c r="L359" s="49">
        <v>1</v>
      </c>
      <c r="M359" s="48" t="s">
        <v>33</v>
      </c>
      <c r="N359" s="50">
        <f>F359*I359</f>
        <v>100</v>
      </c>
      <c r="O359" s="43">
        <v>64000</v>
      </c>
      <c r="P359" s="51">
        <f>O359*N359</f>
        <v>6400000</v>
      </c>
      <c r="Q359" s="186"/>
    </row>
    <row r="360" spans="1:17" x14ac:dyDescent="0.25">
      <c r="A360" s="37"/>
      <c r="B360" s="44"/>
      <c r="C360" s="45" t="s">
        <v>293</v>
      </c>
      <c r="D360" s="46"/>
      <c r="E360" s="46"/>
      <c r="F360" s="45">
        <v>29</v>
      </c>
      <c r="G360" s="45" t="s">
        <v>30</v>
      </c>
      <c r="H360" s="47" t="s">
        <v>31</v>
      </c>
      <c r="I360" s="45">
        <v>1</v>
      </c>
      <c r="J360" s="48" t="s">
        <v>32</v>
      </c>
      <c r="K360" s="47"/>
      <c r="L360" s="49"/>
      <c r="M360" s="48"/>
      <c r="N360" s="50">
        <f>I360*F360</f>
        <v>29</v>
      </c>
      <c r="O360" s="43">
        <v>200000</v>
      </c>
      <c r="P360" s="51">
        <f>O360*N360</f>
        <v>5800000</v>
      </c>
      <c r="Q360" s="314"/>
    </row>
    <row r="361" spans="1:17" s="343" customFormat="1" x14ac:dyDescent="0.25">
      <c r="A361" s="332">
        <v>522131</v>
      </c>
      <c r="B361" s="333" t="s">
        <v>117</v>
      </c>
      <c r="C361" s="334"/>
      <c r="D361" s="335"/>
      <c r="E361" s="335"/>
      <c r="F361" s="334"/>
      <c r="G361" s="334"/>
      <c r="H361" s="336"/>
      <c r="I361" s="334"/>
      <c r="J361" s="337"/>
      <c r="K361" s="336"/>
      <c r="L361" s="338"/>
      <c r="M361" s="337"/>
      <c r="N361" s="339"/>
      <c r="O361" s="340"/>
      <c r="P361" s="341">
        <f>SUM(P362)</f>
        <v>45000000</v>
      </c>
      <c r="Q361" s="342"/>
    </row>
    <row r="362" spans="1:17" s="343" customFormat="1" x14ac:dyDescent="0.25">
      <c r="A362" s="332"/>
      <c r="B362" s="344"/>
      <c r="C362" s="334" t="s">
        <v>309</v>
      </c>
      <c r="D362" s="335"/>
      <c r="E362" s="335"/>
      <c r="F362" s="334"/>
      <c r="G362" s="334"/>
      <c r="H362" s="336"/>
      <c r="I362" s="334">
        <v>1</v>
      </c>
      <c r="J362" s="337" t="s">
        <v>32</v>
      </c>
      <c r="K362" s="336"/>
      <c r="L362" s="338"/>
      <c r="M362" s="337"/>
      <c r="N362" s="339">
        <v>1</v>
      </c>
      <c r="O362" s="340">
        <v>45000000</v>
      </c>
      <c r="P362" s="345">
        <f>O362</f>
        <v>45000000</v>
      </c>
      <c r="Q362" s="342"/>
    </row>
    <row r="363" spans="1:17" x14ac:dyDescent="0.25">
      <c r="A363" s="37">
        <v>522151</v>
      </c>
      <c r="B363" s="40" t="s">
        <v>40</v>
      </c>
      <c r="C363" s="1"/>
      <c r="D363" s="32"/>
      <c r="E363" s="32"/>
      <c r="F363" s="1"/>
      <c r="G363" s="1"/>
      <c r="H363" s="1"/>
      <c r="I363" s="2"/>
      <c r="J363" s="48"/>
      <c r="K363" s="47"/>
      <c r="L363" s="49"/>
      <c r="M363" s="48"/>
      <c r="N363" s="50"/>
      <c r="O363" s="53"/>
      <c r="P363" s="34">
        <f>SUM(P364:P365)</f>
        <v>59200000</v>
      </c>
      <c r="Q363" s="186"/>
    </row>
    <row r="364" spans="1:17" x14ac:dyDescent="0.25">
      <c r="A364" s="37"/>
      <c r="B364" s="44"/>
      <c r="C364" s="45" t="s">
        <v>41</v>
      </c>
      <c r="D364" s="46"/>
      <c r="E364" s="46"/>
      <c r="F364" s="45">
        <v>4</v>
      </c>
      <c r="G364" s="45" t="s">
        <v>30</v>
      </c>
      <c r="H364" s="47" t="s">
        <v>31</v>
      </c>
      <c r="I364" s="45">
        <v>2</v>
      </c>
      <c r="J364" s="48" t="s">
        <v>42</v>
      </c>
      <c r="K364" s="47" t="s">
        <v>31</v>
      </c>
      <c r="L364" s="49">
        <v>4</v>
      </c>
      <c r="M364" s="48" t="s">
        <v>32</v>
      </c>
      <c r="N364" s="50">
        <f t="shared" ref="N364:N365" si="32">L364*I364*F364</f>
        <v>32</v>
      </c>
      <c r="O364" s="53">
        <v>1500000</v>
      </c>
      <c r="P364" s="54">
        <f>O364*N364</f>
        <v>48000000</v>
      </c>
      <c r="Q364" s="186"/>
    </row>
    <row r="365" spans="1:17" x14ac:dyDescent="0.25">
      <c r="A365" s="37"/>
      <c r="B365" s="44"/>
      <c r="C365" s="45" t="s">
        <v>43</v>
      </c>
      <c r="D365" s="46"/>
      <c r="E365" s="46"/>
      <c r="F365" s="45">
        <v>2</v>
      </c>
      <c r="G365" s="45" t="s">
        <v>30</v>
      </c>
      <c r="H365" s="47" t="s">
        <v>31</v>
      </c>
      <c r="I365" s="45">
        <v>2</v>
      </c>
      <c r="J365" s="48" t="s">
        <v>42</v>
      </c>
      <c r="K365" s="47" t="s">
        <v>31</v>
      </c>
      <c r="L365" s="49">
        <v>4</v>
      </c>
      <c r="M365" s="48" t="s">
        <v>32</v>
      </c>
      <c r="N365" s="50">
        <f t="shared" si="32"/>
        <v>16</v>
      </c>
      <c r="O365" s="53">
        <v>700000</v>
      </c>
      <c r="P365" s="54">
        <f>O365*N365</f>
        <v>11200000</v>
      </c>
      <c r="Q365" s="186"/>
    </row>
    <row r="366" spans="1:17" x14ac:dyDescent="0.25">
      <c r="A366" s="55" t="s">
        <v>44</v>
      </c>
      <c r="B366" s="56" t="s">
        <v>45</v>
      </c>
      <c r="C366" s="57"/>
      <c r="D366" s="58"/>
      <c r="E366" s="58"/>
      <c r="F366" s="57"/>
      <c r="G366" s="57"/>
      <c r="H366" s="57"/>
      <c r="I366" s="57"/>
      <c r="J366" s="57"/>
      <c r="K366" s="57"/>
      <c r="L366" s="59"/>
      <c r="M366" s="60"/>
      <c r="N366" s="50"/>
      <c r="O366" s="186"/>
      <c r="P366" s="62">
        <f>SUM(P367:P376)</f>
        <v>76770000</v>
      </c>
      <c r="Q366" s="54" t="s">
        <v>90</v>
      </c>
    </row>
    <row r="367" spans="1:17" x14ac:dyDescent="0.25">
      <c r="A367" s="37"/>
      <c r="B367" s="44"/>
      <c r="C367" s="45" t="s">
        <v>61</v>
      </c>
      <c r="D367" s="46"/>
      <c r="E367" s="46"/>
      <c r="F367" s="45">
        <v>4</v>
      </c>
      <c r="G367" s="45" t="s">
        <v>30</v>
      </c>
      <c r="H367" s="47" t="s">
        <v>31</v>
      </c>
      <c r="I367" s="45">
        <v>1</v>
      </c>
      <c r="J367" s="48" t="s">
        <v>33</v>
      </c>
      <c r="K367" s="47" t="s">
        <v>31</v>
      </c>
      <c r="L367" s="49">
        <v>1</v>
      </c>
      <c r="M367" s="48" t="s">
        <v>48</v>
      </c>
      <c r="N367" s="50">
        <f>F367*I367*L367</f>
        <v>4</v>
      </c>
      <c r="O367" s="53">
        <v>650000</v>
      </c>
      <c r="P367" s="51">
        <f>O367*N367</f>
        <v>2600000</v>
      </c>
      <c r="Q367" s="382" t="s">
        <v>102</v>
      </c>
    </row>
    <row r="368" spans="1:17" x14ac:dyDescent="0.25">
      <c r="A368" s="37"/>
      <c r="B368" s="44"/>
      <c r="C368" s="45" t="s">
        <v>64</v>
      </c>
      <c r="D368" s="46"/>
      <c r="E368" s="46"/>
      <c r="F368" s="45">
        <v>4</v>
      </c>
      <c r="G368" s="45" t="s">
        <v>30</v>
      </c>
      <c r="H368" s="47" t="s">
        <v>31</v>
      </c>
      <c r="I368" s="45">
        <v>1</v>
      </c>
      <c r="J368" s="48" t="s">
        <v>47</v>
      </c>
      <c r="K368" s="47" t="s">
        <v>31</v>
      </c>
      <c r="L368" s="49">
        <v>1</v>
      </c>
      <c r="M368" s="48" t="s">
        <v>48</v>
      </c>
      <c r="N368" s="50">
        <f>F368*I368*L368</f>
        <v>4</v>
      </c>
      <c r="O368" s="53">
        <v>4500000</v>
      </c>
      <c r="P368" s="51">
        <f>O368*N368</f>
        <v>18000000</v>
      </c>
      <c r="Q368" s="382"/>
    </row>
    <row r="369" spans="1:17" x14ac:dyDescent="0.25">
      <c r="A369" s="37"/>
      <c r="B369" s="44"/>
      <c r="C369" s="45" t="s">
        <v>158</v>
      </c>
      <c r="D369" s="46"/>
      <c r="E369" s="46"/>
      <c r="F369" s="45">
        <v>4</v>
      </c>
      <c r="G369" s="45" t="s">
        <v>30</v>
      </c>
      <c r="H369" s="47" t="s">
        <v>31</v>
      </c>
      <c r="I369" s="45">
        <v>1</v>
      </c>
      <c r="J369" s="48" t="s">
        <v>33</v>
      </c>
      <c r="K369" s="47" t="s">
        <v>31</v>
      </c>
      <c r="L369" s="49">
        <v>1</v>
      </c>
      <c r="M369" s="48" t="s">
        <v>48</v>
      </c>
      <c r="N369" s="50">
        <f>F369*I369*L369</f>
        <v>4</v>
      </c>
      <c r="O369" s="53">
        <v>530000</v>
      </c>
      <c r="P369" s="51">
        <f>O369*N369</f>
        <v>2120000</v>
      </c>
      <c r="Q369" s="382"/>
    </row>
    <row r="370" spans="1:17" ht="15.75" customHeight="1" x14ac:dyDescent="0.25">
      <c r="A370" s="37"/>
      <c r="B370" s="44"/>
      <c r="C370" s="45" t="s">
        <v>170</v>
      </c>
      <c r="D370" s="46"/>
      <c r="E370" s="46"/>
      <c r="F370" s="45">
        <v>4</v>
      </c>
      <c r="G370" s="45" t="s">
        <v>30</v>
      </c>
      <c r="H370" s="47" t="s">
        <v>31</v>
      </c>
      <c r="I370" s="45">
        <v>2</v>
      </c>
      <c r="J370" s="48" t="s">
        <v>33</v>
      </c>
      <c r="K370" s="47" t="s">
        <v>31</v>
      </c>
      <c r="L370" s="49">
        <v>1</v>
      </c>
      <c r="M370" s="48" t="s">
        <v>48</v>
      </c>
      <c r="N370" s="50">
        <f t="shared" ref="N370:N376" si="33">F370*I370*L370</f>
        <v>8</v>
      </c>
      <c r="O370" s="53">
        <v>650000</v>
      </c>
      <c r="P370" s="51">
        <f t="shared" ref="P370:P376" si="34">O370*N370</f>
        <v>5200000</v>
      </c>
      <c r="Q370" s="382"/>
    </row>
    <row r="371" spans="1:17" x14ac:dyDescent="0.25">
      <c r="A371" s="37"/>
      <c r="B371" s="44"/>
      <c r="C371" s="45" t="s">
        <v>171</v>
      </c>
      <c r="D371" s="46"/>
      <c r="E371" s="46"/>
      <c r="F371" s="45">
        <v>4</v>
      </c>
      <c r="G371" s="45" t="s">
        <v>30</v>
      </c>
      <c r="H371" s="47" t="s">
        <v>31</v>
      </c>
      <c r="I371" s="45">
        <v>1</v>
      </c>
      <c r="J371" s="48" t="s">
        <v>33</v>
      </c>
      <c r="K371" s="47" t="s">
        <v>31</v>
      </c>
      <c r="L371" s="49">
        <v>1</v>
      </c>
      <c r="M371" s="48" t="s">
        <v>48</v>
      </c>
      <c r="N371" s="50">
        <f t="shared" si="33"/>
        <v>4</v>
      </c>
      <c r="O371" s="53">
        <v>150000</v>
      </c>
      <c r="P371" s="51">
        <f t="shared" si="34"/>
        <v>600000</v>
      </c>
      <c r="Q371" s="391" t="s">
        <v>296</v>
      </c>
    </row>
    <row r="372" spans="1:17" x14ac:dyDescent="0.25">
      <c r="A372" s="37"/>
      <c r="B372" s="44"/>
      <c r="C372" s="45" t="s">
        <v>172</v>
      </c>
      <c r="D372" s="46"/>
      <c r="E372" s="46"/>
      <c r="F372" s="45">
        <v>25</v>
      </c>
      <c r="G372" s="45" t="s">
        <v>30</v>
      </c>
      <c r="H372" s="47" t="s">
        <v>31</v>
      </c>
      <c r="I372" s="45">
        <v>1</v>
      </c>
      <c r="J372" s="48" t="s">
        <v>33</v>
      </c>
      <c r="K372" s="47" t="s">
        <v>31</v>
      </c>
      <c r="L372" s="49">
        <v>1</v>
      </c>
      <c r="M372" s="48" t="s">
        <v>48</v>
      </c>
      <c r="N372" s="50">
        <f t="shared" si="33"/>
        <v>25</v>
      </c>
      <c r="O372" s="53">
        <v>330000</v>
      </c>
      <c r="P372" s="51">
        <f t="shared" si="34"/>
        <v>8250000</v>
      </c>
      <c r="Q372" s="391"/>
    </row>
    <row r="373" spans="1:17" ht="15.75" customHeight="1" x14ac:dyDescent="0.25">
      <c r="A373" s="37"/>
      <c r="B373" s="44"/>
      <c r="C373" s="45" t="s">
        <v>173</v>
      </c>
      <c r="D373" s="46"/>
      <c r="E373" s="46"/>
      <c r="F373" s="45">
        <v>25</v>
      </c>
      <c r="G373" s="45" t="s">
        <v>30</v>
      </c>
      <c r="H373" s="47" t="s">
        <v>31</v>
      </c>
      <c r="I373" s="45">
        <v>1</v>
      </c>
      <c r="J373" s="48" t="s">
        <v>47</v>
      </c>
      <c r="K373" s="47" t="s">
        <v>31</v>
      </c>
      <c r="L373" s="49">
        <v>1</v>
      </c>
      <c r="M373" s="48" t="s">
        <v>48</v>
      </c>
      <c r="N373" s="50">
        <f t="shared" si="33"/>
        <v>25</v>
      </c>
      <c r="O373" s="53">
        <v>150000</v>
      </c>
      <c r="P373" s="51">
        <f t="shared" si="34"/>
        <v>3750000</v>
      </c>
      <c r="Q373" s="391"/>
    </row>
    <row r="374" spans="1:17" x14ac:dyDescent="0.25">
      <c r="A374" s="37"/>
      <c r="B374" s="44"/>
      <c r="C374" s="45" t="s">
        <v>179</v>
      </c>
      <c r="D374" s="46"/>
      <c r="E374" s="46"/>
      <c r="F374" s="45">
        <v>25</v>
      </c>
      <c r="G374" s="45" t="s">
        <v>30</v>
      </c>
      <c r="H374" s="47" t="s">
        <v>31</v>
      </c>
      <c r="I374" s="45">
        <v>1</v>
      </c>
      <c r="J374" s="48" t="s">
        <v>33</v>
      </c>
      <c r="K374" s="47" t="s">
        <v>31</v>
      </c>
      <c r="L374" s="49">
        <v>1</v>
      </c>
      <c r="M374" s="48" t="s">
        <v>48</v>
      </c>
      <c r="N374" s="50">
        <f t="shared" si="33"/>
        <v>25</v>
      </c>
      <c r="O374" s="53">
        <v>130000</v>
      </c>
      <c r="P374" s="51">
        <f t="shared" si="34"/>
        <v>3250000</v>
      </c>
      <c r="Q374" s="391"/>
    </row>
    <row r="375" spans="1:17" x14ac:dyDescent="0.25">
      <c r="A375" s="37"/>
      <c r="B375" s="44"/>
      <c r="C375" s="45" t="s">
        <v>161</v>
      </c>
      <c r="D375" s="46"/>
      <c r="E375" s="46"/>
      <c r="F375" s="45">
        <v>5</v>
      </c>
      <c r="G375" s="45" t="s">
        <v>30</v>
      </c>
      <c r="H375" s="47" t="s">
        <v>31</v>
      </c>
      <c r="I375" s="45">
        <v>1</v>
      </c>
      <c r="J375" s="48" t="s">
        <v>47</v>
      </c>
      <c r="K375" s="47" t="s">
        <v>31</v>
      </c>
      <c r="L375" s="49">
        <v>4</v>
      </c>
      <c r="M375" s="48" t="s">
        <v>48</v>
      </c>
      <c r="N375" s="50">
        <f t="shared" si="33"/>
        <v>20</v>
      </c>
      <c r="O375" s="53">
        <v>150000</v>
      </c>
      <c r="P375" s="51">
        <f t="shared" si="34"/>
        <v>3000000</v>
      </c>
      <c r="Q375" s="188"/>
    </row>
    <row r="376" spans="1:17" x14ac:dyDescent="0.25">
      <c r="A376" s="37"/>
      <c r="B376" s="44"/>
      <c r="C376" s="45" t="s">
        <v>157</v>
      </c>
      <c r="D376" s="46"/>
      <c r="E376" s="46"/>
      <c r="F376" s="45">
        <v>25</v>
      </c>
      <c r="G376" s="45" t="s">
        <v>30</v>
      </c>
      <c r="H376" s="47" t="s">
        <v>31</v>
      </c>
      <c r="I376" s="45">
        <v>1</v>
      </c>
      <c r="J376" s="48" t="s">
        <v>33</v>
      </c>
      <c r="K376" s="47" t="s">
        <v>31</v>
      </c>
      <c r="L376" s="49">
        <v>4</v>
      </c>
      <c r="M376" s="48" t="s">
        <v>48</v>
      </c>
      <c r="N376" s="50">
        <f t="shared" si="33"/>
        <v>100</v>
      </c>
      <c r="O376" s="53">
        <v>300000</v>
      </c>
      <c r="P376" s="51">
        <f t="shared" si="34"/>
        <v>30000000</v>
      </c>
      <c r="Q376" s="188"/>
    </row>
    <row r="377" spans="1:17" x14ac:dyDescent="0.25">
      <c r="A377" s="37"/>
      <c r="B377" s="365" t="s">
        <v>351</v>
      </c>
      <c r="C377" s="358"/>
      <c r="D377" s="359"/>
      <c r="E377" s="359"/>
      <c r="F377" s="358"/>
      <c r="G377" s="358"/>
      <c r="H377" s="360"/>
      <c r="I377" s="358"/>
      <c r="J377" s="361"/>
      <c r="K377" s="360"/>
      <c r="L377" s="362"/>
      <c r="M377" s="361"/>
      <c r="N377" s="363"/>
      <c r="O377" s="364"/>
      <c r="P377" s="366">
        <v>15850000</v>
      </c>
      <c r="Q377" s="356"/>
    </row>
    <row r="378" spans="1:17" x14ac:dyDescent="0.25">
      <c r="A378" s="37"/>
      <c r="B378" s="44"/>
      <c r="C378" s="45"/>
      <c r="D378" s="46"/>
      <c r="E378" s="46"/>
      <c r="F378" s="45"/>
      <c r="G378" s="45"/>
      <c r="H378" s="47"/>
      <c r="I378" s="45"/>
      <c r="J378" s="48"/>
      <c r="K378" s="47"/>
      <c r="L378" s="49"/>
      <c r="M378" s="48"/>
      <c r="N378" s="50"/>
      <c r="O378" s="53"/>
      <c r="P378" s="51"/>
      <c r="Q378" s="188"/>
    </row>
    <row r="379" spans="1:17" ht="18" x14ac:dyDescent="0.25">
      <c r="A379" s="37" t="s">
        <v>49</v>
      </c>
      <c r="B379" s="38" t="s">
        <v>155</v>
      </c>
      <c r="C379" s="2"/>
      <c r="D379" s="63"/>
      <c r="E379" s="63"/>
      <c r="F379" s="2"/>
      <c r="G379" s="2"/>
      <c r="H379" s="2"/>
      <c r="I379" s="1"/>
      <c r="J379" s="2"/>
      <c r="K379" s="1"/>
      <c r="L379" s="41"/>
      <c r="M379" s="92"/>
      <c r="N379" s="42"/>
      <c r="O379" s="43"/>
      <c r="P379" s="39">
        <f>P382+P387+P390+P380</f>
        <v>58600000</v>
      </c>
      <c r="Q379" s="186"/>
    </row>
    <row r="380" spans="1:17" x14ac:dyDescent="0.25">
      <c r="A380" s="37">
        <v>521114</v>
      </c>
      <c r="B380" s="38" t="s">
        <v>35</v>
      </c>
      <c r="C380" s="2"/>
      <c r="D380" s="24"/>
      <c r="E380" s="24"/>
      <c r="N380" s="24"/>
      <c r="O380" s="33"/>
      <c r="P380" s="34">
        <f>SUM(P381)</f>
        <v>250000</v>
      </c>
      <c r="Q380" s="186"/>
    </row>
    <row r="381" spans="1:17" x14ac:dyDescent="0.25">
      <c r="A381" s="52"/>
      <c r="B381" s="44"/>
      <c r="C381" s="45" t="s">
        <v>36</v>
      </c>
      <c r="D381" s="46"/>
      <c r="E381" s="46"/>
      <c r="F381" s="45"/>
      <c r="G381" s="45"/>
      <c r="H381" s="47"/>
      <c r="I381" s="45">
        <v>1</v>
      </c>
      <c r="J381" s="48" t="s">
        <v>32</v>
      </c>
      <c r="K381" s="47"/>
      <c r="L381" s="49"/>
      <c r="M381" s="48"/>
      <c r="N381" s="50">
        <f>I381</f>
        <v>1</v>
      </c>
      <c r="O381" s="43">
        <v>250000</v>
      </c>
      <c r="P381" s="51">
        <f>O381*N381</f>
        <v>250000</v>
      </c>
      <c r="Q381" s="186"/>
    </row>
    <row r="382" spans="1:17" x14ac:dyDescent="0.25">
      <c r="A382" s="37">
        <v>521211</v>
      </c>
      <c r="B382" s="40" t="s">
        <v>28</v>
      </c>
      <c r="C382" s="1"/>
      <c r="D382" s="32"/>
      <c r="E382" s="32"/>
      <c r="F382" s="1"/>
      <c r="G382" s="1"/>
      <c r="H382" s="1"/>
      <c r="I382" s="1"/>
      <c r="J382" s="2"/>
      <c r="K382" s="1"/>
      <c r="L382" s="41"/>
      <c r="M382" s="92"/>
      <c r="N382" s="42"/>
      <c r="O382" s="43"/>
      <c r="P382" s="34">
        <f>SUM(P383:P385)</f>
        <v>4000000</v>
      </c>
      <c r="Q382" s="186"/>
    </row>
    <row r="383" spans="1:17" x14ac:dyDescent="0.25">
      <c r="A383" s="37"/>
      <c r="B383" s="38"/>
      <c r="C383" s="45" t="s">
        <v>37</v>
      </c>
      <c r="D383" s="46"/>
      <c r="E383" s="46"/>
      <c r="F383" s="45"/>
      <c r="G383" s="45"/>
      <c r="H383" s="47"/>
      <c r="I383" s="45">
        <v>1</v>
      </c>
      <c r="J383" s="48" t="s">
        <v>32</v>
      </c>
      <c r="K383" s="47"/>
      <c r="L383" s="49"/>
      <c r="M383" s="48"/>
      <c r="N383" s="50">
        <f>I383</f>
        <v>1</v>
      </c>
      <c r="O383" s="43">
        <v>1000000</v>
      </c>
      <c r="P383" s="51">
        <f>O383*N383</f>
        <v>1000000</v>
      </c>
      <c r="Q383" s="186"/>
    </row>
    <row r="384" spans="1:17" x14ac:dyDescent="0.25">
      <c r="A384" s="37"/>
      <c r="B384" s="38"/>
      <c r="C384" s="45" t="s">
        <v>38</v>
      </c>
      <c r="D384" s="46"/>
      <c r="E384" s="46"/>
      <c r="F384" s="45"/>
      <c r="G384" s="45"/>
      <c r="H384" s="47"/>
      <c r="I384" s="45">
        <v>1</v>
      </c>
      <c r="J384" s="48" t="s">
        <v>32</v>
      </c>
      <c r="K384" s="47"/>
      <c r="L384" s="49"/>
      <c r="M384" s="48"/>
      <c r="N384" s="50">
        <f t="shared" ref="N384:N385" si="35">I384</f>
        <v>1</v>
      </c>
      <c r="O384" s="43">
        <v>1000000</v>
      </c>
      <c r="P384" s="51">
        <f>O384*N384</f>
        <v>1000000</v>
      </c>
      <c r="Q384" s="186"/>
    </row>
    <row r="385" spans="1:17" x14ac:dyDescent="0.25">
      <c r="A385" s="37"/>
      <c r="B385" s="38"/>
      <c r="C385" s="45" t="s">
        <v>39</v>
      </c>
      <c r="D385" s="46"/>
      <c r="E385" s="46"/>
      <c r="F385" s="45"/>
      <c r="G385" s="45"/>
      <c r="H385" s="47"/>
      <c r="I385" s="45">
        <v>1</v>
      </c>
      <c r="J385" s="48" t="s">
        <v>32</v>
      </c>
      <c r="K385" s="47"/>
      <c r="L385" s="49"/>
      <c r="M385" s="48"/>
      <c r="N385" s="50">
        <f t="shared" si="35"/>
        <v>1</v>
      </c>
      <c r="O385" s="43">
        <v>2000000</v>
      </c>
      <c r="P385" s="51">
        <f>O385*N385</f>
        <v>2000000</v>
      </c>
      <c r="Q385" s="186"/>
    </row>
    <row r="386" spans="1:17" x14ac:dyDescent="0.25">
      <c r="A386" s="37"/>
      <c r="B386" s="44"/>
      <c r="C386" s="45" t="s">
        <v>29</v>
      </c>
      <c r="D386" s="46"/>
      <c r="E386" s="46"/>
      <c r="F386" s="45">
        <v>25</v>
      </c>
      <c r="G386" s="45" t="s">
        <v>30</v>
      </c>
      <c r="H386" s="47" t="s">
        <v>31</v>
      </c>
      <c r="I386" s="45">
        <v>2</v>
      </c>
      <c r="J386" s="48" t="s">
        <v>32</v>
      </c>
      <c r="K386" s="47" t="s">
        <v>31</v>
      </c>
      <c r="L386" s="49">
        <v>1</v>
      </c>
      <c r="M386" s="48" t="s">
        <v>33</v>
      </c>
      <c r="N386" s="50">
        <f>F386*I386</f>
        <v>50</v>
      </c>
      <c r="O386" s="43">
        <v>64000</v>
      </c>
      <c r="P386" s="51">
        <f>O386*N386</f>
        <v>3200000</v>
      </c>
      <c r="Q386" s="186"/>
    </row>
    <row r="387" spans="1:17" x14ac:dyDescent="0.25">
      <c r="A387" s="37">
        <v>522151</v>
      </c>
      <c r="B387" s="40" t="s">
        <v>40</v>
      </c>
      <c r="C387" s="1"/>
      <c r="D387" s="32"/>
      <c r="E387" s="32"/>
      <c r="F387" s="1"/>
      <c r="G387" s="1"/>
      <c r="H387" s="1"/>
      <c r="I387" s="2"/>
      <c r="J387" s="48"/>
      <c r="K387" s="47"/>
      <c r="L387" s="49"/>
      <c r="M387" s="48"/>
      <c r="N387" s="50"/>
      <c r="O387" s="53"/>
      <c r="P387" s="34">
        <f>SUM(P388:P389)</f>
        <v>29600000</v>
      </c>
      <c r="Q387" s="186"/>
    </row>
    <row r="388" spans="1:17" x14ac:dyDescent="0.25">
      <c r="A388" s="37"/>
      <c r="B388" s="44"/>
      <c r="C388" s="45" t="s">
        <v>41</v>
      </c>
      <c r="D388" s="46"/>
      <c r="E388" s="46"/>
      <c r="F388" s="45">
        <v>4</v>
      </c>
      <c r="G388" s="45" t="s">
        <v>30</v>
      </c>
      <c r="H388" s="47" t="s">
        <v>31</v>
      </c>
      <c r="I388" s="45">
        <v>2</v>
      </c>
      <c r="J388" s="48" t="s">
        <v>42</v>
      </c>
      <c r="K388" s="47" t="s">
        <v>31</v>
      </c>
      <c r="L388" s="49">
        <v>2</v>
      </c>
      <c r="M388" s="48" t="s">
        <v>32</v>
      </c>
      <c r="N388" s="50">
        <f>L388*I388*F388</f>
        <v>16</v>
      </c>
      <c r="O388" s="53">
        <v>1500000</v>
      </c>
      <c r="P388" s="54">
        <f>O388*N388</f>
        <v>24000000</v>
      </c>
      <c r="Q388" s="186"/>
    </row>
    <row r="389" spans="1:17" x14ac:dyDescent="0.25">
      <c r="A389" s="37"/>
      <c r="B389" s="44"/>
      <c r="C389" s="45" t="s">
        <v>43</v>
      </c>
      <c r="D389" s="46"/>
      <c r="E389" s="46"/>
      <c r="F389" s="45">
        <v>2</v>
      </c>
      <c r="G389" s="45" t="s">
        <v>30</v>
      </c>
      <c r="H389" s="47" t="s">
        <v>31</v>
      </c>
      <c r="I389" s="45">
        <v>2</v>
      </c>
      <c r="J389" s="48" t="s">
        <v>42</v>
      </c>
      <c r="K389" s="47" t="s">
        <v>31</v>
      </c>
      <c r="L389" s="49">
        <v>2</v>
      </c>
      <c r="M389" s="48" t="s">
        <v>32</v>
      </c>
      <c r="N389" s="50">
        <f t="shared" ref="N389" si="36">L389*I389*F389</f>
        <v>8</v>
      </c>
      <c r="O389" s="53">
        <v>700000</v>
      </c>
      <c r="P389" s="54">
        <f>O389*N389</f>
        <v>5600000</v>
      </c>
      <c r="Q389" s="186"/>
    </row>
    <row r="390" spans="1:17" x14ac:dyDescent="0.25">
      <c r="A390" s="31" t="s">
        <v>44</v>
      </c>
      <c r="B390" s="56" t="s">
        <v>45</v>
      </c>
      <c r="C390" s="57"/>
      <c r="D390" s="58"/>
      <c r="E390" s="58"/>
      <c r="F390" s="57"/>
      <c r="G390" s="57"/>
      <c r="H390" s="57"/>
      <c r="I390" s="57"/>
      <c r="J390" s="57"/>
      <c r="K390" s="57"/>
      <c r="L390" s="59"/>
      <c r="M390" s="60"/>
      <c r="N390" s="50"/>
      <c r="O390" s="186"/>
      <c r="P390" s="62">
        <f>SUM(P391:P395)</f>
        <v>24750000</v>
      </c>
      <c r="Q390" s="186"/>
    </row>
    <row r="391" spans="1:17" x14ac:dyDescent="0.25">
      <c r="A391" s="37"/>
      <c r="B391" s="44"/>
      <c r="C391" s="45" t="s">
        <v>55</v>
      </c>
      <c r="D391" s="46"/>
      <c r="E391" s="46"/>
      <c r="F391" s="45">
        <v>25</v>
      </c>
      <c r="G391" s="45" t="s">
        <v>30</v>
      </c>
      <c r="H391" s="47" t="s">
        <v>31</v>
      </c>
      <c r="I391" s="45">
        <v>1</v>
      </c>
      <c r="J391" s="48" t="s">
        <v>33</v>
      </c>
      <c r="K391" s="47" t="s">
        <v>31</v>
      </c>
      <c r="L391" s="49">
        <v>0</v>
      </c>
      <c r="M391" s="48" t="s">
        <v>48</v>
      </c>
      <c r="N391" s="50">
        <f>F391*I391*L391</f>
        <v>0</v>
      </c>
      <c r="O391" s="53">
        <v>330000</v>
      </c>
      <c r="P391" s="51">
        <f>O391*N391</f>
        <v>0</v>
      </c>
      <c r="Q391" s="186"/>
    </row>
    <row r="392" spans="1:17" x14ac:dyDescent="0.25">
      <c r="A392" s="37"/>
      <c r="B392" s="44"/>
      <c r="C392" s="45" t="s">
        <v>46</v>
      </c>
      <c r="D392" s="46"/>
      <c r="E392" s="46"/>
      <c r="F392" s="45">
        <v>25</v>
      </c>
      <c r="G392" s="45" t="s">
        <v>30</v>
      </c>
      <c r="H392" s="47" t="s">
        <v>31</v>
      </c>
      <c r="I392" s="45">
        <v>1</v>
      </c>
      <c r="J392" s="48" t="s">
        <v>47</v>
      </c>
      <c r="K392" s="47" t="s">
        <v>31</v>
      </c>
      <c r="L392" s="49">
        <v>0</v>
      </c>
      <c r="M392" s="48" t="s">
        <v>48</v>
      </c>
      <c r="N392" s="50">
        <f>F392*I392*L392</f>
        <v>0</v>
      </c>
      <c r="O392" s="53">
        <v>150000</v>
      </c>
      <c r="P392" s="51">
        <f>O392*N392</f>
        <v>0</v>
      </c>
      <c r="Q392" s="186"/>
    </row>
    <row r="393" spans="1:17" x14ac:dyDescent="0.25">
      <c r="A393" s="37"/>
      <c r="B393" s="44"/>
      <c r="C393" s="45" t="s">
        <v>56</v>
      </c>
      <c r="D393" s="46"/>
      <c r="E393" s="46"/>
      <c r="F393" s="45">
        <v>25</v>
      </c>
      <c r="G393" s="45" t="s">
        <v>30</v>
      </c>
      <c r="H393" s="47" t="s">
        <v>31</v>
      </c>
      <c r="I393" s="45">
        <v>1</v>
      </c>
      <c r="J393" s="48" t="s">
        <v>33</v>
      </c>
      <c r="K393" s="47" t="s">
        <v>31</v>
      </c>
      <c r="L393" s="49">
        <v>0</v>
      </c>
      <c r="M393" s="48" t="s">
        <v>48</v>
      </c>
      <c r="N393" s="50">
        <f>F393*I393*L393</f>
        <v>0</v>
      </c>
      <c r="O393" s="53">
        <v>130000</v>
      </c>
      <c r="P393" s="51">
        <f>O393*N393</f>
        <v>0</v>
      </c>
      <c r="Q393" s="186"/>
    </row>
    <row r="394" spans="1:17" x14ac:dyDescent="0.25">
      <c r="A394" s="37"/>
      <c r="B394" s="44"/>
      <c r="C394" s="45" t="s">
        <v>161</v>
      </c>
      <c r="D394" s="46"/>
      <c r="E394" s="46"/>
      <c r="F394" s="45">
        <v>5</v>
      </c>
      <c r="G394" s="45" t="s">
        <v>30</v>
      </c>
      <c r="H394" s="47" t="s">
        <v>31</v>
      </c>
      <c r="I394" s="45">
        <v>1</v>
      </c>
      <c r="J394" s="48" t="s">
        <v>47</v>
      </c>
      <c r="K394" s="47" t="s">
        <v>31</v>
      </c>
      <c r="L394" s="49">
        <v>3</v>
      </c>
      <c r="M394" s="48" t="s">
        <v>48</v>
      </c>
      <c r="N394" s="50">
        <f>F394*I394*L394</f>
        <v>15</v>
      </c>
      <c r="O394" s="53">
        <v>150000</v>
      </c>
      <c r="P394" s="51">
        <f>O394*N394</f>
        <v>2250000</v>
      </c>
      <c r="Q394" s="186"/>
    </row>
    <row r="395" spans="1:17" x14ac:dyDescent="0.25">
      <c r="A395" s="37"/>
      <c r="B395" s="44"/>
      <c r="C395" s="45" t="s">
        <v>157</v>
      </c>
      <c r="D395" s="46"/>
      <c r="E395" s="46"/>
      <c r="F395" s="45">
        <v>25</v>
      </c>
      <c r="G395" s="45" t="s">
        <v>30</v>
      </c>
      <c r="H395" s="47" t="s">
        <v>31</v>
      </c>
      <c r="I395" s="45">
        <v>1</v>
      </c>
      <c r="J395" s="48" t="s">
        <v>33</v>
      </c>
      <c r="K395" s="47" t="s">
        <v>31</v>
      </c>
      <c r="L395" s="49">
        <v>3</v>
      </c>
      <c r="M395" s="48" t="s">
        <v>48</v>
      </c>
      <c r="N395" s="50">
        <f>F395*I395*L395</f>
        <v>75</v>
      </c>
      <c r="O395" s="53">
        <v>300000</v>
      </c>
      <c r="P395" s="51">
        <f>O395*N395</f>
        <v>22500000</v>
      </c>
      <c r="Q395" s="186"/>
    </row>
    <row r="396" spans="1:17" x14ac:dyDescent="0.25">
      <c r="A396" s="37"/>
      <c r="B396" s="365" t="s">
        <v>351</v>
      </c>
      <c r="C396" s="358"/>
      <c r="D396" s="359"/>
      <c r="E396" s="359"/>
      <c r="F396" s="358"/>
      <c r="G396" s="358"/>
      <c r="H396" s="360"/>
      <c r="I396" s="358"/>
      <c r="J396" s="361"/>
      <c r="K396" s="360"/>
      <c r="L396" s="362"/>
      <c r="M396" s="361"/>
      <c r="N396" s="363"/>
      <c r="O396" s="364"/>
      <c r="P396" s="366">
        <v>7000000</v>
      </c>
      <c r="Q396" s="356"/>
    </row>
    <row r="397" spans="1:17" x14ac:dyDescent="0.25">
      <c r="A397" s="37"/>
      <c r="B397" s="44"/>
      <c r="C397" s="45"/>
      <c r="D397" s="46"/>
      <c r="E397" s="46"/>
      <c r="F397" s="45"/>
      <c r="G397" s="45"/>
      <c r="H397" s="47"/>
      <c r="I397" s="45"/>
      <c r="J397" s="48"/>
      <c r="K397" s="47"/>
      <c r="L397" s="49"/>
      <c r="M397" s="48"/>
      <c r="N397" s="50"/>
      <c r="O397" s="53"/>
      <c r="P397" s="51"/>
      <c r="Q397" s="54"/>
    </row>
    <row r="398" spans="1:17" ht="18" x14ac:dyDescent="0.25">
      <c r="A398" s="37" t="s">
        <v>50</v>
      </c>
      <c r="B398" s="38" t="s">
        <v>154</v>
      </c>
      <c r="C398" s="45"/>
      <c r="D398" s="46"/>
      <c r="E398" s="46"/>
      <c r="F398" s="45"/>
      <c r="G398" s="45"/>
      <c r="H398" s="47"/>
      <c r="I398" s="45"/>
      <c r="J398" s="48"/>
      <c r="K398" s="47"/>
      <c r="L398" s="49"/>
      <c r="M398" s="48"/>
      <c r="N398" s="50"/>
      <c r="O398" s="43"/>
      <c r="P398" s="39">
        <f>P401+P408+P411+P421+P399+P406</f>
        <v>262380000</v>
      </c>
      <c r="Q398" s="187"/>
    </row>
    <row r="399" spans="1:17" x14ac:dyDescent="0.25">
      <c r="A399" s="37">
        <v>521114</v>
      </c>
      <c r="B399" s="38" t="s">
        <v>35</v>
      </c>
      <c r="C399" s="2"/>
      <c r="D399" s="24"/>
      <c r="E399" s="24"/>
      <c r="N399" s="24"/>
      <c r="O399" s="33"/>
      <c r="P399" s="34">
        <f>SUM(P400)</f>
        <v>354000</v>
      </c>
      <c r="Q399" s="187"/>
    </row>
    <row r="400" spans="1:17" x14ac:dyDescent="0.25">
      <c r="A400" s="52"/>
      <c r="B400" s="44"/>
      <c r="C400" s="45" t="s">
        <v>36</v>
      </c>
      <c r="D400" s="46"/>
      <c r="E400" s="46"/>
      <c r="F400" s="45"/>
      <c r="G400" s="45"/>
      <c r="H400" s="47"/>
      <c r="I400" s="45">
        <v>1</v>
      </c>
      <c r="J400" s="48" t="s">
        <v>32</v>
      </c>
      <c r="K400" s="47"/>
      <c r="L400" s="49"/>
      <c r="M400" s="48"/>
      <c r="N400" s="50">
        <f>I400</f>
        <v>1</v>
      </c>
      <c r="O400" s="43">
        <v>354000</v>
      </c>
      <c r="P400" s="51">
        <f>O400*N400</f>
        <v>354000</v>
      </c>
      <c r="Q400" s="187"/>
    </row>
    <row r="401" spans="1:17" x14ac:dyDescent="0.25">
      <c r="A401" s="37">
        <v>521211</v>
      </c>
      <c r="B401" s="40" t="s">
        <v>28</v>
      </c>
      <c r="C401" s="1"/>
      <c r="D401" s="32"/>
      <c r="E401" s="32"/>
      <c r="F401" s="1"/>
      <c r="G401" s="1"/>
      <c r="H401" s="1"/>
      <c r="I401" s="1"/>
      <c r="J401" s="2"/>
      <c r="K401" s="1"/>
      <c r="L401" s="41"/>
      <c r="M401" s="92"/>
      <c r="N401" s="42"/>
      <c r="O401" s="43"/>
      <c r="P401" s="34">
        <f>SUM(P402:P405)</f>
        <v>33626000</v>
      </c>
      <c r="Q401" s="188"/>
    </row>
    <row r="402" spans="1:17" x14ac:dyDescent="0.25">
      <c r="A402" s="37"/>
      <c r="B402" s="38"/>
      <c r="C402" s="45" t="s">
        <v>37</v>
      </c>
      <c r="D402" s="46"/>
      <c r="E402" s="46"/>
      <c r="F402" s="45"/>
      <c r="G402" s="45"/>
      <c r="H402" s="47"/>
      <c r="I402" s="45">
        <v>1</v>
      </c>
      <c r="J402" s="48" t="s">
        <v>32</v>
      </c>
      <c r="K402" s="47"/>
      <c r="L402" s="49"/>
      <c r="M402" s="48"/>
      <c r="N402" s="50">
        <f>I402</f>
        <v>1</v>
      </c>
      <c r="O402" s="43">
        <v>1000000</v>
      </c>
      <c r="P402" s="51">
        <f>O402*N402</f>
        <v>1000000</v>
      </c>
      <c r="Q402" s="187"/>
    </row>
    <row r="403" spans="1:17" x14ac:dyDescent="0.25">
      <c r="A403" s="37"/>
      <c r="B403" s="38"/>
      <c r="C403" s="45" t="s">
        <v>38</v>
      </c>
      <c r="D403" s="46"/>
      <c r="E403" s="46"/>
      <c r="F403" s="45"/>
      <c r="G403" s="45"/>
      <c r="H403" s="47"/>
      <c r="I403" s="45">
        <v>1</v>
      </c>
      <c r="J403" s="48" t="s">
        <v>32</v>
      </c>
      <c r="K403" s="47"/>
      <c r="L403" s="49"/>
      <c r="M403" s="48"/>
      <c r="N403" s="50">
        <f t="shared" ref="N403" si="37">I403</f>
        <v>1</v>
      </c>
      <c r="O403" s="43">
        <v>1000000</v>
      </c>
      <c r="P403" s="51">
        <f>O403*N403</f>
        <v>1000000</v>
      </c>
      <c r="Q403" s="187"/>
    </row>
    <row r="404" spans="1:17" ht="15.75" customHeight="1" x14ac:dyDescent="0.25">
      <c r="A404" s="37"/>
      <c r="B404" s="44"/>
      <c r="C404" s="45" t="s">
        <v>29</v>
      </c>
      <c r="D404" s="46"/>
      <c r="E404" s="46"/>
      <c r="F404" s="45">
        <v>21</v>
      </c>
      <c r="G404" s="45" t="s">
        <v>30</v>
      </c>
      <c r="H404" s="47" t="s">
        <v>31</v>
      </c>
      <c r="I404" s="45">
        <v>4</v>
      </c>
      <c r="J404" s="48" t="s">
        <v>32</v>
      </c>
      <c r="K404" s="47" t="s">
        <v>31</v>
      </c>
      <c r="L404" s="49">
        <v>1</v>
      </c>
      <c r="M404" s="48" t="s">
        <v>33</v>
      </c>
      <c r="N404" s="50">
        <f>F404*I404</f>
        <v>84</v>
      </c>
      <c r="O404" s="43">
        <v>64000</v>
      </c>
      <c r="P404" s="51">
        <f>O404*N404</f>
        <v>5376000</v>
      </c>
      <c r="Q404" s="187"/>
    </row>
    <row r="405" spans="1:17" x14ac:dyDescent="0.25">
      <c r="A405" s="37"/>
      <c r="B405" s="44"/>
      <c r="C405" s="45" t="s">
        <v>297</v>
      </c>
      <c r="D405" s="46"/>
      <c r="E405" s="46"/>
      <c r="F405" s="45">
        <v>21</v>
      </c>
      <c r="G405" s="45" t="s">
        <v>30</v>
      </c>
      <c r="H405" s="47" t="s">
        <v>31</v>
      </c>
      <c r="I405" s="45">
        <v>5</v>
      </c>
      <c r="J405" s="48" t="s">
        <v>32</v>
      </c>
      <c r="K405" s="47"/>
      <c r="L405" s="49"/>
      <c r="M405" s="48"/>
      <c r="N405" s="50">
        <f>I405*F405</f>
        <v>105</v>
      </c>
      <c r="O405" s="43">
        <v>250000</v>
      </c>
      <c r="P405" s="51">
        <f>O405*N405</f>
        <v>26250000</v>
      </c>
      <c r="Q405" s="327"/>
    </row>
    <row r="406" spans="1:17" ht="15.75" customHeight="1" x14ac:dyDescent="0.25">
      <c r="A406" s="37">
        <v>521219</v>
      </c>
      <c r="B406" s="40" t="s">
        <v>65</v>
      </c>
      <c r="C406" s="45"/>
      <c r="D406" s="46"/>
      <c r="E406" s="46"/>
      <c r="F406" s="45"/>
      <c r="G406" s="45"/>
      <c r="H406" s="47"/>
      <c r="I406" s="45"/>
      <c r="J406" s="48"/>
      <c r="K406" s="47"/>
      <c r="L406" s="49"/>
      <c r="M406" s="48"/>
      <c r="N406" s="50"/>
      <c r="O406" s="43"/>
      <c r="P406" s="34">
        <f>SUM(P407)</f>
        <v>9200000</v>
      </c>
      <c r="Q406" s="187"/>
    </row>
    <row r="407" spans="1:17" x14ac:dyDescent="0.25">
      <c r="A407" s="37"/>
      <c r="B407" s="38"/>
      <c r="C407" s="45" t="s">
        <v>166</v>
      </c>
      <c r="D407" s="46"/>
      <c r="E407" s="46"/>
      <c r="F407" s="45"/>
      <c r="G407" s="45"/>
      <c r="H407" s="47"/>
      <c r="I407" s="45">
        <v>4</v>
      </c>
      <c r="J407" s="48" t="s">
        <v>32</v>
      </c>
      <c r="K407" s="47"/>
      <c r="L407" s="49"/>
      <c r="M407" s="48"/>
      <c r="N407" s="50">
        <f>I407</f>
        <v>4</v>
      </c>
      <c r="O407" s="43">
        <v>2300000</v>
      </c>
      <c r="P407" s="51">
        <f>O407*N407</f>
        <v>9200000</v>
      </c>
      <c r="Q407" s="187"/>
    </row>
    <row r="408" spans="1:17" x14ac:dyDescent="0.25">
      <c r="A408" s="37">
        <v>522151</v>
      </c>
      <c r="B408" s="40" t="s">
        <v>40</v>
      </c>
      <c r="C408" s="1"/>
      <c r="D408" s="32"/>
      <c r="E408" s="32"/>
      <c r="F408" s="1"/>
      <c r="G408" s="1"/>
      <c r="H408" s="1"/>
      <c r="I408" s="2"/>
      <c r="J408" s="48"/>
      <c r="K408" s="47"/>
      <c r="L408" s="49"/>
      <c r="M408" s="48"/>
      <c r="N408" s="50"/>
      <c r="O408" s="53"/>
      <c r="P408" s="34">
        <f>SUM(P409:P410)</f>
        <v>59200000</v>
      </c>
      <c r="Q408" s="186"/>
    </row>
    <row r="409" spans="1:17" x14ac:dyDescent="0.25">
      <c r="A409" s="37"/>
      <c r="B409" s="44"/>
      <c r="C409" s="45" t="s">
        <v>41</v>
      </c>
      <c r="D409" s="46"/>
      <c r="E409" s="46"/>
      <c r="F409" s="45">
        <v>4</v>
      </c>
      <c r="G409" s="45" t="s">
        <v>30</v>
      </c>
      <c r="H409" s="47" t="s">
        <v>31</v>
      </c>
      <c r="I409" s="45">
        <v>2</v>
      </c>
      <c r="J409" s="48" t="s">
        <v>42</v>
      </c>
      <c r="K409" s="47" t="s">
        <v>31</v>
      </c>
      <c r="L409" s="49">
        <v>4</v>
      </c>
      <c r="M409" s="48" t="s">
        <v>32</v>
      </c>
      <c r="N409" s="50">
        <f>L409*I409*F409</f>
        <v>32</v>
      </c>
      <c r="O409" s="53">
        <v>1500000</v>
      </c>
      <c r="P409" s="54">
        <f>O409*N409</f>
        <v>48000000</v>
      </c>
      <c r="Q409" s="186"/>
    </row>
    <row r="410" spans="1:17" ht="15.75" customHeight="1" x14ac:dyDescent="0.25">
      <c r="A410" s="37"/>
      <c r="B410" s="44"/>
      <c r="C410" s="45" t="s">
        <v>43</v>
      </c>
      <c r="D410" s="46"/>
      <c r="E410" s="46"/>
      <c r="F410" s="45">
        <v>2</v>
      </c>
      <c r="G410" s="45" t="s">
        <v>30</v>
      </c>
      <c r="H410" s="47" t="s">
        <v>31</v>
      </c>
      <c r="I410" s="45">
        <v>2</v>
      </c>
      <c r="J410" s="48" t="s">
        <v>42</v>
      </c>
      <c r="K410" s="47" t="s">
        <v>31</v>
      </c>
      <c r="L410" s="49">
        <v>4</v>
      </c>
      <c r="M410" s="48" t="s">
        <v>32</v>
      </c>
      <c r="N410" s="50">
        <f t="shared" ref="N410" si="38">L410*I410*F410</f>
        <v>16</v>
      </c>
      <c r="O410" s="53">
        <v>700000</v>
      </c>
      <c r="P410" s="54">
        <f>O410*N410</f>
        <v>11200000</v>
      </c>
      <c r="Q410" s="186"/>
    </row>
    <row r="411" spans="1:17" x14ac:dyDescent="0.25">
      <c r="A411" s="37">
        <v>524111</v>
      </c>
      <c r="B411" s="38" t="s">
        <v>58</v>
      </c>
      <c r="C411" s="10"/>
      <c r="D411" s="64"/>
      <c r="E411" s="64"/>
      <c r="G411" s="10"/>
      <c r="H411" s="10"/>
      <c r="K411" s="11"/>
      <c r="L411" s="49"/>
      <c r="M411" s="48"/>
      <c r="N411" s="50"/>
      <c r="O411" s="53"/>
      <c r="P411" s="34">
        <f>SUM(P413:P419)</f>
        <v>154000000</v>
      </c>
      <c r="Q411" s="186"/>
    </row>
    <row r="412" spans="1:17" x14ac:dyDescent="0.25">
      <c r="A412" s="37"/>
      <c r="B412" s="38"/>
      <c r="C412" s="65" t="s">
        <v>165</v>
      </c>
      <c r="D412" s="66"/>
      <c r="E412" s="66"/>
      <c r="G412" s="10"/>
      <c r="H412" s="10"/>
      <c r="K412" s="11"/>
      <c r="L412" s="49"/>
      <c r="M412" s="48"/>
      <c r="N412" s="50"/>
      <c r="O412" s="53"/>
      <c r="P412" s="51"/>
      <c r="Q412" s="186"/>
    </row>
    <row r="413" spans="1:17" x14ac:dyDescent="0.25">
      <c r="A413" s="37"/>
      <c r="B413" s="44"/>
      <c r="C413" s="10" t="s">
        <v>68</v>
      </c>
      <c r="D413" s="64"/>
      <c r="E413" s="64"/>
      <c r="F413" s="9">
        <v>2</v>
      </c>
      <c r="G413" s="9" t="s">
        <v>30</v>
      </c>
      <c r="H413" s="10" t="s">
        <v>31</v>
      </c>
      <c r="I413" s="12">
        <v>1</v>
      </c>
      <c r="J413" s="10" t="s">
        <v>47</v>
      </c>
      <c r="K413" s="11" t="s">
        <v>31</v>
      </c>
      <c r="L413" s="12">
        <v>4</v>
      </c>
      <c r="M413" s="10" t="s">
        <v>48</v>
      </c>
      <c r="N413" s="50">
        <f>L413*I413*F413</f>
        <v>8</v>
      </c>
      <c r="O413" s="53">
        <v>4500000</v>
      </c>
      <c r="P413" s="54">
        <f>O413*N413</f>
        <v>36000000</v>
      </c>
      <c r="Q413" s="186"/>
    </row>
    <row r="414" spans="1:17" x14ac:dyDescent="0.25">
      <c r="A414" s="37"/>
      <c r="B414" s="44"/>
      <c r="C414" s="10" t="s">
        <v>60</v>
      </c>
      <c r="D414" s="64"/>
      <c r="E414" s="64"/>
      <c r="F414" s="9">
        <v>2</v>
      </c>
      <c r="G414" s="9" t="s">
        <v>30</v>
      </c>
      <c r="H414" s="10" t="s">
        <v>31</v>
      </c>
      <c r="I414" s="12">
        <v>3</v>
      </c>
      <c r="J414" s="10" t="s">
        <v>33</v>
      </c>
      <c r="K414" s="11" t="s">
        <v>31</v>
      </c>
      <c r="L414" s="12">
        <v>4</v>
      </c>
      <c r="M414" s="10" t="s">
        <v>48</v>
      </c>
      <c r="N414" s="50">
        <f>L414*I414*F414</f>
        <v>24</v>
      </c>
      <c r="O414" s="53">
        <v>550000</v>
      </c>
      <c r="P414" s="54">
        <f>O414*N414</f>
        <v>13200000</v>
      </c>
      <c r="Q414" s="186"/>
    </row>
    <row r="415" spans="1:17" x14ac:dyDescent="0.25">
      <c r="A415" s="37"/>
      <c r="B415" s="44"/>
      <c r="C415" s="45" t="s">
        <v>61</v>
      </c>
      <c r="D415" s="46"/>
      <c r="E415" s="46"/>
      <c r="F415" s="45">
        <v>2</v>
      </c>
      <c r="G415" s="45" t="s">
        <v>30</v>
      </c>
      <c r="H415" s="47" t="s">
        <v>31</v>
      </c>
      <c r="I415" s="45">
        <v>2</v>
      </c>
      <c r="J415" s="48" t="s">
        <v>33</v>
      </c>
      <c r="K415" s="47" t="s">
        <v>31</v>
      </c>
      <c r="L415" s="49">
        <v>4</v>
      </c>
      <c r="M415" s="48" t="s">
        <v>48</v>
      </c>
      <c r="N415" s="50">
        <f>L415*I415*F415</f>
        <v>16</v>
      </c>
      <c r="O415" s="53">
        <v>450000</v>
      </c>
      <c r="P415" s="54">
        <f>O415*N415</f>
        <v>7200000</v>
      </c>
      <c r="Q415" s="186"/>
    </row>
    <row r="416" spans="1:17" x14ac:dyDescent="0.25">
      <c r="A416" s="37"/>
      <c r="B416" s="44"/>
      <c r="C416" s="65" t="s">
        <v>96</v>
      </c>
      <c r="D416" s="66"/>
      <c r="E416" s="66"/>
      <c r="F416" s="45"/>
      <c r="G416" s="45"/>
      <c r="H416" s="47"/>
      <c r="I416" s="45"/>
      <c r="J416" s="48"/>
      <c r="K416" s="47"/>
      <c r="L416" s="49"/>
      <c r="M416" s="48"/>
      <c r="N416" s="50"/>
      <c r="O416" s="53"/>
      <c r="P416" s="54"/>
      <c r="Q416" s="186"/>
    </row>
    <row r="417" spans="1:17" x14ac:dyDescent="0.25">
      <c r="A417" s="37"/>
      <c r="B417" s="44"/>
      <c r="C417" s="10" t="s">
        <v>68</v>
      </c>
      <c r="D417" s="64"/>
      <c r="E417" s="64"/>
      <c r="F417" s="9">
        <v>8</v>
      </c>
      <c r="G417" s="9" t="s">
        <v>30</v>
      </c>
      <c r="H417" s="10" t="s">
        <v>31</v>
      </c>
      <c r="I417" s="12">
        <v>1</v>
      </c>
      <c r="J417" s="10" t="s">
        <v>47</v>
      </c>
      <c r="K417" s="11" t="s">
        <v>31</v>
      </c>
      <c r="L417" s="12">
        <v>4</v>
      </c>
      <c r="M417" s="10" t="s">
        <v>48</v>
      </c>
      <c r="N417" s="50">
        <f>L417*I417*F417</f>
        <v>32</v>
      </c>
      <c r="O417" s="53">
        <v>1500000</v>
      </c>
      <c r="P417" s="54">
        <f>O417*N417</f>
        <v>48000000</v>
      </c>
      <c r="Q417" s="186"/>
    </row>
    <row r="418" spans="1:17" x14ac:dyDescent="0.25">
      <c r="A418" s="37"/>
      <c r="B418" s="44"/>
      <c r="C418" s="10" t="s">
        <v>60</v>
      </c>
      <c r="D418" s="64"/>
      <c r="E418" s="64"/>
      <c r="F418" s="9">
        <v>8</v>
      </c>
      <c r="G418" s="9" t="s">
        <v>30</v>
      </c>
      <c r="H418" s="10" t="s">
        <v>31</v>
      </c>
      <c r="I418" s="12">
        <v>2</v>
      </c>
      <c r="J418" s="10" t="s">
        <v>33</v>
      </c>
      <c r="K418" s="11" t="s">
        <v>31</v>
      </c>
      <c r="L418" s="12">
        <v>4</v>
      </c>
      <c r="M418" s="10" t="s">
        <v>48</v>
      </c>
      <c r="N418" s="50">
        <f>L418*I418*F418</f>
        <v>64</v>
      </c>
      <c r="O418" s="53">
        <v>550000</v>
      </c>
      <c r="P418" s="54">
        <f>O418*N418</f>
        <v>35200000</v>
      </c>
      <c r="Q418" s="186"/>
    </row>
    <row r="419" spans="1:17" x14ac:dyDescent="0.25">
      <c r="A419" s="37"/>
      <c r="B419" s="44"/>
      <c r="C419" s="45" t="s">
        <v>61</v>
      </c>
      <c r="D419" s="46"/>
      <c r="E419" s="46"/>
      <c r="F419" s="45">
        <v>8</v>
      </c>
      <c r="G419" s="45" t="s">
        <v>30</v>
      </c>
      <c r="H419" s="47" t="s">
        <v>31</v>
      </c>
      <c r="I419" s="45">
        <v>1</v>
      </c>
      <c r="J419" s="48" t="s">
        <v>33</v>
      </c>
      <c r="K419" s="47" t="s">
        <v>31</v>
      </c>
      <c r="L419" s="49">
        <v>4</v>
      </c>
      <c r="M419" s="48" t="s">
        <v>48</v>
      </c>
      <c r="N419" s="50">
        <f>L419*I419*F419</f>
        <v>32</v>
      </c>
      <c r="O419" s="53">
        <v>450000</v>
      </c>
      <c r="P419" s="54">
        <f>O419*N419</f>
        <v>14400000</v>
      </c>
      <c r="Q419" s="186"/>
    </row>
    <row r="420" spans="1:17" x14ac:dyDescent="0.25">
      <c r="A420" s="37"/>
      <c r="B420" s="365" t="s">
        <v>351</v>
      </c>
      <c r="C420" s="358"/>
      <c r="D420" s="359"/>
      <c r="E420" s="359"/>
      <c r="F420" s="358"/>
      <c r="G420" s="358"/>
      <c r="H420" s="360"/>
      <c r="I420" s="358"/>
      <c r="J420" s="361"/>
      <c r="K420" s="360"/>
      <c r="L420" s="362"/>
      <c r="M420" s="361"/>
      <c r="N420" s="363"/>
      <c r="O420" s="364"/>
      <c r="P420" s="366">
        <v>28200000</v>
      </c>
      <c r="Q420" s="356"/>
    </row>
    <row r="421" spans="1:17" x14ac:dyDescent="0.25">
      <c r="A421" s="31" t="s">
        <v>44</v>
      </c>
      <c r="B421" s="56" t="s">
        <v>45</v>
      </c>
      <c r="C421" s="57"/>
      <c r="D421" s="58"/>
      <c r="E421" s="58"/>
      <c r="F421" s="57"/>
      <c r="G421" s="57"/>
      <c r="H421" s="57"/>
      <c r="I421" s="57"/>
      <c r="J421" s="57"/>
      <c r="K421" s="57"/>
      <c r="L421" s="59"/>
      <c r="M421" s="60"/>
      <c r="N421" s="50"/>
      <c r="O421" s="186"/>
      <c r="P421" s="62">
        <f>SUM(P422)</f>
        <v>6000000</v>
      </c>
      <c r="Q421" s="186"/>
    </row>
    <row r="422" spans="1:17" x14ac:dyDescent="0.25">
      <c r="A422" s="37"/>
      <c r="B422" s="44"/>
      <c r="C422" s="45" t="s">
        <v>46</v>
      </c>
      <c r="D422" s="46"/>
      <c r="E422" s="46"/>
      <c r="F422" s="45">
        <v>10</v>
      </c>
      <c r="G422" s="45" t="s">
        <v>30</v>
      </c>
      <c r="H422" s="47" t="s">
        <v>31</v>
      </c>
      <c r="I422" s="45">
        <v>1</v>
      </c>
      <c r="J422" s="48" t="s">
        <v>47</v>
      </c>
      <c r="K422" s="47" t="s">
        <v>31</v>
      </c>
      <c r="L422" s="49">
        <v>4</v>
      </c>
      <c r="M422" s="48" t="s">
        <v>48</v>
      </c>
      <c r="N422" s="50">
        <f>F422*I422*L422</f>
        <v>40</v>
      </c>
      <c r="O422" s="53">
        <v>150000</v>
      </c>
      <c r="P422" s="51">
        <f>O422*N422</f>
        <v>6000000</v>
      </c>
      <c r="Q422" s="186"/>
    </row>
    <row r="423" spans="1:17" x14ac:dyDescent="0.25">
      <c r="A423" s="37"/>
      <c r="B423" s="44"/>
      <c r="C423" s="45"/>
      <c r="D423" s="46"/>
      <c r="E423" s="46"/>
      <c r="F423" s="45"/>
      <c r="G423" s="45"/>
      <c r="H423" s="47"/>
      <c r="I423" s="45"/>
      <c r="J423" s="48"/>
      <c r="K423" s="47"/>
      <c r="L423" s="49"/>
      <c r="M423" s="48"/>
      <c r="N423" s="50"/>
      <c r="O423" s="53"/>
      <c r="P423" s="51"/>
      <c r="Q423" s="327"/>
    </row>
    <row r="424" spans="1:17" ht="18" x14ac:dyDescent="0.25">
      <c r="A424" s="37" t="s">
        <v>318</v>
      </c>
      <c r="B424" s="38" t="s">
        <v>313</v>
      </c>
      <c r="C424" s="45"/>
      <c r="D424" s="46"/>
      <c r="E424" s="46"/>
      <c r="F424" s="45"/>
      <c r="G424" s="45"/>
      <c r="H424" s="47"/>
      <c r="I424" s="45"/>
      <c r="J424" s="48"/>
      <c r="K424" s="47"/>
      <c r="L424" s="49"/>
      <c r="M424" s="48"/>
      <c r="N424" s="50"/>
      <c r="O424" s="53"/>
      <c r="P424" s="39">
        <f>P427+P432+P435+P440+P458+P425</f>
        <v>174490000</v>
      </c>
      <c r="Q424" s="327"/>
    </row>
    <row r="425" spans="1:17" x14ac:dyDescent="0.25">
      <c r="A425" s="37">
        <v>521114</v>
      </c>
      <c r="B425" s="38" t="s">
        <v>35</v>
      </c>
      <c r="C425" s="2"/>
      <c r="D425" s="24"/>
      <c r="E425" s="24"/>
      <c r="N425" s="24"/>
      <c r="O425" s="33"/>
      <c r="P425" s="34">
        <f>SUM(P426)</f>
        <v>750000</v>
      </c>
      <c r="Q425" s="327"/>
    </row>
    <row r="426" spans="1:17" x14ac:dyDescent="0.25">
      <c r="A426" s="52"/>
      <c r="B426" s="44"/>
      <c r="C426" s="45" t="s">
        <v>36</v>
      </c>
      <c r="D426" s="46"/>
      <c r="E426" s="46"/>
      <c r="F426" s="45"/>
      <c r="G426" s="45"/>
      <c r="H426" s="47"/>
      <c r="I426" s="45">
        <v>3</v>
      </c>
      <c r="J426" s="48" t="s">
        <v>32</v>
      </c>
      <c r="K426" s="47"/>
      <c r="L426" s="49"/>
      <c r="M426" s="48"/>
      <c r="N426" s="50">
        <f>I426</f>
        <v>3</v>
      </c>
      <c r="O426" s="43">
        <v>250000</v>
      </c>
      <c r="P426" s="51">
        <f>O426*N426</f>
        <v>750000</v>
      </c>
      <c r="Q426" s="327"/>
    </row>
    <row r="427" spans="1:17" ht="15.75" customHeight="1" x14ac:dyDescent="0.25">
      <c r="A427" s="37">
        <v>521211</v>
      </c>
      <c r="B427" s="40" t="s">
        <v>28</v>
      </c>
      <c r="C427" s="1"/>
      <c r="D427" s="32"/>
      <c r="E427" s="32"/>
      <c r="F427" s="1"/>
      <c r="G427" s="1"/>
      <c r="H427" s="1"/>
      <c r="I427" s="1"/>
      <c r="J427" s="2"/>
      <c r="K427" s="1"/>
      <c r="L427" s="41"/>
      <c r="M427" s="92"/>
      <c r="N427" s="42"/>
      <c r="O427" s="43"/>
      <c r="P427" s="34">
        <f>SUM(P428:P431)</f>
        <v>28000000</v>
      </c>
      <c r="Q427" s="327"/>
    </row>
    <row r="428" spans="1:17" x14ac:dyDescent="0.25">
      <c r="A428" s="37"/>
      <c r="B428" s="38"/>
      <c r="C428" s="45" t="s">
        <v>37</v>
      </c>
      <c r="D428" s="46"/>
      <c r="E428" s="46"/>
      <c r="F428" s="45"/>
      <c r="G428" s="45"/>
      <c r="H428" s="47"/>
      <c r="I428" s="45">
        <v>3</v>
      </c>
      <c r="J428" s="48" t="s">
        <v>32</v>
      </c>
      <c r="K428" s="47"/>
      <c r="L428" s="49"/>
      <c r="M428" s="48"/>
      <c r="N428" s="50">
        <f>I428</f>
        <v>3</v>
      </c>
      <c r="O428" s="43">
        <v>1000000</v>
      </c>
      <c r="P428" s="51">
        <f>O428*N428</f>
        <v>3000000</v>
      </c>
      <c r="Q428" s="327"/>
    </row>
    <row r="429" spans="1:17" x14ac:dyDescent="0.25">
      <c r="A429" s="37"/>
      <c r="B429" s="38"/>
      <c r="C429" s="45" t="s">
        <v>38</v>
      </c>
      <c r="D429" s="46"/>
      <c r="E429" s="46"/>
      <c r="F429" s="45"/>
      <c r="G429" s="45"/>
      <c r="H429" s="47"/>
      <c r="I429" s="45">
        <v>3</v>
      </c>
      <c r="J429" s="48" t="s">
        <v>32</v>
      </c>
      <c r="K429" s="47"/>
      <c r="L429" s="49"/>
      <c r="M429" s="48"/>
      <c r="N429" s="50">
        <f t="shared" ref="N429:N430" si="39">I429</f>
        <v>3</v>
      </c>
      <c r="O429" s="43">
        <v>1000000</v>
      </c>
      <c r="P429" s="51">
        <f>O429*N429</f>
        <v>3000000</v>
      </c>
      <c r="Q429" s="327"/>
    </row>
    <row r="430" spans="1:17" x14ac:dyDescent="0.25">
      <c r="A430" s="37"/>
      <c r="B430" s="38"/>
      <c r="C430" s="45" t="s">
        <v>39</v>
      </c>
      <c r="D430" s="46"/>
      <c r="E430" s="46"/>
      <c r="F430" s="45"/>
      <c r="G430" s="45"/>
      <c r="H430" s="47"/>
      <c r="I430" s="45">
        <v>3</v>
      </c>
      <c r="J430" s="48" t="s">
        <v>32</v>
      </c>
      <c r="K430" s="47"/>
      <c r="L430" s="49"/>
      <c r="M430" s="48"/>
      <c r="N430" s="50">
        <f t="shared" si="39"/>
        <v>3</v>
      </c>
      <c r="O430" s="43">
        <v>2000000</v>
      </c>
      <c r="P430" s="51">
        <f>O430*N430</f>
        <v>6000000</v>
      </c>
      <c r="Q430" s="327"/>
    </row>
    <row r="431" spans="1:17" x14ac:dyDescent="0.25">
      <c r="A431" s="37"/>
      <c r="B431" s="44"/>
      <c r="C431" s="45" t="s">
        <v>29</v>
      </c>
      <c r="D431" s="46"/>
      <c r="E431" s="46"/>
      <c r="F431" s="45">
        <v>25</v>
      </c>
      <c r="G431" s="45" t="s">
        <v>30</v>
      </c>
      <c r="H431" s="47" t="s">
        <v>31</v>
      </c>
      <c r="I431" s="45">
        <v>10</v>
      </c>
      <c r="J431" s="48" t="s">
        <v>32</v>
      </c>
      <c r="K431" s="47" t="s">
        <v>31</v>
      </c>
      <c r="L431" s="49">
        <v>1</v>
      </c>
      <c r="M431" s="48" t="s">
        <v>33</v>
      </c>
      <c r="N431" s="50">
        <f>F431*I431</f>
        <v>250</v>
      </c>
      <c r="O431" s="43">
        <v>64000</v>
      </c>
      <c r="P431" s="51">
        <f>O431*N431</f>
        <v>16000000</v>
      </c>
      <c r="Q431" s="327"/>
    </row>
    <row r="432" spans="1:17" x14ac:dyDescent="0.25">
      <c r="A432" s="37">
        <v>522151</v>
      </c>
      <c r="B432" s="40" t="s">
        <v>40</v>
      </c>
      <c r="C432" s="1"/>
      <c r="D432" s="32"/>
      <c r="E432" s="32"/>
      <c r="F432" s="1"/>
      <c r="G432" s="1"/>
      <c r="H432" s="1"/>
      <c r="I432" s="2"/>
      <c r="J432" s="48"/>
      <c r="K432" s="47"/>
      <c r="L432" s="49"/>
      <c r="M432" s="48"/>
      <c r="N432" s="50"/>
      <c r="O432" s="53"/>
      <c r="P432" s="34">
        <f>SUM(P433:P434)</f>
        <v>56000000</v>
      </c>
      <c r="Q432" s="327"/>
    </row>
    <row r="433" spans="1:17" x14ac:dyDescent="0.25">
      <c r="A433" s="37"/>
      <c r="B433" s="44"/>
      <c r="C433" s="45" t="s">
        <v>41</v>
      </c>
      <c r="D433" s="46"/>
      <c r="E433" s="46"/>
      <c r="F433" s="45">
        <v>4</v>
      </c>
      <c r="G433" s="45" t="s">
        <v>30</v>
      </c>
      <c r="H433" s="47" t="s">
        <v>31</v>
      </c>
      <c r="I433" s="45">
        <v>2</v>
      </c>
      <c r="J433" s="48" t="s">
        <v>42</v>
      </c>
      <c r="K433" s="47" t="s">
        <v>31</v>
      </c>
      <c r="L433" s="49">
        <v>4</v>
      </c>
      <c r="M433" s="48" t="s">
        <v>32</v>
      </c>
      <c r="N433" s="50">
        <f t="shared" ref="N433:N434" si="40">L433*I433*F433</f>
        <v>32</v>
      </c>
      <c r="O433" s="53">
        <v>1400000</v>
      </c>
      <c r="P433" s="54">
        <f>O433*N433</f>
        <v>44800000</v>
      </c>
      <c r="Q433" s="327"/>
    </row>
    <row r="434" spans="1:17" x14ac:dyDescent="0.25">
      <c r="A434" s="37"/>
      <c r="B434" s="44"/>
      <c r="C434" s="45" t="s">
        <v>43</v>
      </c>
      <c r="D434" s="46"/>
      <c r="E434" s="46"/>
      <c r="F434" s="45">
        <v>2</v>
      </c>
      <c r="G434" s="45" t="s">
        <v>30</v>
      </c>
      <c r="H434" s="47" t="s">
        <v>31</v>
      </c>
      <c r="I434" s="45">
        <v>2</v>
      </c>
      <c r="J434" s="48" t="s">
        <v>42</v>
      </c>
      <c r="K434" s="47" t="s">
        <v>31</v>
      </c>
      <c r="L434" s="49">
        <v>4</v>
      </c>
      <c r="M434" s="48" t="s">
        <v>32</v>
      </c>
      <c r="N434" s="50">
        <f t="shared" si="40"/>
        <v>16</v>
      </c>
      <c r="O434" s="53">
        <v>700000</v>
      </c>
      <c r="P434" s="54">
        <f>O434*N434</f>
        <v>11200000</v>
      </c>
      <c r="Q434" s="327"/>
    </row>
    <row r="435" spans="1:17" x14ac:dyDescent="0.25">
      <c r="A435" s="37">
        <v>524111</v>
      </c>
      <c r="B435" s="38" t="s">
        <v>58</v>
      </c>
      <c r="C435" s="10"/>
      <c r="D435" s="64"/>
      <c r="E435" s="64"/>
      <c r="G435" s="10"/>
      <c r="H435" s="10"/>
      <c r="K435" s="11"/>
      <c r="L435" s="49"/>
      <c r="M435" s="48"/>
      <c r="N435" s="50"/>
      <c r="O435" s="53"/>
      <c r="P435" s="34">
        <f>SUM(P436:P438)</f>
        <v>13900000</v>
      </c>
      <c r="Q435" s="327"/>
    </row>
    <row r="436" spans="1:17" x14ac:dyDescent="0.25">
      <c r="A436" s="37"/>
      <c r="B436" s="44"/>
      <c r="C436" s="10" t="s">
        <v>59</v>
      </c>
      <c r="D436" s="64"/>
      <c r="E436" s="64"/>
      <c r="F436" s="9">
        <v>2</v>
      </c>
      <c r="G436" s="9" t="s">
        <v>30</v>
      </c>
      <c r="H436" s="10" t="s">
        <v>31</v>
      </c>
      <c r="I436" s="12">
        <v>1</v>
      </c>
      <c r="J436" s="10" t="s">
        <v>47</v>
      </c>
      <c r="K436" s="11" t="s">
        <v>31</v>
      </c>
      <c r="L436" s="12">
        <v>1</v>
      </c>
      <c r="M436" s="10" t="s">
        <v>48</v>
      </c>
      <c r="N436" s="50">
        <f>L436*I436*F436</f>
        <v>2</v>
      </c>
      <c r="O436" s="53">
        <v>4500000</v>
      </c>
      <c r="P436" s="54">
        <f>O436*N436</f>
        <v>9000000</v>
      </c>
      <c r="Q436" s="327"/>
    </row>
    <row r="437" spans="1:17" x14ac:dyDescent="0.25">
      <c r="A437" s="37"/>
      <c r="B437" s="44"/>
      <c r="C437" s="10" t="s">
        <v>60</v>
      </c>
      <c r="D437" s="64"/>
      <c r="E437" s="64"/>
      <c r="F437" s="9">
        <v>2</v>
      </c>
      <c r="G437" s="9" t="s">
        <v>30</v>
      </c>
      <c r="H437" s="10" t="s">
        <v>31</v>
      </c>
      <c r="I437" s="12">
        <v>3</v>
      </c>
      <c r="J437" s="10" t="s">
        <v>33</v>
      </c>
      <c r="K437" s="11" t="s">
        <v>31</v>
      </c>
      <c r="L437" s="12">
        <v>1</v>
      </c>
      <c r="M437" s="10" t="s">
        <v>48</v>
      </c>
      <c r="N437" s="50">
        <f>L437*I437*F437</f>
        <v>6</v>
      </c>
      <c r="O437" s="53">
        <v>450000</v>
      </c>
      <c r="P437" s="54">
        <f>O437*N437</f>
        <v>2700000</v>
      </c>
      <c r="Q437" s="327"/>
    </row>
    <row r="438" spans="1:17" x14ac:dyDescent="0.25">
      <c r="A438" s="37"/>
      <c r="B438" s="44"/>
      <c r="C438" s="45" t="s">
        <v>61</v>
      </c>
      <c r="D438" s="46"/>
      <c r="E438" s="46"/>
      <c r="F438" s="45">
        <v>2</v>
      </c>
      <c r="G438" s="45" t="s">
        <v>30</v>
      </c>
      <c r="H438" s="47" t="s">
        <v>31</v>
      </c>
      <c r="I438" s="45">
        <v>2</v>
      </c>
      <c r="J438" s="48" t="s">
        <v>33</v>
      </c>
      <c r="K438" s="47" t="s">
        <v>31</v>
      </c>
      <c r="L438" s="49">
        <v>1</v>
      </c>
      <c r="M438" s="48" t="s">
        <v>48</v>
      </c>
      <c r="N438" s="50">
        <f>L438*I438*F438</f>
        <v>4</v>
      </c>
      <c r="O438" s="53">
        <v>550000</v>
      </c>
      <c r="P438" s="54">
        <f>O438*N438</f>
        <v>2200000</v>
      </c>
      <c r="Q438" s="327"/>
    </row>
    <row r="439" spans="1:17" x14ac:dyDescent="0.25">
      <c r="A439" s="37"/>
      <c r="B439" s="365" t="s">
        <v>351</v>
      </c>
      <c r="C439" s="358"/>
      <c r="D439" s="359"/>
      <c r="E439" s="359"/>
      <c r="F439" s="358"/>
      <c r="G439" s="358"/>
      <c r="H439" s="360"/>
      <c r="I439" s="358"/>
      <c r="J439" s="361"/>
      <c r="K439" s="360"/>
      <c r="L439" s="362"/>
      <c r="M439" s="361"/>
      <c r="N439" s="363"/>
      <c r="O439" s="364"/>
      <c r="P439" s="366">
        <v>13900000</v>
      </c>
      <c r="Q439" s="356"/>
    </row>
    <row r="440" spans="1:17" x14ac:dyDescent="0.25">
      <c r="A440" s="31" t="s">
        <v>44</v>
      </c>
      <c r="B440" s="56" t="s">
        <v>45</v>
      </c>
      <c r="C440" s="57"/>
      <c r="D440" s="58"/>
      <c r="E440" s="58"/>
      <c r="F440" s="45"/>
      <c r="G440" s="45"/>
      <c r="H440" s="47"/>
      <c r="I440" s="45"/>
      <c r="J440" s="48"/>
      <c r="K440" s="47"/>
      <c r="L440" s="49"/>
      <c r="M440" s="48"/>
      <c r="N440" s="50"/>
      <c r="O440" s="53"/>
      <c r="P440" s="34">
        <f>SUM(P441:P456)</f>
        <v>63360000</v>
      </c>
      <c r="Q440" s="327"/>
    </row>
    <row r="441" spans="1:17" x14ac:dyDescent="0.25">
      <c r="A441" s="37"/>
      <c r="B441" s="44"/>
      <c r="C441" s="45" t="s">
        <v>314</v>
      </c>
      <c r="D441" s="46"/>
      <c r="E441" s="46"/>
      <c r="F441" s="45">
        <v>10</v>
      </c>
      <c r="G441" s="45" t="s">
        <v>30</v>
      </c>
      <c r="H441" s="47" t="s">
        <v>31</v>
      </c>
      <c r="I441" s="45">
        <v>1</v>
      </c>
      <c r="J441" s="48" t="s">
        <v>47</v>
      </c>
      <c r="K441" s="47" t="s">
        <v>31</v>
      </c>
      <c r="L441" s="49">
        <v>15</v>
      </c>
      <c r="M441" s="48" t="s">
        <v>48</v>
      </c>
      <c r="N441" s="50">
        <f>F441*I441*L441</f>
        <v>150</v>
      </c>
      <c r="O441" s="53">
        <v>150000</v>
      </c>
      <c r="P441" s="51">
        <f>O441*N441</f>
        <v>22500000</v>
      </c>
      <c r="Q441" s="327"/>
    </row>
    <row r="442" spans="1:17" x14ac:dyDescent="0.25">
      <c r="A442" s="37"/>
      <c r="B442" s="44"/>
      <c r="C442" s="65" t="s">
        <v>315</v>
      </c>
      <c r="D442" s="66"/>
      <c r="E442" s="66"/>
      <c r="F442" s="45"/>
      <c r="G442" s="45"/>
      <c r="H442" s="47"/>
      <c r="I442" s="45"/>
      <c r="J442" s="48"/>
      <c r="K442" s="47"/>
      <c r="L442" s="49"/>
      <c r="M442" s="48"/>
      <c r="N442" s="50"/>
      <c r="O442" s="53"/>
      <c r="P442" s="51"/>
      <c r="Q442" s="327"/>
    </row>
    <row r="443" spans="1:17" x14ac:dyDescent="0.25">
      <c r="A443" s="37"/>
      <c r="B443" s="44"/>
      <c r="C443" s="45" t="s">
        <v>55</v>
      </c>
      <c r="D443" s="46"/>
      <c r="E443" s="46"/>
      <c r="F443" s="45">
        <v>30</v>
      </c>
      <c r="G443" s="45" t="s">
        <v>30</v>
      </c>
      <c r="H443" s="47" t="s">
        <v>31</v>
      </c>
      <c r="I443" s="45">
        <v>1</v>
      </c>
      <c r="J443" s="48" t="s">
        <v>33</v>
      </c>
      <c r="K443" s="47" t="s">
        <v>31</v>
      </c>
      <c r="L443" s="49">
        <v>0</v>
      </c>
      <c r="M443" s="48" t="s">
        <v>48</v>
      </c>
      <c r="N443" s="50">
        <f>F443*I443*L443</f>
        <v>0</v>
      </c>
      <c r="O443" s="53">
        <v>330000</v>
      </c>
      <c r="P443" s="51">
        <f>O443*N443</f>
        <v>0</v>
      </c>
      <c r="Q443" s="327"/>
    </row>
    <row r="444" spans="1:17" x14ac:dyDescent="0.25">
      <c r="A444" s="37"/>
      <c r="B444" s="44"/>
      <c r="C444" s="45" t="s">
        <v>46</v>
      </c>
      <c r="D444" s="46"/>
      <c r="E444" s="46"/>
      <c r="F444" s="45">
        <v>30</v>
      </c>
      <c r="G444" s="45" t="s">
        <v>30</v>
      </c>
      <c r="H444" s="47" t="s">
        <v>31</v>
      </c>
      <c r="I444" s="45">
        <v>1</v>
      </c>
      <c r="J444" s="48" t="s">
        <v>47</v>
      </c>
      <c r="K444" s="47" t="s">
        <v>31</v>
      </c>
      <c r="L444" s="49">
        <v>0</v>
      </c>
      <c r="M444" s="48" t="s">
        <v>48</v>
      </c>
      <c r="N444" s="50">
        <f>F444*I444*L444</f>
        <v>0</v>
      </c>
      <c r="O444" s="53">
        <v>150000</v>
      </c>
      <c r="P444" s="51">
        <f>O444*N444</f>
        <v>0</v>
      </c>
      <c r="Q444" s="327"/>
    </row>
    <row r="445" spans="1:17" x14ac:dyDescent="0.25">
      <c r="A445" s="37"/>
      <c r="B445" s="44"/>
      <c r="C445" s="45" t="s">
        <v>56</v>
      </c>
      <c r="D445" s="46"/>
      <c r="E445" s="46"/>
      <c r="F445" s="45">
        <v>30</v>
      </c>
      <c r="G445" s="45" t="s">
        <v>30</v>
      </c>
      <c r="H445" s="47" t="s">
        <v>31</v>
      </c>
      <c r="I445" s="45">
        <v>1</v>
      </c>
      <c r="J445" s="48" t="s">
        <v>33</v>
      </c>
      <c r="K445" s="47" t="s">
        <v>31</v>
      </c>
      <c r="L445" s="49">
        <v>0</v>
      </c>
      <c r="M445" s="48" t="s">
        <v>48</v>
      </c>
      <c r="N445" s="50">
        <f>F445*I445*L445</f>
        <v>0</v>
      </c>
      <c r="O445" s="53">
        <v>130000</v>
      </c>
      <c r="P445" s="51">
        <f>O445*N445</f>
        <v>0</v>
      </c>
      <c r="Q445" s="327"/>
    </row>
    <row r="446" spans="1:17" x14ac:dyDescent="0.25">
      <c r="A446" s="37"/>
      <c r="B446" s="44"/>
      <c r="C446" s="65" t="s">
        <v>316</v>
      </c>
      <c r="D446" s="66"/>
      <c r="E446" s="66"/>
      <c r="F446" s="45"/>
      <c r="G446" s="45"/>
      <c r="H446" s="47"/>
      <c r="I446" s="45"/>
      <c r="J446" s="48"/>
      <c r="K446" s="47"/>
      <c r="L446" s="49"/>
      <c r="M446" s="48"/>
      <c r="N446" s="50"/>
      <c r="O446" s="53"/>
      <c r="P446" s="51"/>
      <c r="Q446" s="327"/>
    </row>
    <row r="447" spans="1:17" x14ac:dyDescent="0.25">
      <c r="A447" s="37"/>
      <c r="B447" s="44"/>
      <c r="C447" s="45" t="s">
        <v>55</v>
      </c>
      <c r="D447" s="46"/>
      <c r="E447" s="46"/>
      <c r="F447" s="45">
        <v>3</v>
      </c>
      <c r="G447" s="45" t="s">
        <v>30</v>
      </c>
      <c r="H447" s="47" t="s">
        <v>31</v>
      </c>
      <c r="I447" s="45">
        <v>1</v>
      </c>
      <c r="J447" s="48" t="s">
        <v>33</v>
      </c>
      <c r="K447" s="47" t="s">
        <v>31</v>
      </c>
      <c r="L447" s="49">
        <v>2</v>
      </c>
      <c r="M447" s="48" t="s">
        <v>48</v>
      </c>
      <c r="N447" s="50">
        <f>F447*I447*L447</f>
        <v>6</v>
      </c>
      <c r="O447" s="53">
        <v>330000</v>
      </c>
      <c r="P447" s="51">
        <f>O447*N447</f>
        <v>1980000</v>
      </c>
      <c r="Q447" s="327"/>
    </row>
    <row r="448" spans="1:17" x14ac:dyDescent="0.25">
      <c r="A448" s="37"/>
      <c r="B448" s="44"/>
      <c r="C448" s="45" t="s">
        <v>46</v>
      </c>
      <c r="D448" s="46"/>
      <c r="E448" s="46"/>
      <c r="F448" s="45">
        <v>3</v>
      </c>
      <c r="G448" s="45" t="s">
        <v>30</v>
      </c>
      <c r="H448" s="47" t="s">
        <v>31</v>
      </c>
      <c r="I448" s="45">
        <v>1</v>
      </c>
      <c r="J448" s="48" t="s">
        <v>47</v>
      </c>
      <c r="K448" s="47" t="s">
        <v>31</v>
      </c>
      <c r="L448" s="49">
        <v>2</v>
      </c>
      <c r="M448" s="48" t="s">
        <v>48</v>
      </c>
      <c r="N448" s="50">
        <f>F448*I448*L448</f>
        <v>6</v>
      </c>
      <c r="O448" s="53">
        <v>150000</v>
      </c>
      <c r="P448" s="51">
        <f>O448*N448</f>
        <v>900000</v>
      </c>
      <c r="Q448" s="327"/>
    </row>
    <row r="449" spans="1:17" x14ac:dyDescent="0.25">
      <c r="A449" s="37"/>
      <c r="B449" s="44"/>
      <c r="C449" s="45" t="s">
        <v>56</v>
      </c>
      <c r="D449" s="46"/>
      <c r="E449" s="46"/>
      <c r="F449" s="45">
        <v>3</v>
      </c>
      <c r="G449" s="45" t="s">
        <v>30</v>
      </c>
      <c r="H449" s="47" t="s">
        <v>31</v>
      </c>
      <c r="I449" s="45">
        <v>1</v>
      </c>
      <c r="J449" s="48" t="s">
        <v>33</v>
      </c>
      <c r="K449" s="47" t="s">
        <v>31</v>
      </c>
      <c r="L449" s="49">
        <v>2</v>
      </c>
      <c r="M449" s="48" t="s">
        <v>48</v>
      </c>
      <c r="N449" s="50">
        <f>F449*I449*L449</f>
        <v>6</v>
      </c>
      <c r="O449" s="53">
        <v>130000</v>
      </c>
      <c r="P449" s="51">
        <f>O449*N449</f>
        <v>780000</v>
      </c>
      <c r="Q449" s="327"/>
    </row>
    <row r="450" spans="1:17" x14ac:dyDescent="0.25">
      <c r="A450" s="37"/>
      <c r="B450" s="44"/>
      <c r="C450" s="65" t="s">
        <v>317</v>
      </c>
      <c r="D450" s="66"/>
      <c r="E450" s="66"/>
      <c r="F450" s="45"/>
      <c r="G450" s="45"/>
      <c r="H450" s="47"/>
      <c r="I450" s="45"/>
      <c r="J450" s="48"/>
      <c r="K450" s="47"/>
      <c r="L450" s="49"/>
      <c r="M450" s="48"/>
      <c r="N450" s="50"/>
      <c r="O450" s="53"/>
      <c r="P450" s="51"/>
      <c r="Q450" s="327"/>
    </row>
    <row r="451" spans="1:17" x14ac:dyDescent="0.25">
      <c r="A451" s="37"/>
      <c r="B451" s="44"/>
      <c r="C451" s="45" t="s">
        <v>63</v>
      </c>
      <c r="D451" s="46"/>
      <c r="E451" s="46"/>
      <c r="F451" s="45">
        <v>2</v>
      </c>
      <c r="G451" s="45" t="s">
        <v>30</v>
      </c>
      <c r="H451" s="47" t="s">
        <v>31</v>
      </c>
      <c r="I451" s="45">
        <v>2</v>
      </c>
      <c r="J451" s="48" t="s">
        <v>33</v>
      </c>
      <c r="K451" s="47" t="s">
        <v>31</v>
      </c>
      <c r="L451" s="49">
        <v>1</v>
      </c>
      <c r="M451" s="48" t="s">
        <v>48</v>
      </c>
      <c r="N451" s="50">
        <f>F451*I451*L451</f>
        <v>4</v>
      </c>
      <c r="O451" s="53">
        <v>750000</v>
      </c>
      <c r="P451" s="51">
        <f>O451*N451</f>
        <v>3000000</v>
      </c>
      <c r="Q451" s="327"/>
    </row>
    <row r="452" spans="1:17" x14ac:dyDescent="0.25">
      <c r="A452" s="37"/>
      <c r="B452" s="44"/>
      <c r="C452" s="45" t="s">
        <v>46</v>
      </c>
      <c r="D452" s="46"/>
      <c r="E452" s="46"/>
      <c r="F452" s="45">
        <v>2</v>
      </c>
      <c r="G452" s="45" t="s">
        <v>30</v>
      </c>
      <c r="H452" s="47" t="s">
        <v>31</v>
      </c>
      <c r="I452" s="45">
        <v>1</v>
      </c>
      <c r="J452" s="48" t="s">
        <v>47</v>
      </c>
      <c r="K452" s="47" t="s">
        <v>31</v>
      </c>
      <c r="L452" s="49">
        <v>1</v>
      </c>
      <c r="M452" s="48" t="s">
        <v>48</v>
      </c>
      <c r="N452" s="50">
        <f>F452*I452*L452</f>
        <v>2</v>
      </c>
      <c r="O452" s="53">
        <v>150000</v>
      </c>
      <c r="P452" s="51">
        <f>O452*N452</f>
        <v>300000</v>
      </c>
      <c r="Q452" s="327"/>
    </row>
    <row r="453" spans="1:17" x14ac:dyDescent="0.25">
      <c r="A453" s="37"/>
      <c r="B453" s="44"/>
      <c r="C453" s="45" t="s">
        <v>56</v>
      </c>
      <c r="D453" s="46"/>
      <c r="E453" s="46"/>
      <c r="F453" s="45">
        <v>2</v>
      </c>
      <c r="G453" s="45" t="s">
        <v>30</v>
      </c>
      <c r="H453" s="47" t="s">
        <v>31</v>
      </c>
      <c r="I453" s="45">
        <v>3</v>
      </c>
      <c r="J453" s="48" t="s">
        <v>33</v>
      </c>
      <c r="K453" s="47" t="s">
        <v>31</v>
      </c>
      <c r="L453" s="49">
        <v>1</v>
      </c>
      <c r="M453" s="48" t="s">
        <v>48</v>
      </c>
      <c r="N453" s="50">
        <f>F453*I453*L453</f>
        <v>6</v>
      </c>
      <c r="O453" s="53">
        <v>150000</v>
      </c>
      <c r="P453" s="51">
        <f>O453*N453</f>
        <v>900000</v>
      </c>
      <c r="Q453" s="327"/>
    </row>
    <row r="454" spans="1:17" x14ac:dyDescent="0.25">
      <c r="A454" s="37"/>
      <c r="B454" s="44"/>
      <c r="C454" s="65" t="s">
        <v>336</v>
      </c>
      <c r="D454" s="46"/>
      <c r="E454" s="46"/>
      <c r="F454" s="45"/>
      <c r="G454" s="45"/>
      <c r="H454" s="47"/>
      <c r="I454" s="45"/>
      <c r="J454" s="48"/>
      <c r="K454" s="47"/>
      <c r="L454" s="49"/>
      <c r="M454" s="48"/>
      <c r="N454" s="50"/>
      <c r="O454" s="53"/>
      <c r="P454" s="51"/>
      <c r="Q454" s="327"/>
    </row>
    <row r="455" spans="1:17" x14ac:dyDescent="0.25">
      <c r="A455" s="37"/>
      <c r="B455" s="44"/>
      <c r="C455" s="45" t="s">
        <v>161</v>
      </c>
      <c r="D455" s="46"/>
      <c r="E455" s="46"/>
      <c r="F455" s="45">
        <v>5</v>
      </c>
      <c r="G455" s="45" t="s">
        <v>30</v>
      </c>
      <c r="H455" s="47" t="s">
        <v>31</v>
      </c>
      <c r="I455" s="45">
        <v>1</v>
      </c>
      <c r="J455" s="48" t="s">
        <v>47</v>
      </c>
      <c r="K455" s="47" t="s">
        <v>31</v>
      </c>
      <c r="L455" s="49">
        <v>4</v>
      </c>
      <c r="M455" s="48" t="s">
        <v>48</v>
      </c>
      <c r="N455" s="50">
        <f>F455*I455*L455</f>
        <v>20</v>
      </c>
      <c r="O455" s="53">
        <v>150000</v>
      </c>
      <c r="P455" s="51">
        <f>O455*N455</f>
        <v>3000000</v>
      </c>
      <c r="Q455" s="327"/>
    </row>
    <row r="456" spans="1:17" x14ac:dyDescent="0.25">
      <c r="A456" s="37"/>
      <c r="B456" s="44"/>
      <c r="C456" s="45" t="s">
        <v>157</v>
      </c>
      <c r="D456" s="46"/>
      <c r="E456" s="46"/>
      <c r="F456" s="45">
        <v>25</v>
      </c>
      <c r="G456" s="45" t="s">
        <v>30</v>
      </c>
      <c r="H456" s="47" t="s">
        <v>31</v>
      </c>
      <c r="I456" s="45">
        <v>1</v>
      </c>
      <c r="J456" s="48" t="s">
        <v>33</v>
      </c>
      <c r="K456" s="47" t="s">
        <v>31</v>
      </c>
      <c r="L456" s="49">
        <v>4</v>
      </c>
      <c r="M456" s="48" t="s">
        <v>48</v>
      </c>
      <c r="N456" s="50">
        <f>F456*I456*L456</f>
        <v>100</v>
      </c>
      <c r="O456" s="53">
        <v>300000</v>
      </c>
      <c r="P456" s="51">
        <f>O456*N456</f>
        <v>30000000</v>
      </c>
      <c r="Q456" s="327"/>
    </row>
    <row r="457" spans="1:17" x14ac:dyDescent="0.25">
      <c r="A457" s="37"/>
      <c r="B457" s="365" t="s">
        <v>351</v>
      </c>
      <c r="C457" s="358"/>
      <c r="D457" s="359"/>
      <c r="E457" s="359"/>
      <c r="F457" s="358"/>
      <c r="G457" s="358"/>
      <c r="H457" s="360"/>
      <c r="I457" s="358"/>
      <c r="J457" s="361"/>
      <c r="K457" s="360"/>
      <c r="L457" s="362"/>
      <c r="M457" s="361"/>
      <c r="N457" s="363"/>
      <c r="O457" s="364"/>
      <c r="P457" s="366">
        <v>10050000</v>
      </c>
      <c r="Q457" s="356"/>
    </row>
    <row r="458" spans="1:17" x14ac:dyDescent="0.25">
      <c r="A458" s="37">
        <v>524119</v>
      </c>
      <c r="B458" s="40" t="s">
        <v>62</v>
      </c>
      <c r="C458" s="1"/>
      <c r="D458" s="32"/>
      <c r="E458" s="32"/>
      <c r="F458" s="1"/>
      <c r="G458" s="1"/>
      <c r="H458" s="1"/>
      <c r="I458" s="1"/>
      <c r="J458" s="1"/>
      <c r="K458" s="1"/>
      <c r="N458" s="24"/>
      <c r="O458" s="67"/>
      <c r="P458" s="34">
        <f>SUM(P459:P461)</f>
        <v>12480000</v>
      </c>
      <c r="Q458" s="327"/>
    </row>
    <row r="459" spans="1:17" x14ac:dyDescent="0.25">
      <c r="A459" s="37"/>
      <c r="B459" s="44"/>
      <c r="C459" s="45" t="s">
        <v>63</v>
      </c>
      <c r="D459" s="46"/>
      <c r="E459" s="46"/>
      <c r="F459" s="45">
        <v>2</v>
      </c>
      <c r="G459" s="45" t="s">
        <v>30</v>
      </c>
      <c r="H459" s="47" t="s">
        <v>31</v>
      </c>
      <c r="I459" s="45">
        <v>2</v>
      </c>
      <c r="J459" s="48" t="s">
        <v>33</v>
      </c>
      <c r="K459" s="47" t="s">
        <v>31</v>
      </c>
      <c r="L459" s="49">
        <v>1</v>
      </c>
      <c r="M459" s="48" t="s">
        <v>48</v>
      </c>
      <c r="N459" s="50">
        <f>F459*I459*L459</f>
        <v>4</v>
      </c>
      <c r="O459" s="68">
        <v>645000</v>
      </c>
      <c r="P459" s="54">
        <f>O459*N459</f>
        <v>2580000</v>
      </c>
      <c r="Q459" s="327"/>
    </row>
    <row r="460" spans="1:17" x14ac:dyDescent="0.25">
      <c r="A460" s="37"/>
      <c r="B460" s="38"/>
      <c r="C460" s="45" t="s">
        <v>64</v>
      </c>
      <c r="D460" s="46"/>
      <c r="E460" s="46"/>
      <c r="F460" s="45">
        <v>2</v>
      </c>
      <c r="G460" s="45" t="s">
        <v>30</v>
      </c>
      <c r="H460" s="47" t="s">
        <v>31</v>
      </c>
      <c r="I460" s="45">
        <v>1</v>
      </c>
      <c r="J460" s="48" t="s">
        <v>47</v>
      </c>
      <c r="K460" s="47" t="s">
        <v>31</v>
      </c>
      <c r="L460" s="49">
        <v>1</v>
      </c>
      <c r="M460" s="48" t="s">
        <v>48</v>
      </c>
      <c r="N460" s="50">
        <f>F460*I460*L460</f>
        <v>2</v>
      </c>
      <c r="O460" s="68">
        <v>4500000</v>
      </c>
      <c r="P460" s="54">
        <f>O460*N460</f>
        <v>9000000</v>
      </c>
      <c r="Q460" s="327"/>
    </row>
    <row r="461" spans="1:17" x14ac:dyDescent="0.25">
      <c r="A461" s="37"/>
      <c r="B461" s="44"/>
      <c r="C461" s="45" t="s">
        <v>56</v>
      </c>
      <c r="D461" s="46"/>
      <c r="E461" s="46"/>
      <c r="F461" s="45">
        <v>2</v>
      </c>
      <c r="G461" s="45" t="s">
        <v>30</v>
      </c>
      <c r="H461" s="47" t="s">
        <v>31</v>
      </c>
      <c r="I461" s="45">
        <v>3</v>
      </c>
      <c r="J461" s="48" t="s">
        <v>33</v>
      </c>
      <c r="K461" s="47" t="s">
        <v>31</v>
      </c>
      <c r="L461" s="49">
        <v>1</v>
      </c>
      <c r="M461" s="48" t="s">
        <v>48</v>
      </c>
      <c r="N461" s="50">
        <f>F461*I461*L461</f>
        <v>6</v>
      </c>
      <c r="O461" s="68">
        <v>150000</v>
      </c>
      <c r="P461" s="54">
        <f>O461*N461</f>
        <v>900000</v>
      </c>
      <c r="Q461" s="327"/>
    </row>
    <row r="462" spans="1:17" x14ac:dyDescent="0.25">
      <c r="A462" s="37"/>
      <c r="B462" s="44"/>
      <c r="C462" s="45"/>
      <c r="D462" s="46"/>
      <c r="E462" s="46"/>
      <c r="F462" s="45"/>
      <c r="G462" s="45"/>
      <c r="H462" s="47"/>
      <c r="I462" s="45"/>
      <c r="J462" s="48"/>
      <c r="K462" s="47"/>
      <c r="L462" s="49"/>
      <c r="M462" s="48"/>
      <c r="N462" s="50"/>
      <c r="O462" s="53"/>
      <c r="P462" s="51"/>
      <c r="Q462" s="186"/>
    </row>
    <row r="463" spans="1:17" ht="31.5" customHeight="1" x14ac:dyDescent="0.25">
      <c r="A463" s="104" t="s">
        <v>57</v>
      </c>
      <c r="B463" s="197" t="s">
        <v>190</v>
      </c>
      <c r="C463" s="185"/>
      <c r="D463" s="105"/>
      <c r="E463" s="105"/>
      <c r="F463" s="106"/>
      <c r="G463" s="106"/>
      <c r="H463" s="106"/>
      <c r="I463" s="112"/>
      <c r="J463" s="114"/>
      <c r="K463" s="113"/>
      <c r="L463" s="115"/>
      <c r="M463" s="114"/>
      <c r="N463" s="116"/>
      <c r="O463" s="117"/>
      <c r="P463" s="110">
        <f>P464+P470</f>
        <v>3380990000</v>
      </c>
      <c r="Q463" s="355"/>
    </row>
    <row r="464" spans="1:17" x14ac:dyDescent="0.25">
      <c r="A464" s="37">
        <v>521213</v>
      </c>
      <c r="B464" s="38" t="s">
        <v>184</v>
      </c>
      <c r="C464" s="1"/>
      <c r="D464" s="32"/>
      <c r="E464" s="32"/>
      <c r="F464" s="1"/>
      <c r="G464" s="1"/>
      <c r="H464" s="1"/>
      <c r="I464" s="45"/>
      <c r="J464" s="48"/>
      <c r="K464" s="47"/>
      <c r="L464" s="49"/>
      <c r="M464" s="48"/>
      <c r="N464" s="50"/>
      <c r="O464" s="43"/>
      <c r="P464" s="34">
        <f>SUM(P465:P469)</f>
        <v>40000000</v>
      </c>
      <c r="Q464" s="186"/>
    </row>
    <row r="465" spans="1:17" x14ac:dyDescent="0.25">
      <c r="A465" s="191"/>
      <c r="B465" s="38"/>
      <c r="C465" s="9" t="s">
        <v>185</v>
      </c>
      <c r="D465" s="24"/>
      <c r="E465" s="24"/>
      <c r="F465" s="9">
        <v>5</v>
      </c>
      <c r="G465" s="9" t="s">
        <v>30</v>
      </c>
      <c r="H465" s="9" t="s">
        <v>31</v>
      </c>
      <c r="I465" s="45">
        <v>1</v>
      </c>
      <c r="J465" s="48" t="s">
        <v>32</v>
      </c>
      <c r="K465" s="47" t="s">
        <v>31</v>
      </c>
      <c r="L465" s="49">
        <v>1</v>
      </c>
      <c r="M465" s="48" t="s">
        <v>48</v>
      </c>
      <c r="N465" s="50">
        <f>L465*I465*F465</f>
        <v>5</v>
      </c>
      <c r="O465" s="43">
        <v>1090000</v>
      </c>
      <c r="P465" s="51">
        <f>O465*N465</f>
        <v>5450000</v>
      </c>
      <c r="Q465" s="186"/>
    </row>
    <row r="466" spans="1:17" x14ac:dyDescent="0.25">
      <c r="A466" s="191"/>
      <c r="B466" s="38"/>
      <c r="C466" s="9" t="s">
        <v>186</v>
      </c>
      <c r="D466" s="24"/>
      <c r="E466" s="24"/>
      <c r="F466" s="9">
        <v>5</v>
      </c>
      <c r="G466" s="9" t="s">
        <v>30</v>
      </c>
      <c r="H466" s="9" t="s">
        <v>31</v>
      </c>
      <c r="I466" s="45">
        <v>1</v>
      </c>
      <c r="J466" s="48" t="s">
        <v>32</v>
      </c>
      <c r="K466" s="47" t="s">
        <v>31</v>
      </c>
      <c r="L466" s="49">
        <v>1</v>
      </c>
      <c r="M466" s="48" t="s">
        <v>48</v>
      </c>
      <c r="N466" s="50">
        <f>L466*I466*F466</f>
        <v>5</v>
      </c>
      <c r="O466" s="43">
        <v>910000</v>
      </c>
      <c r="P466" s="51">
        <f>O466*N466</f>
        <v>4550000</v>
      </c>
      <c r="Q466" s="186"/>
    </row>
    <row r="467" spans="1:17" x14ac:dyDescent="0.25">
      <c r="A467" s="191"/>
      <c r="B467" s="38"/>
      <c r="C467" s="9" t="s">
        <v>187</v>
      </c>
      <c r="D467" s="24"/>
      <c r="E467" s="24"/>
      <c r="F467" s="9">
        <v>1</v>
      </c>
      <c r="G467" s="9" t="s">
        <v>30</v>
      </c>
      <c r="H467" s="9" t="s">
        <v>31</v>
      </c>
      <c r="I467" s="45">
        <v>8</v>
      </c>
      <c r="J467" s="48" t="s">
        <v>188</v>
      </c>
      <c r="K467" s="47" t="s">
        <v>31</v>
      </c>
      <c r="L467" s="49">
        <v>1</v>
      </c>
      <c r="M467" s="48" t="s">
        <v>48</v>
      </c>
      <c r="N467" s="50">
        <f t="shared" ref="N467:N469" si="41">L467*I467*F467</f>
        <v>8</v>
      </c>
      <c r="O467" s="43">
        <v>400000</v>
      </c>
      <c r="P467" s="51">
        <f t="shared" ref="P467:P469" si="42">O467*N467</f>
        <v>3200000</v>
      </c>
      <c r="Q467" s="186"/>
    </row>
    <row r="468" spans="1:17" x14ac:dyDescent="0.25">
      <c r="A468" s="191"/>
      <c r="B468" s="38"/>
      <c r="C468" s="9" t="s">
        <v>292</v>
      </c>
      <c r="D468" s="24"/>
      <c r="E468" s="24"/>
      <c r="F468" s="9">
        <v>1</v>
      </c>
      <c r="G468" s="9" t="s">
        <v>30</v>
      </c>
      <c r="H468" s="9" t="s">
        <v>31</v>
      </c>
      <c r="I468" s="45">
        <v>8</v>
      </c>
      <c r="J468" s="48" t="s">
        <v>188</v>
      </c>
      <c r="K468" s="47" t="s">
        <v>31</v>
      </c>
      <c r="L468" s="49">
        <v>1</v>
      </c>
      <c r="M468" s="48" t="s">
        <v>48</v>
      </c>
      <c r="N468" s="50">
        <f t="shared" si="41"/>
        <v>8</v>
      </c>
      <c r="O468" s="43">
        <v>350000</v>
      </c>
      <c r="P468" s="51">
        <f t="shared" si="42"/>
        <v>2800000</v>
      </c>
      <c r="Q468" s="186"/>
    </row>
    <row r="469" spans="1:17" x14ac:dyDescent="0.25">
      <c r="A469" s="191"/>
      <c r="B469" s="38"/>
      <c r="C469" s="9" t="s">
        <v>189</v>
      </c>
      <c r="D469" s="24"/>
      <c r="E469" s="24"/>
      <c r="F469" s="9">
        <v>10</v>
      </c>
      <c r="G469" s="9" t="s">
        <v>30</v>
      </c>
      <c r="H469" s="9" t="s">
        <v>31</v>
      </c>
      <c r="I469" s="45">
        <v>8</v>
      </c>
      <c r="J469" s="48" t="s">
        <v>188</v>
      </c>
      <c r="K469" s="47" t="s">
        <v>31</v>
      </c>
      <c r="L469" s="49">
        <v>1</v>
      </c>
      <c r="M469" s="48" t="s">
        <v>48</v>
      </c>
      <c r="N469" s="50">
        <f t="shared" si="41"/>
        <v>80</v>
      </c>
      <c r="O469" s="43">
        <v>300000</v>
      </c>
      <c r="P469" s="51">
        <f t="shared" si="42"/>
        <v>24000000</v>
      </c>
      <c r="Q469" s="186"/>
    </row>
    <row r="470" spans="1:17" x14ac:dyDescent="0.25">
      <c r="A470" s="37">
        <v>522131</v>
      </c>
      <c r="B470" s="38" t="s">
        <v>117</v>
      </c>
      <c r="D470" s="24"/>
      <c r="E470" s="24"/>
      <c r="F470" s="10"/>
      <c r="G470" s="2"/>
      <c r="H470" s="2"/>
      <c r="I470" s="2"/>
      <c r="J470" s="192"/>
      <c r="K470" s="193"/>
      <c r="L470" s="194"/>
      <c r="M470" s="195"/>
      <c r="N470" s="50"/>
      <c r="O470" s="25"/>
      <c r="P470" s="34">
        <f>SUM(P471)</f>
        <v>3340990000</v>
      </c>
      <c r="Q470" s="186"/>
    </row>
    <row r="471" spans="1:17" x14ac:dyDescent="0.25">
      <c r="A471" s="24"/>
      <c r="B471" s="196"/>
      <c r="C471" s="45" t="s">
        <v>191</v>
      </c>
      <c r="D471" s="66"/>
      <c r="E471" s="66"/>
      <c r="G471" s="11"/>
      <c r="H471" s="10"/>
      <c r="I471" s="10"/>
      <c r="K471" s="45"/>
      <c r="L471" s="49"/>
      <c r="M471" s="48"/>
      <c r="N471" s="50">
        <v>1</v>
      </c>
      <c r="O471" s="186">
        <f>'RAB Konsultan'!O9</f>
        <v>3340990000</v>
      </c>
      <c r="P471" s="51">
        <f>O471</f>
        <v>3340990000</v>
      </c>
      <c r="Q471" s="186"/>
    </row>
    <row r="472" spans="1:17" x14ac:dyDescent="0.25">
      <c r="A472" s="37"/>
      <c r="B472" s="44"/>
      <c r="C472" s="45"/>
      <c r="D472" s="46"/>
      <c r="E472" s="46"/>
      <c r="F472" s="45"/>
      <c r="G472" s="45"/>
      <c r="H472" s="47"/>
      <c r="I472" s="45"/>
      <c r="J472" s="48"/>
      <c r="K472" s="47"/>
      <c r="L472" s="49"/>
      <c r="M472" s="48"/>
      <c r="N472" s="50"/>
      <c r="O472" s="53"/>
      <c r="P472" s="51"/>
      <c r="Q472" s="186"/>
    </row>
    <row r="473" spans="1:17" x14ac:dyDescent="0.25">
      <c r="A473" s="37"/>
      <c r="B473" s="44"/>
      <c r="C473" s="45"/>
      <c r="D473" s="46"/>
      <c r="E473" s="46"/>
      <c r="F473" s="45"/>
      <c r="G473" s="45"/>
      <c r="H473" s="47"/>
      <c r="I473" s="45"/>
      <c r="J473" s="48"/>
      <c r="K473" s="47"/>
      <c r="L473" s="49"/>
      <c r="M473" s="48"/>
      <c r="N473" s="50"/>
      <c r="O473" s="53"/>
      <c r="P473" s="51"/>
      <c r="Q473" s="186"/>
    </row>
    <row r="474" spans="1:17" ht="32.25" customHeight="1" x14ac:dyDescent="0.25">
      <c r="A474" s="118" t="s">
        <v>88</v>
      </c>
      <c r="B474" s="379" t="s">
        <v>83</v>
      </c>
      <c r="C474" s="380"/>
      <c r="D474" s="119">
        <v>1</v>
      </c>
      <c r="E474" s="120"/>
      <c r="F474" s="121"/>
      <c r="G474" s="121"/>
      <c r="H474" s="121"/>
      <c r="I474" s="121"/>
      <c r="J474" s="121"/>
      <c r="K474" s="121"/>
      <c r="L474" s="122"/>
      <c r="M474" s="121"/>
      <c r="N474" s="123"/>
      <c r="O474" s="124"/>
      <c r="P474" s="125">
        <f>P476+P531</f>
        <v>647970000</v>
      </c>
      <c r="Q474" s="126"/>
    </row>
    <row r="475" spans="1:17" x14ac:dyDescent="0.25">
      <c r="A475" s="69"/>
      <c r="B475" s="28"/>
      <c r="C475" s="29"/>
      <c r="D475" s="30"/>
      <c r="E475" s="70"/>
      <c r="F475" s="22"/>
      <c r="G475" s="22"/>
      <c r="H475" s="22"/>
      <c r="I475" s="22"/>
      <c r="J475" s="22"/>
      <c r="K475" s="22"/>
      <c r="L475" s="23"/>
      <c r="M475" s="22"/>
      <c r="N475" s="24"/>
      <c r="O475" s="25"/>
      <c r="P475" s="26"/>
      <c r="Q475" s="86"/>
    </row>
    <row r="476" spans="1:17" ht="48.75" customHeight="1" x14ac:dyDescent="0.25">
      <c r="A476" s="104" t="s">
        <v>52</v>
      </c>
      <c r="B476" s="383" t="s">
        <v>99</v>
      </c>
      <c r="C476" s="384"/>
      <c r="D476" s="105"/>
      <c r="E476" s="105" t="s">
        <v>53</v>
      </c>
      <c r="F476" s="106"/>
      <c r="G476" s="106"/>
      <c r="H476" s="106"/>
      <c r="I476" s="112"/>
      <c r="J476" s="114"/>
      <c r="K476" s="113"/>
      <c r="L476" s="115"/>
      <c r="M476" s="114"/>
      <c r="N476" s="116"/>
      <c r="O476" s="117"/>
      <c r="P476" s="110">
        <f>P478+P485+P505+P524</f>
        <v>382610000</v>
      </c>
      <c r="Q476" s="381" t="s">
        <v>343</v>
      </c>
    </row>
    <row r="477" spans="1:17" x14ac:dyDescent="0.25">
      <c r="A477" s="31"/>
      <c r="B477" s="35"/>
      <c r="C477" s="36"/>
      <c r="D477" s="32"/>
      <c r="E477" s="32"/>
      <c r="F477" s="1"/>
      <c r="G477" s="1"/>
      <c r="H477" s="1"/>
      <c r="I477" s="45"/>
      <c r="J477" s="48"/>
      <c r="K477" s="47"/>
      <c r="L477" s="49"/>
      <c r="M477" s="48"/>
      <c r="N477" s="50"/>
      <c r="O477" s="43"/>
      <c r="P477" s="34"/>
      <c r="Q477" s="381"/>
    </row>
    <row r="478" spans="1:17" ht="18" x14ac:dyDescent="0.25">
      <c r="A478" s="37" t="s">
        <v>26</v>
      </c>
      <c r="B478" s="38" t="s">
        <v>27</v>
      </c>
      <c r="C478" s="1"/>
      <c r="D478" s="32"/>
      <c r="E478" s="32"/>
      <c r="F478" s="1"/>
      <c r="G478" s="1"/>
      <c r="H478" s="1"/>
      <c r="I478" s="1"/>
      <c r="J478" s="2"/>
      <c r="K478" s="1"/>
      <c r="L478" s="4"/>
      <c r="M478" s="2"/>
      <c r="N478" s="24"/>
      <c r="O478" s="33"/>
      <c r="P478" s="39">
        <f>P479</f>
        <v>5280000</v>
      </c>
      <c r="Q478" s="381"/>
    </row>
    <row r="479" spans="1:17" x14ac:dyDescent="0.25">
      <c r="A479" s="37">
        <v>521211</v>
      </c>
      <c r="B479" s="40" t="s">
        <v>28</v>
      </c>
      <c r="C479" s="1"/>
      <c r="D479" s="32"/>
      <c r="E479" s="32"/>
      <c r="F479" s="1"/>
      <c r="G479" s="1"/>
      <c r="H479" s="1"/>
      <c r="I479" s="1"/>
      <c r="J479" s="2"/>
      <c r="K479" s="1"/>
      <c r="L479" s="41"/>
      <c r="M479" s="36"/>
      <c r="N479" s="42"/>
      <c r="O479" s="43"/>
      <c r="P479" s="34">
        <f>SUM(P480:P483)</f>
        <v>5280000</v>
      </c>
      <c r="Q479" s="381"/>
    </row>
    <row r="480" spans="1:17" x14ac:dyDescent="0.25">
      <c r="A480" s="37"/>
      <c r="B480" s="38"/>
      <c r="C480" s="45" t="s">
        <v>37</v>
      </c>
      <c r="D480" s="46"/>
      <c r="E480" s="46"/>
      <c r="F480" s="45"/>
      <c r="G480" s="45"/>
      <c r="H480" s="47"/>
      <c r="I480" s="45">
        <v>1</v>
      </c>
      <c r="J480" s="48" t="s">
        <v>32</v>
      </c>
      <c r="K480" s="47"/>
      <c r="L480" s="49"/>
      <c r="M480" s="48"/>
      <c r="N480" s="50">
        <f>I480</f>
        <v>1</v>
      </c>
      <c r="O480" s="43">
        <v>1000000</v>
      </c>
      <c r="P480" s="51">
        <f>O480*N480</f>
        <v>1000000</v>
      </c>
      <c r="Q480" s="381"/>
    </row>
    <row r="481" spans="1:17" x14ac:dyDescent="0.25">
      <c r="A481" s="37"/>
      <c r="B481" s="38"/>
      <c r="C481" s="45" t="s">
        <v>38</v>
      </c>
      <c r="D481" s="46"/>
      <c r="E481" s="46"/>
      <c r="F481" s="45"/>
      <c r="G481" s="45"/>
      <c r="H481" s="47"/>
      <c r="I481" s="45">
        <v>1</v>
      </c>
      <c r="J481" s="48" t="s">
        <v>32</v>
      </c>
      <c r="K481" s="47"/>
      <c r="L481" s="49"/>
      <c r="M481" s="48"/>
      <c r="N481" s="50">
        <f t="shared" ref="N481:N482" si="43">I481</f>
        <v>1</v>
      </c>
      <c r="O481" s="43">
        <v>1000000</v>
      </c>
      <c r="P481" s="51">
        <f>O481*N481</f>
        <v>1000000</v>
      </c>
      <c r="Q481" s="381"/>
    </row>
    <row r="482" spans="1:17" x14ac:dyDescent="0.25">
      <c r="A482" s="37"/>
      <c r="B482" s="38"/>
      <c r="C482" s="45" t="s">
        <v>39</v>
      </c>
      <c r="D482" s="46"/>
      <c r="E482" s="46"/>
      <c r="F482" s="45"/>
      <c r="G482" s="45"/>
      <c r="H482" s="47"/>
      <c r="I482" s="45">
        <v>1</v>
      </c>
      <c r="J482" s="48" t="s">
        <v>32</v>
      </c>
      <c r="K482" s="47"/>
      <c r="L482" s="49"/>
      <c r="M482" s="48"/>
      <c r="N482" s="50">
        <f t="shared" si="43"/>
        <v>1</v>
      </c>
      <c r="O482" s="43">
        <v>2000000</v>
      </c>
      <c r="P482" s="51">
        <f>O482*N482</f>
        <v>2000000</v>
      </c>
      <c r="Q482" s="381"/>
    </row>
    <row r="483" spans="1:17" x14ac:dyDescent="0.25">
      <c r="A483" s="37"/>
      <c r="B483" s="44"/>
      <c r="C483" s="45" t="s">
        <v>29</v>
      </c>
      <c r="D483" s="46"/>
      <c r="E483" s="46"/>
      <c r="F483" s="45">
        <v>20</v>
      </c>
      <c r="G483" s="45" t="s">
        <v>30</v>
      </c>
      <c r="H483" s="47" t="s">
        <v>31</v>
      </c>
      <c r="I483" s="45">
        <v>1</v>
      </c>
      <c r="J483" s="48" t="s">
        <v>32</v>
      </c>
      <c r="K483" s="47" t="s">
        <v>31</v>
      </c>
      <c r="L483" s="49">
        <v>1</v>
      </c>
      <c r="M483" s="48" t="s">
        <v>33</v>
      </c>
      <c r="N483" s="50">
        <f>F483*I483</f>
        <v>20</v>
      </c>
      <c r="O483" s="43">
        <v>64000</v>
      </c>
      <c r="P483" s="51">
        <f>O483*N483</f>
        <v>1280000</v>
      </c>
      <c r="Q483" s="381"/>
    </row>
    <row r="484" spans="1:17" ht="15.75" customHeight="1" x14ac:dyDescent="0.25">
      <c r="A484" s="37"/>
      <c r="B484" s="44"/>
      <c r="C484" s="45"/>
      <c r="D484" s="46"/>
      <c r="E484" s="46"/>
      <c r="F484" s="45"/>
      <c r="G484" s="45"/>
      <c r="H484" s="47"/>
      <c r="I484" s="45"/>
      <c r="J484" s="48"/>
      <c r="K484" s="47"/>
      <c r="L484" s="49"/>
      <c r="M484" s="48"/>
      <c r="N484" s="50"/>
      <c r="O484" s="43"/>
      <c r="P484" s="51"/>
      <c r="Q484" s="61"/>
    </row>
    <row r="485" spans="1:17" ht="18" x14ac:dyDescent="0.25">
      <c r="A485" s="37" t="s">
        <v>34</v>
      </c>
      <c r="B485" s="38" t="s">
        <v>86</v>
      </c>
      <c r="C485" s="45"/>
      <c r="D485" s="46"/>
      <c r="E485" s="46"/>
      <c r="F485" s="45"/>
      <c r="G485" s="45"/>
      <c r="H485" s="47"/>
      <c r="I485" s="45"/>
      <c r="J485" s="48"/>
      <c r="K485" s="47"/>
      <c r="L485" s="49"/>
      <c r="M485" s="48"/>
      <c r="N485" s="50"/>
      <c r="O485" s="43"/>
      <c r="P485" s="39">
        <f>P488+P493+P496+P502+P486+P491</f>
        <v>214250000</v>
      </c>
      <c r="Q485" s="87" t="s">
        <v>298</v>
      </c>
    </row>
    <row r="486" spans="1:17" x14ac:dyDescent="0.25">
      <c r="A486" s="37">
        <v>521114</v>
      </c>
      <c r="B486" s="38" t="s">
        <v>35</v>
      </c>
      <c r="C486" s="2"/>
      <c r="D486" s="24"/>
      <c r="E486" s="24"/>
      <c r="N486" s="24"/>
      <c r="O486" s="33"/>
      <c r="P486" s="34">
        <f>SUM(P487)</f>
        <v>1750000</v>
      </c>
      <c r="Q486" s="54"/>
    </row>
    <row r="487" spans="1:17" x14ac:dyDescent="0.25">
      <c r="A487" s="52"/>
      <c r="B487" s="44"/>
      <c r="C487" s="45" t="s">
        <v>36</v>
      </c>
      <c r="D487" s="46"/>
      <c r="E487" s="46"/>
      <c r="F487" s="45"/>
      <c r="G487" s="45"/>
      <c r="H487" s="47"/>
      <c r="I487" s="45">
        <v>5</v>
      </c>
      <c r="J487" s="48" t="s">
        <v>32</v>
      </c>
      <c r="K487" s="47"/>
      <c r="L487" s="49"/>
      <c r="M487" s="48"/>
      <c r="N487" s="50">
        <f>I487</f>
        <v>5</v>
      </c>
      <c r="O487" s="43">
        <v>350000</v>
      </c>
      <c r="P487" s="51">
        <f>O487*N487</f>
        <v>1750000</v>
      </c>
      <c r="Q487" s="54" t="s">
        <v>92</v>
      </c>
    </row>
    <row r="488" spans="1:17" x14ac:dyDescent="0.25">
      <c r="A488" s="37">
        <v>521211</v>
      </c>
      <c r="B488" s="40" t="s">
        <v>28</v>
      </c>
      <c r="C488" s="1"/>
      <c r="D488" s="32"/>
      <c r="E488" s="32"/>
      <c r="F488" s="1"/>
      <c r="G488" s="1"/>
      <c r="H488" s="1"/>
      <c r="I488" s="1"/>
      <c r="J488" s="2"/>
      <c r="K488" s="1"/>
      <c r="L488" s="41"/>
      <c r="M488" s="36"/>
      <c r="N488" s="42"/>
      <c r="O488" s="43"/>
      <c r="P488" s="34">
        <f>SUM(P489:P490)</f>
        <v>19800000</v>
      </c>
      <c r="Q488" s="54" t="s">
        <v>93</v>
      </c>
    </row>
    <row r="489" spans="1:17" x14ac:dyDescent="0.25">
      <c r="A489" s="37"/>
      <c r="B489" s="44"/>
      <c r="C489" s="45" t="s">
        <v>29</v>
      </c>
      <c r="D489" s="46"/>
      <c r="E489" s="46"/>
      <c r="F489" s="45">
        <v>15</v>
      </c>
      <c r="G489" s="45" t="s">
        <v>30</v>
      </c>
      <c r="H489" s="47" t="s">
        <v>31</v>
      </c>
      <c r="I489" s="45">
        <v>5</v>
      </c>
      <c r="J489" s="48" t="s">
        <v>32</v>
      </c>
      <c r="K489" s="47" t="s">
        <v>31</v>
      </c>
      <c r="L489" s="49">
        <v>1</v>
      </c>
      <c r="M489" s="48" t="s">
        <v>33</v>
      </c>
      <c r="N489" s="50">
        <f>F489*I489</f>
        <v>75</v>
      </c>
      <c r="O489" s="43">
        <v>64000</v>
      </c>
      <c r="P489" s="51">
        <f>O489*N489</f>
        <v>4800000</v>
      </c>
      <c r="Q489" s="54" t="s">
        <v>94</v>
      </c>
    </row>
    <row r="490" spans="1:17" x14ac:dyDescent="0.25">
      <c r="A490" s="37"/>
      <c r="B490" s="44"/>
      <c r="C490" s="45" t="s">
        <v>293</v>
      </c>
      <c r="D490" s="46"/>
      <c r="E490" s="46"/>
      <c r="F490" s="45">
        <v>15</v>
      </c>
      <c r="G490" s="45" t="s">
        <v>30</v>
      </c>
      <c r="H490" s="47" t="s">
        <v>31</v>
      </c>
      <c r="I490" s="45">
        <v>5</v>
      </c>
      <c r="J490" s="48" t="s">
        <v>32</v>
      </c>
      <c r="K490" s="47"/>
      <c r="L490" s="49"/>
      <c r="M490" s="48"/>
      <c r="N490" s="50">
        <f>I490*F490</f>
        <v>75</v>
      </c>
      <c r="O490" s="43">
        <v>200000</v>
      </c>
      <c r="P490" s="51">
        <f>O490*N490</f>
        <v>15000000</v>
      </c>
      <c r="Q490" s="54" t="s">
        <v>95</v>
      </c>
    </row>
    <row r="491" spans="1:17" x14ac:dyDescent="0.25">
      <c r="A491" s="37">
        <v>521219</v>
      </c>
      <c r="B491" s="40" t="s">
        <v>65</v>
      </c>
      <c r="C491" s="1"/>
      <c r="D491" s="46"/>
      <c r="E491" s="46"/>
      <c r="F491" s="45"/>
      <c r="G491" s="45"/>
      <c r="H491" s="47"/>
      <c r="I491" s="45"/>
      <c r="J491" s="48"/>
      <c r="K491" s="47"/>
      <c r="L491" s="49"/>
      <c r="M491" s="48"/>
      <c r="N491" s="50"/>
      <c r="O491" s="43"/>
      <c r="P491" s="34">
        <f>SUM(P492)</f>
        <v>11500000</v>
      </c>
      <c r="Q491" s="54" t="s">
        <v>329</v>
      </c>
    </row>
    <row r="492" spans="1:17" x14ac:dyDescent="0.25">
      <c r="A492" s="37"/>
      <c r="B492" s="44"/>
      <c r="C492" s="45" t="s">
        <v>66</v>
      </c>
      <c r="D492" s="46"/>
      <c r="E492" s="46"/>
      <c r="F492" s="45">
        <v>5</v>
      </c>
      <c r="G492" s="45" t="s">
        <v>67</v>
      </c>
      <c r="H492" s="47" t="s">
        <v>31</v>
      </c>
      <c r="I492" s="45">
        <v>1</v>
      </c>
      <c r="J492" s="48" t="s">
        <v>32</v>
      </c>
      <c r="K492" s="47" t="s">
        <v>31</v>
      </c>
      <c r="L492" s="49">
        <v>1</v>
      </c>
      <c r="M492" s="48" t="s">
        <v>33</v>
      </c>
      <c r="N492" s="50">
        <f>F492*I492</f>
        <v>5</v>
      </c>
      <c r="O492" s="43">
        <v>2300000</v>
      </c>
      <c r="P492" s="51">
        <f>O492*N492</f>
        <v>11500000</v>
      </c>
      <c r="Q492" s="54"/>
    </row>
    <row r="493" spans="1:17" x14ac:dyDescent="0.25">
      <c r="A493" s="37">
        <v>522151</v>
      </c>
      <c r="B493" s="40" t="s">
        <v>40</v>
      </c>
      <c r="C493" s="1"/>
      <c r="D493" s="32"/>
      <c r="E493" s="32"/>
      <c r="F493" s="1"/>
      <c r="G493" s="1"/>
      <c r="H493" s="1"/>
      <c r="I493" s="2"/>
      <c r="J493" s="48"/>
      <c r="K493" s="47"/>
      <c r="L493" s="49"/>
      <c r="M493" s="48"/>
      <c r="N493" s="50"/>
      <c r="O493" s="53"/>
      <c r="P493" s="34">
        <f>SUM(P494:P495)</f>
        <v>74000000</v>
      </c>
      <c r="Q493" s="61"/>
    </row>
    <row r="494" spans="1:17" x14ac:dyDescent="0.25">
      <c r="A494" s="37"/>
      <c r="B494" s="44"/>
      <c r="C494" s="45" t="s">
        <v>41</v>
      </c>
      <c r="D494" s="46"/>
      <c r="E494" s="46"/>
      <c r="F494" s="45">
        <v>4</v>
      </c>
      <c r="G494" s="45" t="s">
        <v>30</v>
      </c>
      <c r="H494" s="47" t="s">
        <v>31</v>
      </c>
      <c r="I494" s="45">
        <v>2</v>
      </c>
      <c r="J494" s="48" t="s">
        <v>42</v>
      </c>
      <c r="K494" s="47" t="s">
        <v>31</v>
      </c>
      <c r="L494" s="49">
        <v>5</v>
      </c>
      <c r="M494" s="48" t="s">
        <v>32</v>
      </c>
      <c r="N494" s="50">
        <f>L494*I494*F494</f>
        <v>40</v>
      </c>
      <c r="O494" s="53">
        <v>1500000</v>
      </c>
      <c r="P494" s="54">
        <f>O494*N494</f>
        <v>60000000</v>
      </c>
      <c r="Q494" s="61"/>
    </row>
    <row r="495" spans="1:17" x14ac:dyDescent="0.25">
      <c r="A495" s="37"/>
      <c r="B495" s="44"/>
      <c r="C495" s="45" t="s">
        <v>43</v>
      </c>
      <c r="D495" s="46"/>
      <c r="E495" s="46"/>
      <c r="F495" s="45">
        <v>2</v>
      </c>
      <c r="G495" s="45" t="s">
        <v>30</v>
      </c>
      <c r="H495" s="47" t="s">
        <v>31</v>
      </c>
      <c r="I495" s="45">
        <v>2</v>
      </c>
      <c r="J495" s="48" t="s">
        <v>42</v>
      </c>
      <c r="K495" s="47" t="s">
        <v>31</v>
      </c>
      <c r="L495" s="49">
        <v>5</v>
      </c>
      <c r="M495" s="48" t="s">
        <v>32</v>
      </c>
      <c r="N495" s="50">
        <f t="shared" ref="N495" si="44">L495*I495*F495</f>
        <v>20</v>
      </c>
      <c r="O495" s="53">
        <v>700000</v>
      </c>
      <c r="P495" s="54">
        <f>O495*N495</f>
        <v>14000000</v>
      </c>
      <c r="Q495" s="61"/>
    </row>
    <row r="496" spans="1:17" x14ac:dyDescent="0.25">
      <c r="A496" s="37">
        <v>524111</v>
      </c>
      <c r="B496" s="38" t="s">
        <v>58</v>
      </c>
      <c r="C496" s="10"/>
      <c r="D496" s="64"/>
      <c r="E496" s="64"/>
      <c r="G496" s="10"/>
      <c r="H496" s="10"/>
      <c r="K496" s="11"/>
      <c r="L496" s="49"/>
      <c r="M496" s="48"/>
      <c r="N496" s="50"/>
      <c r="O496" s="53"/>
      <c r="P496" s="34">
        <f>SUM(P498:P500)</f>
        <v>98200000</v>
      </c>
      <c r="Q496" s="61"/>
    </row>
    <row r="497" spans="1:17" x14ac:dyDescent="0.25">
      <c r="A497" s="37"/>
      <c r="B497" s="38"/>
      <c r="C497" s="65" t="s">
        <v>182</v>
      </c>
      <c r="D497" s="66"/>
      <c r="E497" s="66"/>
      <c r="G497" s="10"/>
      <c r="H497" s="10"/>
      <c r="K497" s="11"/>
      <c r="L497" s="49"/>
      <c r="M497" s="48"/>
      <c r="N497" s="50"/>
      <c r="O497" s="53"/>
      <c r="P497" s="51"/>
      <c r="Q497" s="61"/>
    </row>
    <row r="498" spans="1:17" x14ac:dyDescent="0.25">
      <c r="A498" s="37"/>
      <c r="B498" s="44"/>
      <c r="C498" s="10" t="s">
        <v>294</v>
      </c>
      <c r="D498" s="64"/>
      <c r="E498" s="64"/>
      <c r="F498" s="9">
        <v>2</v>
      </c>
      <c r="G498" s="9" t="s">
        <v>30</v>
      </c>
      <c r="H498" s="10" t="s">
        <v>31</v>
      </c>
      <c r="I498" s="12">
        <v>1</v>
      </c>
      <c r="J498" s="10" t="s">
        <v>47</v>
      </c>
      <c r="K498" s="11" t="s">
        <v>31</v>
      </c>
      <c r="L498" s="12">
        <v>5</v>
      </c>
      <c r="M498" s="10" t="s">
        <v>48</v>
      </c>
      <c r="N498" s="50">
        <f>L498*I498*F498</f>
        <v>10</v>
      </c>
      <c r="O498" s="53">
        <v>5200000</v>
      </c>
      <c r="P498" s="54">
        <f>O498*N498</f>
        <v>52000000</v>
      </c>
      <c r="Q498" s="61"/>
    </row>
    <row r="499" spans="1:17" x14ac:dyDescent="0.25">
      <c r="A499" s="37"/>
      <c r="B499" s="44"/>
      <c r="C499" s="10" t="s">
        <v>60</v>
      </c>
      <c r="D499" s="64"/>
      <c r="E499" s="64"/>
      <c r="F499" s="9">
        <v>2</v>
      </c>
      <c r="G499" s="9" t="s">
        <v>30</v>
      </c>
      <c r="H499" s="10" t="s">
        <v>31</v>
      </c>
      <c r="I499" s="12">
        <v>5</v>
      </c>
      <c r="J499" s="10" t="s">
        <v>33</v>
      </c>
      <c r="K499" s="11" t="s">
        <v>31</v>
      </c>
      <c r="L499" s="12">
        <v>5</v>
      </c>
      <c r="M499" s="10" t="s">
        <v>48</v>
      </c>
      <c r="N499" s="50">
        <f>L499*I499*F499</f>
        <v>50</v>
      </c>
      <c r="O499" s="53">
        <v>460000</v>
      </c>
      <c r="P499" s="54">
        <f>O499*N499</f>
        <v>23000000</v>
      </c>
      <c r="Q499" s="61"/>
    </row>
    <row r="500" spans="1:17" x14ac:dyDescent="0.25">
      <c r="A500" s="37"/>
      <c r="B500" s="44"/>
      <c r="C500" s="45" t="s">
        <v>61</v>
      </c>
      <c r="D500" s="46"/>
      <c r="E500" s="46"/>
      <c r="F500" s="45">
        <v>2</v>
      </c>
      <c r="G500" s="45" t="s">
        <v>30</v>
      </c>
      <c r="H500" s="47" t="s">
        <v>31</v>
      </c>
      <c r="I500" s="45">
        <v>4</v>
      </c>
      <c r="J500" s="48" t="s">
        <v>33</v>
      </c>
      <c r="K500" s="47" t="s">
        <v>31</v>
      </c>
      <c r="L500" s="49">
        <v>5</v>
      </c>
      <c r="M500" s="48" t="s">
        <v>48</v>
      </c>
      <c r="N500" s="50">
        <f>L500*I500*F500</f>
        <v>40</v>
      </c>
      <c r="O500" s="53">
        <v>580000</v>
      </c>
      <c r="P500" s="54">
        <f>O500*N500</f>
        <v>23200000</v>
      </c>
      <c r="Q500" s="61"/>
    </row>
    <row r="501" spans="1:17" x14ac:dyDescent="0.25">
      <c r="A501" s="37"/>
      <c r="B501" s="365" t="s">
        <v>351</v>
      </c>
      <c r="C501" s="358"/>
      <c r="D501" s="359"/>
      <c r="E501" s="359"/>
      <c r="F501" s="358"/>
      <c r="G501" s="358"/>
      <c r="H501" s="360"/>
      <c r="I501" s="358"/>
      <c r="J501" s="361"/>
      <c r="K501" s="360"/>
      <c r="L501" s="362"/>
      <c r="M501" s="361"/>
      <c r="N501" s="363"/>
      <c r="O501" s="364"/>
      <c r="P501" s="366">
        <v>49100000</v>
      </c>
      <c r="Q501" s="356"/>
    </row>
    <row r="502" spans="1:17" x14ac:dyDescent="0.25">
      <c r="A502" s="31" t="s">
        <v>44</v>
      </c>
      <c r="B502" s="56" t="s">
        <v>45</v>
      </c>
      <c r="C502" s="57"/>
      <c r="D502" s="58"/>
      <c r="E502" s="58"/>
      <c r="F502" s="57"/>
      <c r="G502" s="57"/>
      <c r="H502" s="57"/>
      <c r="I502" s="57"/>
      <c r="J502" s="57"/>
      <c r="K502" s="57"/>
      <c r="L502" s="59"/>
      <c r="M502" s="60"/>
      <c r="N502" s="50"/>
      <c r="O502" s="61"/>
      <c r="P502" s="62">
        <f>SUM(P503)</f>
        <v>9000000</v>
      </c>
      <c r="Q502" s="61"/>
    </row>
    <row r="503" spans="1:17" x14ac:dyDescent="0.25">
      <c r="A503" s="37"/>
      <c r="B503" s="44"/>
      <c r="C503" s="45" t="s">
        <v>46</v>
      </c>
      <c r="D503" s="46"/>
      <c r="E503" s="46"/>
      <c r="F503" s="45">
        <v>12</v>
      </c>
      <c r="G503" s="45" t="s">
        <v>30</v>
      </c>
      <c r="H503" s="47" t="s">
        <v>31</v>
      </c>
      <c r="I503" s="45">
        <v>1</v>
      </c>
      <c r="J503" s="48" t="s">
        <v>47</v>
      </c>
      <c r="K503" s="47" t="s">
        <v>31</v>
      </c>
      <c r="L503" s="49">
        <v>5</v>
      </c>
      <c r="M503" s="48" t="s">
        <v>48</v>
      </c>
      <c r="N503" s="50">
        <f>F503*I503*L503</f>
        <v>60</v>
      </c>
      <c r="O503" s="53">
        <v>150000</v>
      </c>
      <c r="P503" s="51">
        <f>O503*N503</f>
        <v>9000000</v>
      </c>
      <c r="Q503" s="61"/>
    </row>
    <row r="504" spans="1:17" x14ac:dyDescent="0.25">
      <c r="A504" s="31"/>
      <c r="B504" s="35"/>
      <c r="C504" s="36"/>
      <c r="D504" s="32"/>
      <c r="E504" s="32"/>
      <c r="F504" s="1"/>
      <c r="G504" s="1"/>
      <c r="H504" s="1"/>
      <c r="I504" s="45"/>
      <c r="J504" s="48"/>
      <c r="K504" s="47"/>
      <c r="L504" s="49"/>
      <c r="M504" s="48"/>
      <c r="N504" s="50"/>
      <c r="O504" s="43"/>
      <c r="P504" s="34"/>
      <c r="Q504" s="61"/>
    </row>
    <row r="505" spans="1:17" ht="18" x14ac:dyDescent="0.25">
      <c r="A505" s="37" t="s">
        <v>49</v>
      </c>
      <c r="B505" s="38" t="s">
        <v>54</v>
      </c>
      <c r="C505" s="45"/>
      <c r="D505" s="46"/>
      <c r="E505" s="46"/>
      <c r="F505" s="45"/>
      <c r="G505" s="45"/>
      <c r="H505" s="47"/>
      <c r="I505" s="45"/>
      <c r="J505" s="48"/>
      <c r="K505" s="47"/>
      <c r="L505" s="49"/>
      <c r="M505" s="48"/>
      <c r="N505" s="50"/>
      <c r="O505" s="43"/>
      <c r="P505" s="39">
        <f>P508+P513+P516+P506</f>
        <v>158800000</v>
      </c>
      <c r="Q505" s="61"/>
    </row>
    <row r="506" spans="1:17" x14ac:dyDescent="0.25">
      <c r="A506" s="37">
        <v>521114</v>
      </c>
      <c r="B506" s="38" t="s">
        <v>35</v>
      </c>
      <c r="C506" s="2"/>
      <c r="D506" s="24"/>
      <c r="E506" s="24"/>
      <c r="N506" s="24"/>
      <c r="O506" s="33"/>
      <c r="P506" s="34">
        <f>SUM(P507)</f>
        <v>500000</v>
      </c>
      <c r="Q506" s="61"/>
    </row>
    <row r="507" spans="1:17" x14ac:dyDescent="0.25">
      <c r="A507" s="52"/>
      <c r="B507" s="44"/>
      <c r="C507" s="45" t="s">
        <v>36</v>
      </c>
      <c r="D507" s="46"/>
      <c r="E507" s="46"/>
      <c r="F507" s="45"/>
      <c r="G507" s="45"/>
      <c r="H507" s="47"/>
      <c r="I507" s="45">
        <v>5</v>
      </c>
      <c r="J507" s="48" t="s">
        <v>32</v>
      </c>
      <c r="K507" s="47"/>
      <c r="L507" s="49"/>
      <c r="M507" s="48"/>
      <c r="N507" s="50">
        <f>I507</f>
        <v>5</v>
      </c>
      <c r="O507" s="43">
        <v>100000</v>
      </c>
      <c r="P507" s="51">
        <f>O507*N507</f>
        <v>500000</v>
      </c>
      <c r="Q507" s="61"/>
    </row>
    <row r="508" spans="1:17" x14ac:dyDescent="0.25">
      <c r="A508" s="37">
        <v>521211</v>
      </c>
      <c r="B508" s="40" t="s">
        <v>28</v>
      </c>
      <c r="C508" s="1"/>
      <c r="D508" s="32"/>
      <c r="E508" s="32"/>
      <c r="F508" s="1"/>
      <c r="G508" s="1"/>
      <c r="H508" s="1"/>
      <c r="I508" s="1"/>
      <c r="J508" s="2"/>
      <c r="K508" s="1"/>
      <c r="L508" s="41"/>
      <c r="M508" s="36"/>
      <c r="N508" s="42"/>
      <c r="O508" s="43"/>
      <c r="P508" s="34">
        <f>SUM(P509:P512)</f>
        <v>24800000</v>
      </c>
      <c r="Q508" s="61"/>
    </row>
    <row r="509" spans="1:17" x14ac:dyDescent="0.25">
      <c r="A509" s="37"/>
      <c r="B509" s="38"/>
      <c r="C509" s="45" t="s">
        <v>37</v>
      </c>
      <c r="D509" s="46"/>
      <c r="E509" s="46"/>
      <c r="F509" s="45"/>
      <c r="G509" s="45"/>
      <c r="H509" s="47"/>
      <c r="I509" s="45">
        <v>5</v>
      </c>
      <c r="J509" s="48" t="s">
        <v>32</v>
      </c>
      <c r="K509" s="47"/>
      <c r="L509" s="49"/>
      <c r="M509" s="48"/>
      <c r="N509" s="50">
        <f>I509</f>
        <v>5</v>
      </c>
      <c r="O509" s="43">
        <v>1000000</v>
      </c>
      <c r="P509" s="51">
        <f>O509*N509</f>
        <v>5000000</v>
      </c>
      <c r="Q509" s="61"/>
    </row>
    <row r="510" spans="1:17" x14ac:dyDescent="0.25">
      <c r="A510" s="37"/>
      <c r="B510" s="38"/>
      <c r="C510" s="45" t="s">
        <v>38</v>
      </c>
      <c r="D510" s="46"/>
      <c r="E510" s="46"/>
      <c r="F510" s="45"/>
      <c r="G510" s="45"/>
      <c r="H510" s="47"/>
      <c r="I510" s="45">
        <v>5</v>
      </c>
      <c r="J510" s="48" t="s">
        <v>32</v>
      </c>
      <c r="K510" s="47"/>
      <c r="L510" s="49"/>
      <c r="M510" s="48"/>
      <c r="N510" s="50">
        <f>I510</f>
        <v>5</v>
      </c>
      <c r="O510" s="43">
        <v>1000000</v>
      </c>
      <c r="P510" s="51">
        <f>O510*N510</f>
        <v>5000000</v>
      </c>
      <c r="Q510" s="61"/>
    </row>
    <row r="511" spans="1:17" x14ac:dyDescent="0.25">
      <c r="A511" s="37"/>
      <c r="B511" s="38"/>
      <c r="C511" s="45" t="s">
        <v>39</v>
      </c>
      <c r="D511" s="46"/>
      <c r="E511" s="46"/>
      <c r="F511" s="45"/>
      <c r="G511" s="45"/>
      <c r="H511" s="47"/>
      <c r="I511" s="45">
        <v>5</v>
      </c>
      <c r="J511" s="48" t="s">
        <v>32</v>
      </c>
      <c r="K511" s="47"/>
      <c r="L511" s="49"/>
      <c r="M511" s="48"/>
      <c r="N511" s="50">
        <f>I511</f>
        <v>5</v>
      </c>
      <c r="O511" s="43">
        <v>2000000</v>
      </c>
      <c r="P511" s="51">
        <f>O511*N511</f>
        <v>10000000</v>
      </c>
      <c r="Q511" s="61"/>
    </row>
    <row r="512" spans="1:17" x14ac:dyDescent="0.25">
      <c r="A512" s="37"/>
      <c r="B512" s="44"/>
      <c r="C512" s="45" t="s">
        <v>29</v>
      </c>
      <c r="D512" s="46"/>
      <c r="E512" s="46"/>
      <c r="F512" s="45">
        <v>25</v>
      </c>
      <c r="G512" s="45" t="s">
        <v>30</v>
      </c>
      <c r="H512" s="47" t="s">
        <v>31</v>
      </c>
      <c r="I512" s="45">
        <v>3</v>
      </c>
      <c r="J512" s="48" t="s">
        <v>32</v>
      </c>
      <c r="K512" s="47" t="s">
        <v>31</v>
      </c>
      <c r="L512" s="49">
        <v>1</v>
      </c>
      <c r="M512" s="48" t="s">
        <v>33</v>
      </c>
      <c r="N512" s="50">
        <f>F512*I512</f>
        <v>75</v>
      </c>
      <c r="O512" s="43">
        <v>64000</v>
      </c>
      <c r="P512" s="51">
        <f>O512*N512</f>
        <v>4800000</v>
      </c>
      <c r="Q512" s="61"/>
    </row>
    <row r="513" spans="1:17" x14ac:dyDescent="0.25">
      <c r="A513" s="37">
        <v>522151</v>
      </c>
      <c r="B513" s="40" t="s">
        <v>40</v>
      </c>
      <c r="C513" s="1"/>
      <c r="D513" s="32"/>
      <c r="E513" s="32"/>
      <c r="F513" s="1"/>
      <c r="G513" s="1"/>
      <c r="H513" s="1"/>
      <c r="I513" s="2"/>
      <c r="J513" s="48"/>
      <c r="K513" s="47"/>
      <c r="L513" s="49"/>
      <c r="M513" s="48"/>
      <c r="N513" s="50"/>
      <c r="O513" s="53"/>
      <c r="P513" s="34">
        <f>SUM(P514:P515)</f>
        <v>84000000</v>
      </c>
      <c r="Q513" s="61"/>
    </row>
    <row r="514" spans="1:17" x14ac:dyDescent="0.25">
      <c r="A514" s="37"/>
      <c r="B514" s="44"/>
      <c r="C514" s="45" t="s">
        <v>41</v>
      </c>
      <c r="D514" s="46"/>
      <c r="E514" s="46"/>
      <c r="F514" s="45">
        <v>4</v>
      </c>
      <c r="G514" s="45" t="s">
        <v>30</v>
      </c>
      <c r="H514" s="47" t="s">
        <v>31</v>
      </c>
      <c r="I514" s="45">
        <v>2</v>
      </c>
      <c r="J514" s="48" t="s">
        <v>42</v>
      </c>
      <c r="K514" s="47" t="s">
        <v>31</v>
      </c>
      <c r="L514" s="49">
        <v>6</v>
      </c>
      <c r="M514" s="48" t="s">
        <v>32</v>
      </c>
      <c r="N514" s="50">
        <f>L514*I514*F514</f>
        <v>48</v>
      </c>
      <c r="O514" s="53">
        <v>1400000</v>
      </c>
      <c r="P514" s="54">
        <f>O514*N514</f>
        <v>67200000</v>
      </c>
      <c r="Q514" s="61"/>
    </row>
    <row r="515" spans="1:17" x14ac:dyDescent="0.25">
      <c r="A515" s="37"/>
      <c r="B515" s="44"/>
      <c r="C515" s="45" t="s">
        <v>43</v>
      </c>
      <c r="D515" s="46"/>
      <c r="E515" s="46"/>
      <c r="F515" s="45">
        <v>2</v>
      </c>
      <c r="G515" s="45" t="s">
        <v>30</v>
      </c>
      <c r="H515" s="47" t="s">
        <v>31</v>
      </c>
      <c r="I515" s="45">
        <v>2</v>
      </c>
      <c r="J515" s="48" t="s">
        <v>42</v>
      </c>
      <c r="K515" s="47" t="s">
        <v>31</v>
      </c>
      <c r="L515" s="49">
        <v>6</v>
      </c>
      <c r="M515" s="48" t="s">
        <v>32</v>
      </c>
      <c r="N515" s="50">
        <f t="shared" ref="N515" si="45">L515*I515*F515</f>
        <v>24</v>
      </c>
      <c r="O515" s="53">
        <v>700000</v>
      </c>
      <c r="P515" s="54">
        <f>O515*N515</f>
        <v>16800000</v>
      </c>
      <c r="Q515" s="61"/>
    </row>
    <row r="516" spans="1:17" x14ac:dyDescent="0.25">
      <c r="A516" s="31" t="s">
        <v>44</v>
      </c>
      <c r="B516" s="56" t="s">
        <v>45</v>
      </c>
      <c r="C516" s="57"/>
      <c r="D516" s="58"/>
      <c r="E516" s="58"/>
      <c r="F516" s="57"/>
      <c r="G516" s="57"/>
      <c r="H516" s="57"/>
      <c r="I516" s="57"/>
      <c r="J516" s="57"/>
      <c r="K516" s="57"/>
      <c r="L516" s="59"/>
      <c r="M516" s="60"/>
      <c r="N516" s="50"/>
      <c r="O516" s="61"/>
      <c r="P516" s="62">
        <f>SUM(P517:P521)</f>
        <v>49500000</v>
      </c>
      <c r="Q516" s="61"/>
    </row>
    <row r="517" spans="1:17" x14ac:dyDescent="0.25">
      <c r="A517" s="37"/>
      <c r="B517" s="44"/>
      <c r="C517" s="45" t="s">
        <v>161</v>
      </c>
      <c r="D517" s="46"/>
      <c r="E517" s="46"/>
      <c r="F517" s="45">
        <v>5</v>
      </c>
      <c r="G517" s="45" t="s">
        <v>30</v>
      </c>
      <c r="H517" s="47" t="s">
        <v>31</v>
      </c>
      <c r="I517" s="45">
        <v>1</v>
      </c>
      <c r="J517" s="48" t="s">
        <v>47</v>
      </c>
      <c r="K517" s="47" t="s">
        <v>31</v>
      </c>
      <c r="L517" s="49">
        <v>6</v>
      </c>
      <c r="M517" s="48" t="s">
        <v>48</v>
      </c>
      <c r="N517" s="50">
        <f>F517*I517*L517</f>
        <v>30</v>
      </c>
      <c r="O517" s="53">
        <v>150000</v>
      </c>
      <c r="P517" s="51">
        <f>O517*N517</f>
        <v>4500000</v>
      </c>
      <c r="Q517" s="61"/>
    </row>
    <row r="518" spans="1:17" x14ac:dyDescent="0.25">
      <c r="A518" s="37"/>
      <c r="B518" s="44"/>
      <c r="C518" s="45" t="s">
        <v>157</v>
      </c>
      <c r="D518" s="46"/>
      <c r="E518" s="46"/>
      <c r="F518" s="45">
        <v>25</v>
      </c>
      <c r="G518" s="45" t="s">
        <v>30</v>
      </c>
      <c r="H518" s="47" t="s">
        <v>31</v>
      </c>
      <c r="I518" s="45">
        <v>1</v>
      </c>
      <c r="J518" s="48" t="s">
        <v>33</v>
      </c>
      <c r="K518" s="47" t="s">
        <v>31</v>
      </c>
      <c r="L518" s="49">
        <v>6</v>
      </c>
      <c r="M518" s="48" t="s">
        <v>48</v>
      </c>
      <c r="N518" s="50">
        <f>F518*I518*L518</f>
        <v>150</v>
      </c>
      <c r="O518" s="53">
        <v>300000</v>
      </c>
      <c r="P518" s="51">
        <f>O518*N518</f>
        <v>45000000</v>
      </c>
      <c r="Q518" s="186"/>
    </row>
    <row r="519" spans="1:17" x14ac:dyDescent="0.25">
      <c r="A519" s="37"/>
      <c r="B519" s="44"/>
      <c r="C519" s="45" t="s">
        <v>55</v>
      </c>
      <c r="D519" s="46"/>
      <c r="E519" s="46"/>
      <c r="F519" s="45">
        <v>25</v>
      </c>
      <c r="G519" s="45" t="s">
        <v>30</v>
      </c>
      <c r="H519" s="47" t="s">
        <v>31</v>
      </c>
      <c r="I519" s="45">
        <v>1</v>
      </c>
      <c r="J519" s="48" t="s">
        <v>33</v>
      </c>
      <c r="K519" s="47" t="s">
        <v>31</v>
      </c>
      <c r="L519" s="49">
        <v>0</v>
      </c>
      <c r="M519" s="48" t="s">
        <v>48</v>
      </c>
      <c r="N519" s="50">
        <f>F519*I519*L519</f>
        <v>0</v>
      </c>
      <c r="O519" s="53">
        <v>330000</v>
      </c>
      <c r="P519" s="51">
        <f>O519*N519</f>
        <v>0</v>
      </c>
      <c r="Q519" s="61"/>
    </row>
    <row r="520" spans="1:17" x14ac:dyDescent="0.25">
      <c r="A520" s="37"/>
      <c r="B520" s="44"/>
      <c r="C520" s="45" t="s">
        <v>46</v>
      </c>
      <c r="D520" s="46"/>
      <c r="E520" s="46"/>
      <c r="F520" s="45">
        <v>25</v>
      </c>
      <c r="G520" s="45" t="s">
        <v>30</v>
      </c>
      <c r="H520" s="47" t="s">
        <v>31</v>
      </c>
      <c r="I520" s="45">
        <v>1</v>
      </c>
      <c r="J520" s="48" t="s">
        <v>47</v>
      </c>
      <c r="K520" s="47" t="s">
        <v>31</v>
      </c>
      <c r="L520" s="49">
        <v>0</v>
      </c>
      <c r="M520" s="48" t="s">
        <v>48</v>
      </c>
      <c r="N520" s="50">
        <f>F520*I520*L520</f>
        <v>0</v>
      </c>
      <c r="O520" s="53">
        <v>150000</v>
      </c>
      <c r="P520" s="51">
        <f>O520*N520</f>
        <v>0</v>
      </c>
      <c r="Q520" s="61"/>
    </row>
    <row r="521" spans="1:17" x14ac:dyDescent="0.25">
      <c r="A521" s="37"/>
      <c r="B521" s="44"/>
      <c r="C521" s="45" t="s">
        <v>56</v>
      </c>
      <c r="D521" s="46"/>
      <c r="E521" s="46"/>
      <c r="F521" s="45">
        <v>25</v>
      </c>
      <c r="G521" s="45" t="s">
        <v>30</v>
      </c>
      <c r="H521" s="47" t="s">
        <v>31</v>
      </c>
      <c r="I521" s="45">
        <v>1</v>
      </c>
      <c r="J521" s="48" t="s">
        <v>33</v>
      </c>
      <c r="K521" s="47" t="s">
        <v>31</v>
      </c>
      <c r="L521" s="49">
        <v>0</v>
      </c>
      <c r="M521" s="48" t="s">
        <v>48</v>
      </c>
      <c r="N521" s="50">
        <f>F521*I521*L521</f>
        <v>0</v>
      </c>
      <c r="O521" s="53">
        <v>130000</v>
      </c>
      <c r="P521" s="51">
        <f>O521*N521</f>
        <v>0</v>
      </c>
      <c r="Q521" s="61"/>
    </row>
    <row r="522" spans="1:17" s="376" customFormat="1" x14ac:dyDescent="0.25">
      <c r="A522" s="357"/>
      <c r="B522" s="365" t="s">
        <v>351</v>
      </c>
      <c r="C522" s="367"/>
      <c r="D522" s="368"/>
      <c r="E522" s="368"/>
      <c r="F522" s="367"/>
      <c r="G522" s="367"/>
      <c r="H522" s="369"/>
      <c r="I522" s="367"/>
      <c r="J522" s="370"/>
      <c r="K522" s="369"/>
      <c r="L522" s="371"/>
      <c r="M522" s="370"/>
      <c r="N522" s="372"/>
      <c r="O522" s="373"/>
      <c r="P522" s="374">
        <v>36250000</v>
      </c>
      <c r="Q522" s="375"/>
    </row>
    <row r="523" spans="1:17" x14ac:dyDescent="0.25">
      <c r="A523" s="37"/>
      <c r="B523" s="44"/>
      <c r="C523" s="45"/>
      <c r="D523" s="46"/>
      <c r="E523" s="46"/>
      <c r="F523" s="45"/>
      <c r="G523" s="45"/>
      <c r="H523" s="47"/>
      <c r="I523" s="45"/>
      <c r="J523" s="48"/>
      <c r="K523" s="47"/>
      <c r="L523" s="49"/>
      <c r="M523" s="48"/>
      <c r="N523" s="50"/>
      <c r="O523" s="53"/>
      <c r="P523" s="51"/>
      <c r="Q523" s="61"/>
    </row>
    <row r="524" spans="1:17" ht="18" x14ac:dyDescent="0.25">
      <c r="A524" s="37" t="s">
        <v>50</v>
      </c>
      <c r="B524" s="38" t="s">
        <v>51</v>
      </c>
      <c r="C524" s="45"/>
      <c r="D524" s="46"/>
      <c r="E524" s="46"/>
      <c r="F524" s="45"/>
      <c r="G524" s="45"/>
      <c r="H524" s="47"/>
      <c r="I524" s="45"/>
      <c r="J524" s="48"/>
      <c r="K524" s="47"/>
      <c r="L524" s="49"/>
      <c r="M524" s="48"/>
      <c r="N524" s="50"/>
      <c r="O524" s="43"/>
      <c r="P524" s="39">
        <f>P525</f>
        <v>4280000</v>
      </c>
      <c r="Q524" s="61"/>
    </row>
    <row r="525" spans="1:17" x14ac:dyDescent="0.25">
      <c r="A525" s="37">
        <v>521211</v>
      </c>
      <c r="B525" s="40" t="s">
        <v>28</v>
      </c>
      <c r="C525" s="1"/>
      <c r="D525" s="32"/>
      <c r="E525" s="32"/>
      <c r="F525" s="1"/>
      <c r="G525" s="1"/>
      <c r="H525" s="1"/>
      <c r="I525" s="1"/>
      <c r="J525" s="2"/>
      <c r="K525" s="1"/>
      <c r="L525" s="41"/>
      <c r="M525" s="84"/>
      <c r="N525" s="42"/>
      <c r="O525" s="43"/>
      <c r="P525" s="34">
        <f>SUM(P526:P529)</f>
        <v>4280000</v>
      </c>
      <c r="Q525" s="61"/>
    </row>
    <row r="526" spans="1:17" x14ac:dyDescent="0.25">
      <c r="A526" s="37"/>
      <c r="B526" s="38"/>
      <c r="C526" s="45" t="s">
        <v>37</v>
      </c>
      <c r="D526" s="46"/>
      <c r="E526" s="46"/>
      <c r="F526" s="45"/>
      <c r="G526" s="45"/>
      <c r="H526" s="47"/>
      <c r="I526" s="45">
        <v>1</v>
      </c>
      <c r="J526" s="48" t="s">
        <v>32</v>
      </c>
      <c r="K526" s="47"/>
      <c r="L526" s="49"/>
      <c r="M526" s="48"/>
      <c r="N526" s="50">
        <f>I526</f>
        <v>1</v>
      </c>
      <c r="O526" s="43">
        <v>500000</v>
      </c>
      <c r="P526" s="51">
        <f>O526*N526</f>
        <v>500000</v>
      </c>
      <c r="Q526" s="61"/>
    </row>
    <row r="527" spans="1:17" x14ac:dyDescent="0.25">
      <c r="A527" s="37"/>
      <c r="B527" s="38"/>
      <c r="C527" s="45" t="s">
        <v>38</v>
      </c>
      <c r="D527" s="46"/>
      <c r="E527" s="46"/>
      <c r="F527" s="45"/>
      <c r="G527" s="45"/>
      <c r="H527" s="47"/>
      <c r="I527" s="45">
        <v>1</v>
      </c>
      <c r="J527" s="48" t="s">
        <v>32</v>
      </c>
      <c r="K527" s="47"/>
      <c r="L527" s="49"/>
      <c r="M527" s="48"/>
      <c r="N527" s="50">
        <f t="shared" ref="N527:N528" si="46">I527</f>
        <v>1</v>
      </c>
      <c r="O527" s="43">
        <v>500000</v>
      </c>
      <c r="P527" s="51">
        <f>O527*N527</f>
        <v>500000</v>
      </c>
      <c r="Q527" s="61"/>
    </row>
    <row r="528" spans="1:17" x14ac:dyDescent="0.25">
      <c r="A528" s="37"/>
      <c r="B528" s="38"/>
      <c r="C528" s="45" t="s">
        <v>39</v>
      </c>
      <c r="D528" s="46"/>
      <c r="E528" s="46"/>
      <c r="F528" s="45"/>
      <c r="G528" s="45"/>
      <c r="H528" s="47"/>
      <c r="I528" s="45">
        <v>1</v>
      </c>
      <c r="J528" s="48" t="s">
        <v>32</v>
      </c>
      <c r="K528" s="47"/>
      <c r="L528" s="49"/>
      <c r="M528" s="48"/>
      <c r="N528" s="50">
        <f t="shared" si="46"/>
        <v>1</v>
      </c>
      <c r="O528" s="43">
        <v>2000000</v>
      </c>
      <c r="P528" s="51">
        <f>O528*N528</f>
        <v>2000000</v>
      </c>
      <c r="Q528" s="61"/>
    </row>
    <row r="529" spans="1:17" x14ac:dyDescent="0.25">
      <c r="A529" s="37"/>
      <c r="B529" s="44"/>
      <c r="C529" s="45" t="s">
        <v>29</v>
      </c>
      <c r="D529" s="46"/>
      <c r="E529" s="46"/>
      <c r="F529" s="45">
        <v>20</v>
      </c>
      <c r="G529" s="45" t="s">
        <v>30</v>
      </c>
      <c r="H529" s="47" t="s">
        <v>31</v>
      </c>
      <c r="I529" s="45">
        <v>1</v>
      </c>
      <c r="J529" s="48" t="s">
        <v>32</v>
      </c>
      <c r="K529" s="47" t="s">
        <v>31</v>
      </c>
      <c r="L529" s="49">
        <v>1</v>
      </c>
      <c r="M529" s="48" t="s">
        <v>33</v>
      </c>
      <c r="N529" s="50">
        <f>F529*I529</f>
        <v>20</v>
      </c>
      <c r="O529" s="43">
        <v>64000</v>
      </c>
      <c r="P529" s="51">
        <f>O529*N529</f>
        <v>1280000</v>
      </c>
      <c r="Q529" s="61"/>
    </row>
    <row r="530" spans="1:17" x14ac:dyDescent="0.25">
      <c r="A530" s="37"/>
      <c r="B530" s="44"/>
      <c r="C530" s="45"/>
      <c r="D530" s="46"/>
      <c r="E530" s="46"/>
      <c r="F530" s="45"/>
      <c r="G530" s="45"/>
      <c r="H530" s="47"/>
      <c r="I530" s="45"/>
      <c r="J530" s="48"/>
      <c r="K530" s="47"/>
      <c r="L530" s="49"/>
      <c r="M530" s="48"/>
      <c r="N530" s="50"/>
      <c r="O530" s="53"/>
      <c r="P530" s="51"/>
      <c r="Q530" s="61"/>
    </row>
    <row r="531" spans="1:17" ht="51.75" customHeight="1" x14ac:dyDescent="0.25">
      <c r="A531" s="104" t="s">
        <v>57</v>
      </c>
      <c r="B531" s="383" t="s">
        <v>299</v>
      </c>
      <c r="C531" s="387"/>
      <c r="D531" s="384"/>
      <c r="E531" s="105" t="s">
        <v>53</v>
      </c>
      <c r="F531" s="106"/>
      <c r="G531" s="106"/>
      <c r="H531" s="106"/>
      <c r="I531" s="106"/>
      <c r="J531" s="107"/>
      <c r="K531" s="106"/>
      <c r="L531" s="108"/>
      <c r="M531" s="107"/>
      <c r="N531" s="93"/>
      <c r="O531" s="109"/>
      <c r="P531" s="110">
        <f>P533+P540+P582+P559</f>
        <v>265360000</v>
      </c>
      <c r="Q531" s="382"/>
    </row>
    <row r="532" spans="1:17" ht="15.75" customHeight="1" x14ac:dyDescent="0.25">
      <c r="A532" s="31"/>
      <c r="B532" s="91"/>
      <c r="C532" s="92"/>
      <c r="D532" s="32"/>
      <c r="E532" s="32"/>
      <c r="F532" s="1"/>
      <c r="G532" s="1"/>
      <c r="H532" s="1"/>
      <c r="I532" s="1"/>
      <c r="J532" s="2"/>
      <c r="K532" s="1"/>
      <c r="L532" s="4"/>
      <c r="M532" s="2"/>
      <c r="N532" s="24"/>
      <c r="O532" s="33"/>
      <c r="P532" s="34"/>
      <c r="Q532" s="382"/>
    </row>
    <row r="533" spans="1:17" ht="18" x14ac:dyDescent="0.25">
      <c r="A533" s="37" t="s">
        <v>26</v>
      </c>
      <c r="B533" s="38" t="s">
        <v>27</v>
      </c>
      <c r="C533" s="1"/>
      <c r="D533" s="32"/>
      <c r="E533" s="32"/>
      <c r="F533" s="1"/>
      <c r="G533" s="1"/>
      <c r="H533" s="1"/>
      <c r="I533" s="1"/>
      <c r="J533" s="2"/>
      <c r="K533" s="1"/>
      <c r="L533" s="4"/>
      <c r="M533" s="2"/>
      <c r="N533" s="24"/>
      <c r="O533" s="33"/>
      <c r="P533" s="39">
        <f>P534</f>
        <v>5280000</v>
      </c>
      <c r="Q533" s="382"/>
    </row>
    <row r="534" spans="1:17" x14ac:dyDescent="0.25">
      <c r="A534" s="37">
        <v>521211</v>
      </c>
      <c r="B534" s="40" t="s">
        <v>28</v>
      </c>
      <c r="C534" s="1"/>
      <c r="D534" s="32"/>
      <c r="E534" s="32"/>
      <c r="F534" s="1"/>
      <c r="G534" s="1"/>
      <c r="H534" s="1"/>
      <c r="I534" s="1"/>
      <c r="J534" s="2"/>
      <c r="K534" s="1"/>
      <c r="L534" s="41"/>
      <c r="M534" s="92"/>
      <c r="N534" s="42"/>
      <c r="O534" s="43"/>
      <c r="P534" s="34">
        <f>SUM(P535:P538)</f>
        <v>5280000</v>
      </c>
      <c r="Q534" s="382"/>
    </row>
    <row r="535" spans="1:17" x14ac:dyDescent="0.25">
      <c r="A535" s="37"/>
      <c r="B535" s="38"/>
      <c r="C535" s="45" t="s">
        <v>37</v>
      </c>
      <c r="D535" s="46"/>
      <c r="E535" s="46"/>
      <c r="F535" s="45"/>
      <c r="G535" s="45"/>
      <c r="H535" s="47"/>
      <c r="I535" s="45">
        <v>1</v>
      </c>
      <c r="J535" s="48" t="s">
        <v>32</v>
      </c>
      <c r="K535" s="47"/>
      <c r="L535" s="49"/>
      <c r="M535" s="48"/>
      <c r="N535" s="50">
        <f>I535</f>
        <v>1</v>
      </c>
      <c r="O535" s="43">
        <v>1000000</v>
      </c>
      <c r="P535" s="51">
        <f>O535*N535</f>
        <v>1000000</v>
      </c>
      <c r="Q535" s="382"/>
    </row>
    <row r="536" spans="1:17" x14ac:dyDescent="0.25">
      <c r="A536" s="37"/>
      <c r="B536" s="38"/>
      <c r="C536" s="45" t="s">
        <v>38</v>
      </c>
      <c r="D536" s="46"/>
      <c r="E536" s="46"/>
      <c r="F536" s="45"/>
      <c r="G536" s="45"/>
      <c r="H536" s="47"/>
      <c r="I536" s="45">
        <v>1</v>
      </c>
      <c r="J536" s="48" t="s">
        <v>32</v>
      </c>
      <c r="K536" s="47"/>
      <c r="L536" s="49"/>
      <c r="M536" s="48"/>
      <c r="N536" s="50">
        <f t="shared" ref="N536:N537" si="47">I536</f>
        <v>1</v>
      </c>
      <c r="O536" s="43">
        <v>1000000</v>
      </c>
      <c r="P536" s="51">
        <f>O536*N536</f>
        <v>1000000</v>
      </c>
      <c r="Q536" s="382"/>
    </row>
    <row r="537" spans="1:17" x14ac:dyDescent="0.25">
      <c r="A537" s="37"/>
      <c r="B537" s="38"/>
      <c r="C537" s="45" t="s">
        <v>39</v>
      </c>
      <c r="D537" s="46"/>
      <c r="E537" s="46"/>
      <c r="F537" s="45"/>
      <c r="G537" s="45"/>
      <c r="H537" s="47"/>
      <c r="I537" s="45">
        <v>1</v>
      </c>
      <c r="J537" s="48" t="s">
        <v>32</v>
      </c>
      <c r="K537" s="47"/>
      <c r="L537" s="49"/>
      <c r="M537" s="48"/>
      <c r="N537" s="50">
        <f t="shared" si="47"/>
        <v>1</v>
      </c>
      <c r="O537" s="43">
        <v>2000000</v>
      </c>
      <c r="P537" s="51">
        <f>O537*N537</f>
        <v>2000000</v>
      </c>
      <c r="Q537" s="382"/>
    </row>
    <row r="538" spans="1:17" x14ac:dyDescent="0.25">
      <c r="A538" s="37"/>
      <c r="B538" s="44"/>
      <c r="C538" s="45" t="s">
        <v>29</v>
      </c>
      <c r="D538" s="46"/>
      <c r="E538" s="46"/>
      <c r="F538" s="45">
        <v>20</v>
      </c>
      <c r="G538" s="45" t="s">
        <v>30</v>
      </c>
      <c r="H538" s="47" t="s">
        <v>31</v>
      </c>
      <c r="I538" s="45">
        <v>1</v>
      </c>
      <c r="J538" s="48" t="s">
        <v>32</v>
      </c>
      <c r="K538" s="47" t="s">
        <v>31</v>
      </c>
      <c r="L538" s="49">
        <v>1</v>
      </c>
      <c r="M538" s="48" t="s">
        <v>33</v>
      </c>
      <c r="N538" s="50">
        <f>F538*I538</f>
        <v>20</v>
      </c>
      <c r="O538" s="43">
        <v>64000</v>
      </c>
      <c r="P538" s="51">
        <f>O538*N538</f>
        <v>1280000</v>
      </c>
      <c r="Q538" s="382"/>
    </row>
    <row r="539" spans="1:17" ht="15.75" customHeight="1" x14ac:dyDescent="0.25">
      <c r="A539" s="37"/>
      <c r="B539" s="44"/>
      <c r="C539" s="45"/>
      <c r="D539" s="46"/>
      <c r="E539" s="46"/>
      <c r="F539" s="45"/>
      <c r="G539" s="45"/>
      <c r="H539" s="47"/>
      <c r="I539" s="45"/>
      <c r="J539" s="48"/>
      <c r="K539" s="47"/>
      <c r="L539" s="49"/>
      <c r="M539" s="48"/>
      <c r="N539" s="50"/>
      <c r="O539" s="43"/>
      <c r="P539" s="51"/>
      <c r="Q539" s="103"/>
    </row>
    <row r="540" spans="1:17" ht="18" x14ac:dyDescent="0.25">
      <c r="A540" s="37" t="s">
        <v>34</v>
      </c>
      <c r="B540" s="38" t="s">
        <v>54</v>
      </c>
      <c r="C540" s="2"/>
      <c r="D540" s="63"/>
      <c r="E540" s="63"/>
      <c r="F540" s="2"/>
      <c r="G540" s="2"/>
      <c r="H540" s="2"/>
      <c r="I540" s="1"/>
      <c r="J540" s="2"/>
      <c r="K540" s="1"/>
      <c r="L540" s="41"/>
      <c r="M540" s="92"/>
      <c r="N540" s="42"/>
      <c r="O540" s="43"/>
      <c r="P540" s="39">
        <f>P543+P548+P551+P541</f>
        <v>132750000</v>
      </c>
      <c r="Q540" s="103"/>
    </row>
    <row r="541" spans="1:17" x14ac:dyDescent="0.25">
      <c r="A541" s="37">
        <v>521114</v>
      </c>
      <c r="B541" s="38" t="s">
        <v>35</v>
      </c>
      <c r="C541" s="2"/>
      <c r="D541" s="24"/>
      <c r="E541" s="24"/>
      <c r="N541" s="24"/>
      <c r="O541" s="33"/>
      <c r="P541" s="34">
        <f>SUM(P542)</f>
        <v>750000</v>
      </c>
      <c r="Q541" s="103"/>
    </row>
    <row r="542" spans="1:17" x14ac:dyDescent="0.25">
      <c r="A542" s="52"/>
      <c r="B542" s="44"/>
      <c r="C542" s="45" t="s">
        <v>36</v>
      </c>
      <c r="D542" s="46"/>
      <c r="E542" s="46"/>
      <c r="F542" s="45"/>
      <c r="G542" s="45"/>
      <c r="H542" s="47"/>
      <c r="I542" s="45">
        <v>3</v>
      </c>
      <c r="J542" s="48" t="s">
        <v>32</v>
      </c>
      <c r="K542" s="47"/>
      <c r="L542" s="49"/>
      <c r="M542" s="48"/>
      <c r="N542" s="50">
        <f>I542</f>
        <v>3</v>
      </c>
      <c r="O542" s="43">
        <v>250000</v>
      </c>
      <c r="P542" s="51">
        <f>O542*N542</f>
        <v>750000</v>
      </c>
      <c r="Q542" s="103"/>
    </row>
    <row r="543" spans="1:17" x14ac:dyDescent="0.25">
      <c r="A543" s="37">
        <v>521211</v>
      </c>
      <c r="B543" s="40" t="s">
        <v>28</v>
      </c>
      <c r="C543" s="1"/>
      <c r="D543" s="32"/>
      <c r="E543" s="32"/>
      <c r="F543" s="1"/>
      <c r="G543" s="1"/>
      <c r="H543" s="1"/>
      <c r="I543" s="1"/>
      <c r="J543" s="2"/>
      <c r="K543" s="1"/>
      <c r="L543" s="41"/>
      <c r="M543" s="92"/>
      <c r="N543" s="42"/>
      <c r="O543" s="43"/>
      <c r="P543" s="34">
        <f>SUM(P544:P547)</f>
        <v>21600000</v>
      </c>
      <c r="Q543" s="103"/>
    </row>
    <row r="544" spans="1:17" x14ac:dyDescent="0.25">
      <c r="A544" s="37"/>
      <c r="B544" s="38"/>
      <c r="C544" s="45" t="s">
        <v>37</v>
      </c>
      <c r="D544" s="46"/>
      <c r="E544" s="46"/>
      <c r="F544" s="45"/>
      <c r="G544" s="45"/>
      <c r="H544" s="47"/>
      <c r="I544" s="45">
        <v>3</v>
      </c>
      <c r="J544" s="48" t="s">
        <v>32</v>
      </c>
      <c r="K544" s="47"/>
      <c r="L544" s="49"/>
      <c r="M544" s="48"/>
      <c r="N544" s="50">
        <f>I544</f>
        <v>3</v>
      </c>
      <c r="O544" s="43">
        <v>1000000</v>
      </c>
      <c r="P544" s="51">
        <f>O544*N544</f>
        <v>3000000</v>
      </c>
      <c r="Q544" s="103"/>
    </row>
    <row r="545" spans="1:17" x14ac:dyDescent="0.25">
      <c r="A545" s="37"/>
      <c r="B545" s="38"/>
      <c r="C545" s="45" t="s">
        <v>38</v>
      </c>
      <c r="D545" s="46"/>
      <c r="E545" s="46"/>
      <c r="F545" s="45"/>
      <c r="G545" s="45"/>
      <c r="H545" s="47"/>
      <c r="I545" s="45">
        <v>3</v>
      </c>
      <c r="J545" s="48" t="s">
        <v>32</v>
      </c>
      <c r="K545" s="47"/>
      <c r="L545" s="49"/>
      <c r="M545" s="48"/>
      <c r="N545" s="50">
        <f t="shared" ref="N545:N546" si="48">I545</f>
        <v>3</v>
      </c>
      <c r="O545" s="43">
        <v>1000000</v>
      </c>
      <c r="P545" s="51">
        <f>O545*N545</f>
        <v>3000000</v>
      </c>
      <c r="Q545" s="103"/>
    </row>
    <row r="546" spans="1:17" x14ac:dyDescent="0.25">
      <c r="A546" s="37"/>
      <c r="B546" s="38"/>
      <c r="C546" s="45" t="s">
        <v>39</v>
      </c>
      <c r="D546" s="46"/>
      <c r="E546" s="46"/>
      <c r="F546" s="45"/>
      <c r="G546" s="45"/>
      <c r="H546" s="47"/>
      <c r="I546" s="45">
        <v>3</v>
      </c>
      <c r="J546" s="48" t="s">
        <v>32</v>
      </c>
      <c r="K546" s="47"/>
      <c r="L546" s="49"/>
      <c r="M546" s="48"/>
      <c r="N546" s="50">
        <f t="shared" si="48"/>
        <v>3</v>
      </c>
      <c r="O546" s="43">
        <v>2000000</v>
      </c>
      <c r="P546" s="51">
        <f>O546*N546</f>
        <v>6000000</v>
      </c>
      <c r="Q546" s="103"/>
    </row>
    <row r="547" spans="1:17" x14ac:dyDescent="0.25">
      <c r="A547" s="37"/>
      <c r="B547" s="44"/>
      <c r="C547" s="45" t="s">
        <v>29</v>
      </c>
      <c r="D547" s="46"/>
      <c r="E547" s="46"/>
      <c r="F547" s="45">
        <v>25</v>
      </c>
      <c r="G547" s="45" t="s">
        <v>30</v>
      </c>
      <c r="H547" s="47" t="s">
        <v>31</v>
      </c>
      <c r="I547" s="45">
        <v>6</v>
      </c>
      <c r="J547" s="48" t="s">
        <v>32</v>
      </c>
      <c r="K547" s="47" t="s">
        <v>31</v>
      </c>
      <c r="L547" s="49">
        <v>1</v>
      </c>
      <c r="M547" s="48" t="s">
        <v>33</v>
      </c>
      <c r="N547" s="50">
        <f>F547*I547</f>
        <v>150</v>
      </c>
      <c r="O547" s="43">
        <v>64000</v>
      </c>
      <c r="P547" s="51">
        <f>O547*N547</f>
        <v>9600000</v>
      </c>
      <c r="Q547" s="186"/>
    </row>
    <row r="548" spans="1:17" x14ac:dyDescent="0.25">
      <c r="A548" s="37">
        <v>522151</v>
      </c>
      <c r="B548" s="40" t="s">
        <v>40</v>
      </c>
      <c r="C548" s="1"/>
      <c r="D548" s="32"/>
      <c r="E548" s="32"/>
      <c r="F548" s="1"/>
      <c r="G548" s="1"/>
      <c r="H548" s="1"/>
      <c r="I548" s="2"/>
      <c r="J548" s="48"/>
      <c r="K548" s="47"/>
      <c r="L548" s="49"/>
      <c r="M548" s="48"/>
      <c r="N548" s="50"/>
      <c r="O548" s="53"/>
      <c r="P548" s="34">
        <f>SUM(P549:P550)</f>
        <v>44400000</v>
      </c>
      <c r="Q548" s="103"/>
    </row>
    <row r="549" spans="1:17" x14ac:dyDescent="0.25">
      <c r="A549" s="37"/>
      <c r="B549" s="44"/>
      <c r="C549" s="45" t="s">
        <v>41</v>
      </c>
      <c r="D549" s="46"/>
      <c r="E549" s="46"/>
      <c r="F549" s="45">
        <v>4</v>
      </c>
      <c r="G549" s="45" t="s">
        <v>30</v>
      </c>
      <c r="H549" s="47" t="s">
        <v>31</v>
      </c>
      <c r="I549" s="45">
        <v>1</v>
      </c>
      <c r="J549" s="48" t="s">
        <v>42</v>
      </c>
      <c r="K549" s="47" t="s">
        <v>31</v>
      </c>
      <c r="L549" s="49">
        <v>6</v>
      </c>
      <c r="M549" s="48" t="s">
        <v>32</v>
      </c>
      <c r="N549" s="50">
        <f>L549*I549*F549</f>
        <v>24</v>
      </c>
      <c r="O549" s="53">
        <v>1500000</v>
      </c>
      <c r="P549" s="54">
        <f>O549*N549</f>
        <v>36000000</v>
      </c>
      <c r="Q549" s="103"/>
    </row>
    <row r="550" spans="1:17" x14ac:dyDescent="0.25">
      <c r="A550" s="37"/>
      <c r="B550" s="44"/>
      <c r="C550" s="45" t="s">
        <v>43</v>
      </c>
      <c r="D550" s="46"/>
      <c r="E550" s="46"/>
      <c r="F550" s="45">
        <v>2</v>
      </c>
      <c r="G550" s="45" t="s">
        <v>30</v>
      </c>
      <c r="H550" s="47" t="s">
        <v>31</v>
      </c>
      <c r="I550" s="45">
        <v>1</v>
      </c>
      <c r="J550" s="48" t="s">
        <v>42</v>
      </c>
      <c r="K550" s="47" t="s">
        <v>31</v>
      </c>
      <c r="L550" s="49">
        <v>6</v>
      </c>
      <c r="M550" s="48" t="s">
        <v>32</v>
      </c>
      <c r="N550" s="50">
        <f t="shared" ref="N550" si="49">L550*I550*F550</f>
        <v>12</v>
      </c>
      <c r="O550" s="53">
        <v>700000</v>
      </c>
      <c r="P550" s="54">
        <f>O550*N550</f>
        <v>8400000</v>
      </c>
      <c r="Q550" s="103"/>
    </row>
    <row r="551" spans="1:17" x14ac:dyDescent="0.25">
      <c r="A551" s="31" t="s">
        <v>44</v>
      </c>
      <c r="B551" s="56" t="s">
        <v>45</v>
      </c>
      <c r="C551" s="57"/>
      <c r="D551" s="58"/>
      <c r="E551" s="58"/>
      <c r="F551" s="57"/>
      <c r="G551" s="57"/>
      <c r="H551" s="57"/>
      <c r="I551" s="57"/>
      <c r="J551" s="57"/>
      <c r="K551" s="57"/>
      <c r="L551" s="59"/>
      <c r="M551" s="60"/>
      <c r="N551" s="50"/>
      <c r="O551" s="103"/>
      <c r="P551" s="62">
        <f>SUM(P552:P556)</f>
        <v>66000000</v>
      </c>
      <c r="Q551" s="103"/>
    </row>
    <row r="552" spans="1:17" x14ac:dyDescent="0.25">
      <c r="A552" s="37"/>
      <c r="B552" s="44"/>
      <c r="C552" s="45" t="s">
        <v>55</v>
      </c>
      <c r="D552" s="46"/>
      <c r="E552" s="46"/>
      <c r="F552" s="45">
        <v>25</v>
      </c>
      <c r="G552" s="45" t="s">
        <v>30</v>
      </c>
      <c r="H552" s="47" t="s">
        <v>31</v>
      </c>
      <c r="I552" s="45">
        <v>1</v>
      </c>
      <c r="J552" s="48" t="s">
        <v>33</v>
      </c>
      <c r="K552" s="47" t="s">
        <v>31</v>
      </c>
      <c r="L552" s="49">
        <v>0</v>
      </c>
      <c r="M552" s="48" t="s">
        <v>48</v>
      </c>
      <c r="N552" s="50">
        <f>F552*I552*L552</f>
        <v>0</v>
      </c>
      <c r="O552" s="53">
        <v>330000</v>
      </c>
      <c r="P552" s="51">
        <f>O552*N552</f>
        <v>0</v>
      </c>
      <c r="Q552" s="386"/>
    </row>
    <row r="553" spans="1:17" x14ac:dyDescent="0.25">
      <c r="A553" s="37"/>
      <c r="B553" s="44"/>
      <c r="C553" s="45" t="s">
        <v>46</v>
      </c>
      <c r="D553" s="46"/>
      <c r="E553" s="46"/>
      <c r="F553" s="45">
        <v>25</v>
      </c>
      <c r="G553" s="45" t="s">
        <v>30</v>
      </c>
      <c r="H553" s="47" t="s">
        <v>31</v>
      </c>
      <c r="I553" s="45">
        <v>1</v>
      </c>
      <c r="J553" s="48" t="s">
        <v>47</v>
      </c>
      <c r="K553" s="47" t="s">
        <v>31</v>
      </c>
      <c r="L553" s="49">
        <v>0</v>
      </c>
      <c r="M553" s="48" t="s">
        <v>48</v>
      </c>
      <c r="N553" s="50">
        <f>F553*I553*L553</f>
        <v>0</v>
      </c>
      <c r="O553" s="53">
        <v>150000</v>
      </c>
      <c r="P553" s="51">
        <f>O553*N553</f>
        <v>0</v>
      </c>
      <c r="Q553" s="386"/>
    </row>
    <row r="554" spans="1:17" x14ac:dyDescent="0.25">
      <c r="A554" s="37"/>
      <c r="B554" s="44"/>
      <c r="C554" s="45" t="s">
        <v>56</v>
      </c>
      <c r="D554" s="46"/>
      <c r="E554" s="46"/>
      <c r="F554" s="45">
        <v>25</v>
      </c>
      <c r="G554" s="45" t="s">
        <v>30</v>
      </c>
      <c r="H554" s="47" t="s">
        <v>31</v>
      </c>
      <c r="I554" s="45">
        <v>1</v>
      </c>
      <c r="J554" s="48" t="s">
        <v>33</v>
      </c>
      <c r="K554" s="47" t="s">
        <v>31</v>
      </c>
      <c r="L554" s="49">
        <v>0</v>
      </c>
      <c r="M554" s="48" t="s">
        <v>48</v>
      </c>
      <c r="N554" s="50">
        <f>F554*I554*L554</f>
        <v>0</v>
      </c>
      <c r="O554" s="53">
        <v>130000</v>
      </c>
      <c r="P554" s="51">
        <f>O554*N554</f>
        <v>0</v>
      </c>
      <c r="Q554" s="386"/>
    </row>
    <row r="555" spans="1:17" x14ac:dyDescent="0.25">
      <c r="A555" s="37"/>
      <c r="B555" s="44"/>
      <c r="C555" s="45" t="s">
        <v>161</v>
      </c>
      <c r="D555" s="46"/>
      <c r="E555" s="46"/>
      <c r="F555" s="45">
        <v>5</v>
      </c>
      <c r="G555" s="45" t="s">
        <v>30</v>
      </c>
      <c r="H555" s="47" t="s">
        <v>31</v>
      </c>
      <c r="I555" s="45">
        <v>1</v>
      </c>
      <c r="J555" s="48" t="s">
        <v>47</v>
      </c>
      <c r="K555" s="47" t="s">
        <v>31</v>
      </c>
      <c r="L555" s="49">
        <v>8</v>
      </c>
      <c r="M555" s="48" t="s">
        <v>48</v>
      </c>
      <c r="N555" s="50">
        <f>F555*I555*L555</f>
        <v>40</v>
      </c>
      <c r="O555" s="53">
        <v>150000</v>
      </c>
      <c r="P555" s="51">
        <f>O555*N555</f>
        <v>6000000</v>
      </c>
      <c r="Q555" s="103"/>
    </row>
    <row r="556" spans="1:17" x14ac:dyDescent="0.25">
      <c r="A556" s="37"/>
      <c r="B556" s="44"/>
      <c r="C556" s="45" t="s">
        <v>157</v>
      </c>
      <c r="D556" s="46"/>
      <c r="E556" s="46"/>
      <c r="F556" s="45">
        <v>25</v>
      </c>
      <c r="G556" s="45" t="s">
        <v>30</v>
      </c>
      <c r="H556" s="47" t="s">
        <v>31</v>
      </c>
      <c r="I556" s="45">
        <v>1</v>
      </c>
      <c r="J556" s="48" t="s">
        <v>33</v>
      </c>
      <c r="K556" s="47" t="s">
        <v>31</v>
      </c>
      <c r="L556" s="49">
        <v>8</v>
      </c>
      <c r="M556" s="48" t="s">
        <v>48</v>
      </c>
      <c r="N556" s="50">
        <f>F556*I556*L556</f>
        <v>200</v>
      </c>
      <c r="O556" s="53">
        <v>300000</v>
      </c>
      <c r="P556" s="51">
        <f>O556*N556</f>
        <v>60000000</v>
      </c>
      <c r="Q556" s="103"/>
    </row>
    <row r="557" spans="1:17" s="376" customFormat="1" x14ac:dyDescent="0.25">
      <c r="A557" s="357"/>
      <c r="B557" s="365" t="s">
        <v>351</v>
      </c>
      <c r="C557" s="367"/>
      <c r="D557" s="368"/>
      <c r="E557" s="368"/>
      <c r="F557" s="367"/>
      <c r="G557" s="367"/>
      <c r="H557" s="369"/>
      <c r="I557" s="367"/>
      <c r="J557" s="370"/>
      <c r="K557" s="369"/>
      <c r="L557" s="371"/>
      <c r="M557" s="370"/>
      <c r="N557" s="372"/>
      <c r="O557" s="373"/>
      <c r="P557" s="374">
        <v>29250000</v>
      </c>
      <c r="Q557" s="375"/>
    </row>
    <row r="558" spans="1:17" x14ac:dyDescent="0.25">
      <c r="A558" s="37"/>
      <c r="B558" s="44"/>
      <c r="C558" s="45"/>
      <c r="D558" s="46"/>
      <c r="E558" s="46"/>
      <c r="F558" s="45"/>
      <c r="G558" s="45"/>
      <c r="H558" s="47"/>
      <c r="I558" s="45"/>
      <c r="J558" s="48"/>
      <c r="K558" s="47"/>
      <c r="L558" s="49"/>
      <c r="M558" s="48"/>
      <c r="N558" s="50"/>
      <c r="O558" s="53"/>
      <c r="P558" s="51"/>
      <c r="Q558" s="103"/>
    </row>
    <row r="559" spans="1:17" ht="18" x14ac:dyDescent="0.25">
      <c r="A559" s="37" t="s">
        <v>49</v>
      </c>
      <c r="B559" s="38" t="s">
        <v>85</v>
      </c>
      <c r="C559" s="45"/>
      <c r="D559" s="46"/>
      <c r="E559" s="46"/>
      <c r="F559" s="45"/>
      <c r="G559" s="45"/>
      <c r="H559" s="47"/>
      <c r="I559" s="45"/>
      <c r="J559" s="48"/>
      <c r="K559" s="47"/>
      <c r="L559" s="49"/>
      <c r="M559" s="48"/>
      <c r="N559" s="50"/>
      <c r="O559" s="43"/>
      <c r="P559" s="39">
        <f>P562+P567+P573+P560+P570</f>
        <v>123050000</v>
      </c>
      <c r="Q559" s="103"/>
    </row>
    <row r="560" spans="1:17" x14ac:dyDescent="0.25">
      <c r="A560" s="37">
        <v>521114</v>
      </c>
      <c r="B560" s="38" t="s">
        <v>35</v>
      </c>
      <c r="C560" s="2"/>
      <c r="D560" s="24"/>
      <c r="E560" s="24"/>
      <c r="N560" s="24"/>
      <c r="O560" s="33"/>
      <c r="P560" s="34">
        <f>SUM(P561)</f>
        <v>250000</v>
      </c>
      <c r="Q560" s="103"/>
    </row>
    <row r="561" spans="1:17" x14ac:dyDescent="0.25">
      <c r="A561" s="52"/>
      <c r="B561" s="44"/>
      <c r="C561" s="45" t="s">
        <v>36</v>
      </c>
      <c r="D561" s="46"/>
      <c r="E561" s="46"/>
      <c r="F561" s="45"/>
      <c r="G561" s="45"/>
      <c r="H561" s="47"/>
      <c r="I561" s="45">
        <v>1</v>
      </c>
      <c r="J561" s="48" t="s">
        <v>32</v>
      </c>
      <c r="K561" s="47"/>
      <c r="L561" s="49"/>
      <c r="M561" s="48"/>
      <c r="N561" s="50">
        <f>I561</f>
        <v>1</v>
      </c>
      <c r="O561" s="43">
        <v>250000</v>
      </c>
      <c r="P561" s="51">
        <f>O561*N561</f>
        <v>250000</v>
      </c>
      <c r="Q561" s="103"/>
    </row>
    <row r="562" spans="1:17" x14ac:dyDescent="0.25">
      <c r="A562" s="37">
        <v>521211</v>
      </c>
      <c r="B562" s="40" t="s">
        <v>28</v>
      </c>
      <c r="C562" s="1"/>
      <c r="D562" s="32"/>
      <c r="E562" s="32"/>
      <c r="F562" s="1"/>
      <c r="G562" s="1"/>
      <c r="H562" s="1"/>
      <c r="I562" s="1"/>
      <c r="J562" s="2"/>
      <c r="K562" s="1"/>
      <c r="L562" s="41"/>
      <c r="M562" s="92"/>
      <c r="N562" s="42"/>
      <c r="O562" s="43"/>
      <c r="P562" s="34">
        <f>SUM(P563:P566)</f>
        <v>12100000</v>
      </c>
      <c r="Q562" s="103"/>
    </row>
    <row r="563" spans="1:17" x14ac:dyDescent="0.25">
      <c r="A563" s="37"/>
      <c r="B563" s="38"/>
      <c r="C563" s="45" t="s">
        <v>37</v>
      </c>
      <c r="D563" s="46"/>
      <c r="E563" s="46"/>
      <c r="F563" s="45"/>
      <c r="G563" s="45"/>
      <c r="H563" s="47"/>
      <c r="I563" s="45">
        <v>1</v>
      </c>
      <c r="J563" s="48" t="s">
        <v>32</v>
      </c>
      <c r="K563" s="47"/>
      <c r="L563" s="49"/>
      <c r="M563" s="48"/>
      <c r="N563" s="50">
        <f>I563</f>
        <v>1</v>
      </c>
      <c r="O563" s="43">
        <v>1000000</v>
      </c>
      <c r="P563" s="51">
        <f>O563*N563</f>
        <v>1000000</v>
      </c>
      <c r="Q563" s="103"/>
    </row>
    <row r="564" spans="1:17" x14ac:dyDescent="0.25">
      <c r="A564" s="37"/>
      <c r="B564" s="38"/>
      <c r="C564" s="45" t="s">
        <v>38</v>
      </c>
      <c r="D564" s="46"/>
      <c r="E564" s="46"/>
      <c r="F564" s="45"/>
      <c r="G564" s="45"/>
      <c r="H564" s="47"/>
      <c r="I564" s="45">
        <v>1</v>
      </c>
      <c r="J564" s="48" t="s">
        <v>32</v>
      </c>
      <c r="K564" s="47"/>
      <c r="L564" s="49"/>
      <c r="M564" s="48"/>
      <c r="N564" s="50">
        <f t="shared" ref="N564:N565" si="50">I564</f>
        <v>1</v>
      </c>
      <c r="O564" s="43">
        <v>1000000</v>
      </c>
      <c r="P564" s="51">
        <f>O564*N564</f>
        <v>1000000</v>
      </c>
      <c r="Q564" s="103"/>
    </row>
    <row r="565" spans="1:17" x14ac:dyDescent="0.25">
      <c r="A565" s="37"/>
      <c r="B565" s="38"/>
      <c r="C565" s="45" t="s">
        <v>39</v>
      </c>
      <c r="D565" s="46"/>
      <c r="E565" s="46"/>
      <c r="F565" s="45"/>
      <c r="G565" s="45"/>
      <c r="H565" s="47"/>
      <c r="I565" s="45">
        <v>1</v>
      </c>
      <c r="J565" s="48" t="s">
        <v>32</v>
      </c>
      <c r="K565" s="47"/>
      <c r="L565" s="49"/>
      <c r="M565" s="48"/>
      <c r="N565" s="50">
        <f t="shared" si="50"/>
        <v>1</v>
      </c>
      <c r="O565" s="43">
        <v>2500000</v>
      </c>
      <c r="P565" s="51">
        <f>O565*N565</f>
        <v>2500000</v>
      </c>
      <c r="Q565" s="103"/>
    </row>
    <row r="566" spans="1:17" x14ac:dyDescent="0.25">
      <c r="A566" s="37"/>
      <c r="B566" s="44"/>
      <c r="C566" s="45" t="s">
        <v>293</v>
      </c>
      <c r="D566" s="46"/>
      <c r="E566" s="46"/>
      <c r="F566" s="45">
        <v>38</v>
      </c>
      <c r="G566" s="45" t="s">
        <v>30</v>
      </c>
      <c r="H566" s="47" t="s">
        <v>31</v>
      </c>
      <c r="I566" s="45">
        <v>1</v>
      </c>
      <c r="J566" s="48" t="s">
        <v>32</v>
      </c>
      <c r="K566" s="47"/>
      <c r="L566" s="49"/>
      <c r="M566" s="48"/>
      <c r="N566" s="50">
        <f>I566*F566</f>
        <v>38</v>
      </c>
      <c r="O566" s="43">
        <v>200000</v>
      </c>
      <c r="P566" s="51">
        <f>O566*N566</f>
        <v>7600000</v>
      </c>
      <c r="Q566" s="54"/>
    </row>
    <row r="567" spans="1:17" x14ac:dyDescent="0.25">
      <c r="A567" s="37">
        <v>522151</v>
      </c>
      <c r="B567" s="40" t="s">
        <v>40</v>
      </c>
      <c r="C567" s="1"/>
      <c r="D567" s="32"/>
      <c r="E567" s="32"/>
      <c r="F567" s="1"/>
      <c r="G567" s="1"/>
      <c r="H567" s="1"/>
      <c r="I567" s="2"/>
      <c r="J567" s="48"/>
      <c r="K567" s="47"/>
      <c r="L567" s="49"/>
      <c r="M567" s="48"/>
      <c r="N567" s="50"/>
      <c r="O567" s="53"/>
      <c r="P567" s="34">
        <f>SUM(P568:P569)</f>
        <v>20800000</v>
      </c>
      <c r="Q567" s="103"/>
    </row>
    <row r="568" spans="1:17" x14ac:dyDescent="0.25">
      <c r="A568" s="37"/>
      <c r="B568" s="44"/>
      <c r="C568" s="45" t="s">
        <v>41</v>
      </c>
      <c r="D568" s="46"/>
      <c r="E568" s="46"/>
      <c r="F568" s="45">
        <v>6</v>
      </c>
      <c r="G568" s="45" t="s">
        <v>30</v>
      </c>
      <c r="H568" s="47" t="s">
        <v>31</v>
      </c>
      <c r="I568" s="45">
        <v>2</v>
      </c>
      <c r="J568" s="48" t="s">
        <v>42</v>
      </c>
      <c r="K568" s="47" t="s">
        <v>31</v>
      </c>
      <c r="L568" s="49">
        <v>1</v>
      </c>
      <c r="M568" s="48" t="s">
        <v>32</v>
      </c>
      <c r="N568" s="50">
        <f t="shared" ref="N568:N569" si="51">L568*I568*F568</f>
        <v>12</v>
      </c>
      <c r="O568" s="53">
        <v>1500000</v>
      </c>
      <c r="P568" s="54">
        <f>O568*N568</f>
        <v>18000000</v>
      </c>
      <c r="Q568" s="103"/>
    </row>
    <row r="569" spans="1:17" x14ac:dyDescent="0.25">
      <c r="A569" s="37"/>
      <c r="B569" s="44"/>
      <c r="C569" s="45" t="s">
        <v>43</v>
      </c>
      <c r="D569" s="46"/>
      <c r="E569" s="46"/>
      <c r="F569" s="45">
        <v>2</v>
      </c>
      <c r="G569" s="45" t="s">
        <v>30</v>
      </c>
      <c r="H569" s="47" t="s">
        <v>31</v>
      </c>
      <c r="I569" s="45">
        <v>2</v>
      </c>
      <c r="J569" s="48" t="s">
        <v>42</v>
      </c>
      <c r="K569" s="47" t="s">
        <v>31</v>
      </c>
      <c r="L569" s="49">
        <v>1</v>
      </c>
      <c r="M569" s="48" t="s">
        <v>32</v>
      </c>
      <c r="N569" s="50">
        <f t="shared" si="51"/>
        <v>4</v>
      </c>
      <c r="O569" s="53">
        <v>700000</v>
      </c>
      <c r="P569" s="54">
        <f>O569*N569</f>
        <v>2800000</v>
      </c>
      <c r="Q569" s="103"/>
    </row>
    <row r="570" spans="1:17" x14ac:dyDescent="0.25">
      <c r="A570" s="55" t="s">
        <v>159</v>
      </c>
      <c r="B570" s="56" t="s">
        <v>58</v>
      </c>
      <c r="C570" s="57"/>
      <c r="D570" s="58"/>
      <c r="E570" s="58"/>
      <c r="F570" s="57"/>
      <c r="G570" s="57"/>
      <c r="H570" s="57"/>
      <c r="I570" s="57"/>
      <c r="J570" s="57"/>
      <c r="K570" s="57"/>
      <c r="L570" s="59"/>
      <c r="M570" s="60"/>
      <c r="N570" s="50"/>
      <c r="O570" s="186"/>
      <c r="P570" s="62">
        <f>SUM(P571:P572)</f>
        <v>8000000</v>
      </c>
      <c r="Q570" s="186"/>
    </row>
    <row r="571" spans="1:17" x14ac:dyDescent="0.25">
      <c r="A571" s="37"/>
      <c r="B571" s="44"/>
      <c r="C571" s="45" t="s">
        <v>61</v>
      </c>
      <c r="D571" s="46"/>
      <c r="E571" s="46"/>
      <c r="F571" s="45">
        <v>8</v>
      </c>
      <c r="G571" s="45" t="s">
        <v>30</v>
      </c>
      <c r="H571" s="47" t="s">
        <v>31</v>
      </c>
      <c r="I571" s="45">
        <v>1</v>
      </c>
      <c r="J571" s="48" t="s">
        <v>33</v>
      </c>
      <c r="K571" s="47" t="s">
        <v>31</v>
      </c>
      <c r="L571" s="49">
        <v>1</v>
      </c>
      <c r="M571" s="48" t="s">
        <v>48</v>
      </c>
      <c r="N571" s="50">
        <f>F571*I571*L571</f>
        <v>8</v>
      </c>
      <c r="O571" s="53">
        <v>550000</v>
      </c>
      <c r="P571" s="51">
        <f>O571*N571</f>
        <v>4400000</v>
      </c>
      <c r="Q571" s="186"/>
    </row>
    <row r="572" spans="1:17" x14ac:dyDescent="0.25">
      <c r="A572" s="37"/>
      <c r="B572" s="44"/>
      <c r="C572" s="45" t="s">
        <v>158</v>
      </c>
      <c r="D572" s="46"/>
      <c r="E572" s="46"/>
      <c r="F572" s="45">
        <v>8</v>
      </c>
      <c r="G572" s="45" t="s">
        <v>30</v>
      </c>
      <c r="H572" s="47" t="s">
        <v>31</v>
      </c>
      <c r="I572" s="45">
        <v>1</v>
      </c>
      <c r="J572" s="48" t="s">
        <v>33</v>
      </c>
      <c r="K572" s="47" t="s">
        <v>31</v>
      </c>
      <c r="L572" s="49">
        <v>1</v>
      </c>
      <c r="M572" s="48" t="s">
        <v>48</v>
      </c>
      <c r="N572" s="50">
        <f>F572*I572*L572</f>
        <v>8</v>
      </c>
      <c r="O572" s="53">
        <v>450000</v>
      </c>
      <c r="P572" s="51">
        <f>O572*N572</f>
        <v>3600000</v>
      </c>
      <c r="Q572" s="186"/>
    </row>
    <row r="573" spans="1:17" x14ac:dyDescent="0.25">
      <c r="A573" s="55" t="s">
        <v>44</v>
      </c>
      <c r="B573" s="56" t="s">
        <v>45</v>
      </c>
      <c r="C573" s="57"/>
      <c r="D573" s="58"/>
      <c r="E573" s="58"/>
      <c r="F573" s="57"/>
      <c r="G573" s="57"/>
      <c r="H573" s="57"/>
      <c r="I573" s="57"/>
      <c r="J573" s="57"/>
      <c r="K573" s="57"/>
      <c r="L573" s="59"/>
      <c r="M573" s="60"/>
      <c r="N573" s="50"/>
      <c r="O573" s="103"/>
      <c r="P573" s="62">
        <f>SUM(P574:P579)</f>
        <v>81900000</v>
      </c>
      <c r="Q573" s="103" t="s">
        <v>90</v>
      </c>
    </row>
    <row r="574" spans="1:17" x14ac:dyDescent="0.25">
      <c r="A574" s="37"/>
      <c r="B574" s="44"/>
      <c r="C574" s="45" t="s">
        <v>55</v>
      </c>
      <c r="D574" s="46"/>
      <c r="E574" s="46"/>
      <c r="F574" s="45">
        <v>30</v>
      </c>
      <c r="G574" s="45" t="s">
        <v>30</v>
      </c>
      <c r="H574" s="47" t="s">
        <v>31</v>
      </c>
      <c r="I574" s="45">
        <v>1</v>
      </c>
      <c r="J574" s="48" t="s">
        <v>33</v>
      </c>
      <c r="K574" s="47" t="s">
        <v>31</v>
      </c>
      <c r="L574" s="49">
        <v>1</v>
      </c>
      <c r="M574" s="48" t="s">
        <v>48</v>
      </c>
      <c r="N574" s="50">
        <f t="shared" ref="N574:N579" si="52">F574*I574*L574</f>
        <v>30</v>
      </c>
      <c r="O574" s="53">
        <v>330000</v>
      </c>
      <c r="P574" s="51">
        <f t="shared" ref="P574:P579" si="53">O574*N574</f>
        <v>9900000</v>
      </c>
      <c r="Q574" s="385" t="s">
        <v>180</v>
      </c>
    </row>
    <row r="575" spans="1:17" x14ac:dyDescent="0.25">
      <c r="A575" s="37"/>
      <c r="B575" s="44"/>
      <c r="C575" s="45" t="s">
        <v>46</v>
      </c>
      <c r="D575" s="46"/>
      <c r="E575" s="46"/>
      <c r="F575" s="45">
        <v>30</v>
      </c>
      <c r="G575" s="45" t="s">
        <v>30</v>
      </c>
      <c r="H575" s="47" t="s">
        <v>31</v>
      </c>
      <c r="I575" s="45">
        <v>1</v>
      </c>
      <c r="J575" s="48" t="s">
        <v>47</v>
      </c>
      <c r="K575" s="47" t="s">
        <v>31</v>
      </c>
      <c r="L575" s="49">
        <v>1</v>
      </c>
      <c r="M575" s="48" t="s">
        <v>48</v>
      </c>
      <c r="N575" s="50">
        <f t="shared" si="52"/>
        <v>30</v>
      </c>
      <c r="O575" s="53">
        <v>150000</v>
      </c>
      <c r="P575" s="51">
        <f t="shared" si="53"/>
        <v>4500000</v>
      </c>
      <c r="Q575" s="385"/>
    </row>
    <row r="576" spans="1:17" x14ac:dyDescent="0.25">
      <c r="A576" s="37"/>
      <c r="B576" s="44"/>
      <c r="C576" s="45" t="s">
        <v>56</v>
      </c>
      <c r="D576" s="46"/>
      <c r="E576" s="46"/>
      <c r="F576" s="45">
        <v>30</v>
      </c>
      <c r="G576" s="45" t="s">
        <v>30</v>
      </c>
      <c r="H576" s="47" t="s">
        <v>31</v>
      </c>
      <c r="I576" s="45">
        <v>1</v>
      </c>
      <c r="J576" s="48" t="s">
        <v>33</v>
      </c>
      <c r="K576" s="47" t="s">
        <v>31</v>
      </c>
      <c r="L576" s="49">
        <v>1</v>
      </c>
      <c r="M576" s="48" t="s">
        <v>48</v>
      </c>
      <c r="N576" s="50">
        <f t="shared" si="52"/>
        <v>30</v>
      </c>
      <c r="O576" s="53">
        <v>130000</v>
      </c>
      <c r="P576" s="51">
        <f t="shared" si="53"/>
        <v>3900000</v>
      </c>
      <c r="Q576" s="385"/>
    </row>
    <row r="577" spans="1:17" ht="15.75" customHeight="1" x14ac:dyDescent="0.25">
      <c r="A577" s="37"/>
      <c r="B577" s="44"/>
      <c r="C577" s="45" t="s">
        <v>176</v>
      </c>
      <c r="D577" s="46"/>
      <c r="E577" s="46"/>
      <c r="F577" s="45">
        <v>8</v>
      </c>
      <c r="G577" s="45" t="s">
        <v>30</v>
      </c>
      <c r="H577" s="47" t="s">
        <v>31</v>
      </c>
      <c r="I577" s="45">
        <v>2</v>
      </c>
      <c r="J577" s="48" t="s">
        <v>33</v>
      </c>
      <c r="K577" s="47" t="s">
        <v>31</v>
      </c>
      <c r="L577" s="49">
        <v>1</v>
      </c>
      <c r="M577" s="48" t="s">
        <v>48</v>
      </c>
      <c r="N577" s="50">
        <f t="shared" si="52"/>
        <v>16</v>
      </c>
      <c r="O577" s="53">
        <v>650000</v>
      </c>
      <c r="P577" s="51">
        <f t="shared" si="53"/>
        <v>10400000</v>
      </c>
      <c r="Q577" s="385"/>
    </row>
    <row r="578" spans="1:17" x14ac:dyDescent="0.25">
      <c r="A578" s="37"/>
      <c r="B578" s="44"/>
      <c r="C578" s="45" t="s">
        <v>177</v>
      </c>
      <c r="D578" s="46"/>
      <c r="E578" s="46"/>
      <c r="F578" s="45">
        <v>8</v>
      </c>
      <c r="G578" s="45" t="s">
        <v>30</v>
      </c>
      <c r="H578" s="47" t="s">
        <v>31</v>
      </c>
      <c r="I578" s="45">
        <v>1</v>
      </c>
      <c r="J578" s="48" t="s">
        <v>47</v>
      </c>
      <c r="K578" s="47" t="s">
        <v>31</v>
      </c>
      <c r="L578" s="49">
        <v>1</v>
      </c>
      <c r="M578" s="48" t="s">
        <v>48</v>
      </c>
      <c r="N578" s="50">
        <f t="shared" si="52"/>
        <v>8</v>
      </c>
      <c r="O578" s="53">
        <v>6200000</v>
      </c>
      <c r="P578" s="51">
        <f t="shared" si="53"/>
        <v>49600000</v>
      </c>
      <c r="Q578" s="385"/>
    </row>
    <row r="579" spans="1:17" x14ac:dyDescent="0.25">
      <c r="A579" s="37"/>
      <c r="B579" s="44"/>
      <c r="C579" s="45" t="s">
        <v>181</v>
      </c>
      <c r="D579" s="46"/>
      <c r="E579" s="46"/>
      <c r="F579" s="45">
        <v>8</v>
      </c>
      <c r="G579" s="45" t="s">
        <v>30</v>
      </c>
      <c r="H579" s="47" t="s">
        <v>31</v>
      </c>
      <c r="I579" s="45">
        <v>3</v>
      </c>
      <c r="J579" s="48" t="s">
        <v>33</v>
      </c>
      <c r="K579" s="47" t="s">
        <v>31</v>
      </c>
      <c r="L579" s="49">
        <v>1</v>
      </c>
      <c r="M579" s="48" t="s">
        <v>48</v>
      </c>
      <c r="N579" s="50">
        <f t="shared" si="52"/>
        <v>24</v>
      </c>
      <c r="O579" s="53">
        <v>150000</v>
      </c>
      <c r="P579" s="51">
        <f t="shared" si="53"/>
        <v>3600000</v>
      </c>
      <c r="Q579" s="385"/>
    </row>
    <row r="580" spans="1:17" s="376" customFormat="1" x14ac:dyDescent="0.25">
      <c r="A580" s="357"/>
      <c r="B580" s="365" t="s">
        <v>351</v>
      </c>
      <c r="C580" s="367"/>
      <c r="D580" s="368"/>
      <c r="E580" s="368"/>
      <c r="F580" s="367"/>
      <c r="G580" s="367"/>
      <c r="H580" s="369"/>
      <c r="I580" s="367"/>
      <c r="J580" s="370"/>
      <c r="K580" s="369"/>
      <c r="L580" s="371"/>
      <c r="M580" s="370"/>
      <c r="N580" s="372"/>
      <c r="O580" s="373"/>
      <c r="P580" s="374">
        <v>8000000</v>
      </c>
      <c r="Q580" s="375"/>
    </row>
    <row r="581" spans="1:17" x14ac:dyDescent="0.25">
      <c r="A581" s="37"/>
      <c r="B581" s="44"/>
      <c r="C581" s="45"/>
      <c r="D581" s="46"/>
      <c r="E581" s="46"/>
      <c r="F581" s="45"/>
      <c r="G581" s="45"/>
      <c r="H581" s="47"/>
      <c r="I581" s="45"/>
      <c r="J581" s="48"/>
      <c r="K581" s="47"/>
      <c r="L581" s="49"/>
      <c r="M581" s="48"/>
      <c r="N581" s="50"/>
      <c r="O581" s="53"/>
      <c r="P581" s="51"/>
      <c r="Q581" s="188"/>
    </row>
    <row r="582" spans="1:17" ht="18" x14ac:dyDescent="0.25">
      <c r="A582" s="37" t="s">
        <v>50</v>
      </c>
      <c r="B582" s="38" t="s">
        <v>51</v>
      </c>
      <c r="C582" s="45"/>
      <c r="D582" s="46"/>
      <c r="E582" s="46"/>
      <c r="F582" s="45"/>
      <c r="G582" s="45"/>
      <c r="H582" s="47"/>
      <c r="I582" s="45"/>
      <c r="J582" s="48"/>
      <c r="K582" s="47"/>
      <c r="L582" s="49"/>
      <c r="M582" s="48"/>
      <c r="N582" s="50"/>
      <c r="O582" s="43"/>
      <c r="P582" s="39">
        <f>P583</f>
        <v>4280000</v>
      </c>
      <c r="Q582" s="188"/>
    </row>
    <row r="583" spans="1:17" x14ac:dyDescent="0.25">
      <c r="A583" s="37">
        <v>521211</v>
      </c>
      <c r="B583" s="40" t="s">
        <v>28</v>
      </c>
      <c r="C583" s="1"/>
      <c r="D583" s="32"/>
      <c r="E583" s="32"/>
      <c r="F583" s="1"/>
      <c r="G583" s="1"/>
      <c r="H583" s="1"/>
      <c r="I583" s="1"/>
      <c r="J583" s="2"/>
      <c r="K583" s="1"/>
      <c r="L583" s="41"/>
      <c r="M583" s="92"/>
      <c r="N583" s="42"/>
      <c r="O583" s="43"/>
      <c r="P583" s="34">
        <f>SUM(P584:P587)</f>
        <v>4280000</v>
      </c>
      <c r="Q583" s="103"/>
    </row>
    <row r="584" spans="1:17" x14ac:dyDescent="0.25">
      <c r="A584" s="37"/>
      <c r="B584" s="38"/>
      <c r="C584" s="45" t="s">
        <v>37</v>
      </c>
      <c r="D584" s="46"/>
      <c r="E584" s="46"/>
      <c r="F584" s="45"/>
      <c r="G584" s="45"/>
      <c r="H584" s="47"/>
      <c r="I584" s="45">
        <v>1</v>
      </c>
      <c r="J584" s="48" t="s">
        <v>32</v>
      </c>
      <c r="K584" s="47"/>
      <c r="L584" s="49"/>
      <c r="M584" s="48"/>
      <c r="N584" s="50">
        <f>I584</f>
        <v>1</v>
      </c>
      <c r="O584" s="43">
        <v>500000</v>
      </c>
      <c r="P584" s="51">
        <f>O584*N584</f>
        <v>500000</v>
      </c>
      <c r="Q584" s="103"/>
    </row>
    <row r="585" spans="1:17" x14ac:dyDescent="0.25">
      <c r="A585" s="37"/>
      <c r="B585" s="38"/>
      <c r="C585" s="45" t="s">
        <v>38</v>
      </c>
      <c r="D585" s="46"/>
      <c r="E585" s="46"/>
      <c r="F585" s="45"/>
      <c r="G585" s="45"/>
      <c r="H585" s="47"/>
      <c r="I585" s="45">
        <v>1</v>
      </c>
      <c r="J585" s="48" t="s">
        <v>32</v>
      </c>
      <c r="K585" s="47"/>
      <c r="L585" s="49"/>
      <c r="M585" s="48"/>
      <c r="N585" s="50">
        <f t="shared" ref="N585:N586" si="54">I585</f>
        <v>1</v>
      </c>
      <c r="O585" s="43">
        <v>500000</v>
      </c>
      <c r="P585" s="51">
        <f>O585*N585</f>
        <v>500000</v>
      </c>
      <c r="Q585" s="103"/>
    </row>
    <row r="586" spans="1:17" x14ac:dyDescent="0.25">
      <c r="A586" s="37"/>
      <c r="B586" s="38"/>
      <c r="C586" s="45" t="s">
        <v>39</v>
      </c>
      <c r="D586" s="46"/>
      <c r="E586" s="46"/>
      <c r="F586" s="45"/>
      <c r="G586" s="45"/>
      <c r="H586" s="47"/>
      <c r="I586" s="45">
        <v>1</v>
      </c>
      <c r="J586" s="48" t="s">
        <v>32</v>
      </c>
      <c r="K586" s="47"/>
      <c r="L586" s="49"/>
      <c r="M586" s="48"/>
      <c r="N586" s="50">
        <f t="shared" si="54"/>
        <v>1</v>
      </c>
      <c r="O586" s="43">
        <v>2000000</v>
      </c>
      <c r="P586" s="51">
        <f>O586*N586</f>
        <v>2000000</v>
      </c>
      <c r="Q586" s="103"/>
    </row>
    <row r="587" spans="1:17" x14ac:dyDescent="0.25">
      <c r="A587" s="37"/>
      <c r="B587" s="44"/>
      <c r="C587" s="45" t="s">
        <v>29</v>
      </c>
      <c r="D587" s="46"/>
      <c r="E587" s="46"/>
      <c r="F587" s="45">
        <v>20</v>
      </c>
      <c r="G587" s="45" t="s">
        <v>30</v>
      </c>
      <c r="H587" s="47" t="s">
        <v>31</v>
      </c>
      <c r="I587" s="45">
        <v>1</v>
      </c>
      <c r="J587" s="48" t="s">
        <v>32</v>
      </c>
      <c r="K587" s="47" t="s">
        <v>31</v>
      </c>
      <c r="L587" s="49">
        <v>1</v>
      </c>
      <c r="M587" s="48" t="s">
        <v>33</v>
      </c>
      <c r="N587" s="50">
        <f>F587*I587</f>
        <v>20</v>
      </c>
      <c r="O587" s="43">
        <v>64000</v>
      </c>
      <c r="P587" s="51">
        <f>O587*N587</f>
        <v>1280000</v>
      </c>
      <c r="Q587" s="103"/>
    </row>
    <row r="588" spans="1:17" x14ac:dyDescent="0.25">
      <c r="A588" s="37"/>
      <c r="B588" s="44"/>
      <c r="C588" s="45"/>
      <c r="D588" s="46"/>
      <c r="E588" s="46"/>
      <c r="F588" s="45"/>
      <c r="G588" s="45"/>
      <c r="H588" s="47"/>
      <c r="I588" s="45"/>
      <c r="J588" s="48"/>
      <c r="K588" s="47"/>
      <c r="L588" s="49"/>
      <c r="M588" s="48"/>
      <c r="N588" s="50"/>
      <c r="O588" s="53"/>
      <c r="P588" s="51"/>
      <c r="Q588" s="103"/>
    </row>
    <row r="589" spans="1:17" x14ac:dyDescent="0.25">
      <c r="A589" s="24"/>
      <c r="B589" s="44"/>
      <c r="C589" s="45"/>
      <c r="D589" s="71"/>
      <c r="E589" s="71"/>
      <c r="F589" s="45"/>
      <c r="G589" s="45"/>
      <c r="H589" s="47"/>
      <c r="I589" s="45"/>
      <c r="J589" s="48"/>
      <c r="K589" s="11"/>
      <c r="N589" s="50"/>
      <c r="O589" s="53"/>
      <c r="P589" s="51"/>
      <c r="Q589" s="61"/>
    </row>
    <row r="590" spans="1:17" x14ac:dyDescent="0.25">
      <c r="A590" s="37"/>
      <c r="B590" s="377"/>
      <c r="C590" s="378"/>
      <c r="D590" s="378"/>
      <c r="E590" s="378"/>
      <c r="F590" s="378"/>
      <c r="G590" s="378"/>
      <c r="H590" s="378"/>
      <c r="I590" s="378"/>
      <c r="J590" s="378"/>
      <c r="K590" s="378"/>
      <c r="L590" s="378"/>
      <c r="M590" s="378"/>
      <c r="N590" s="378"/>
      <c r="O590" s="378"/>
      <c r="P590" s="72">
        <f>P474+P16+P237</f>
        <v>6468621000</v>
      </c>
      <c r="Q590" s="88"/>
    </row>
    <row r="591" spans="1:17" x14ac:dyDescent="0.25">
      <c r="A591" s="73"/>
      <c r="B591" s="74"/>
      <c r="C591" s="75"/>
      <c r="D591" s="75"/>
      <c r="E591" s="75"/>
      <c r="F591" s="75"/>
      <c r="G591" s="75"/>
      <c r="H591" s="75"/>
      <c r="I591" s="75"/>
      <c r="J591" s="76"/>
      <c r="K591" s="75"/>
      <c r="L591" s="77"/>
      <c r="M591" s="76"/>
      <c r="N591" s="75"/>
      <c r="O591" s="78"/>
      <c r="P591" s="79"/>
      <c r="Q591" s="89"/>
    </row>
    <row r="592" spans="1:17" x14ac:dyDescent="0.25">
      <c r="P592" s="80"/>
      <c r="Q592" s="83"/>
    </row>
    <row r="593" spans="15:17" x14ac:dyDescent="0.25">
      <c r="O593" s="2"/>
      <c r="Q593" s="82"/>
    </row>
    <row r="594" spans="15:17" x14ac:dyDescent="0.25">
      <c r="Q594" s="82"/>
    </row>
    <row r="595" spans="15:17" x14ac:dyDescent="0.25">
      <c r="O595" s="1" t="s">
        <v>291</v>
      </c>
      <c r="P595" s="6"/>
      <c r="Q595" s="6"/>
    </row>
    <row r="596" spans="15:17" x14ac:dyDescent="0.25">
      <c r="O596" s="9"/>
      <c r="P596" s="6"/>
      <c r="Q596" s="6"/>
    </row>
    <row r="597" spans="15:17" x14ac:dyDescent="0.25">
      <c r="O597" s="9" t="s">
        <v>337</v>
      </c>
      <c r="P597" s="6"/>
      <c r="Q597" s="6"/>
    </row>
    <row r="598" spans="15:17" x14ac:dyDescent="0.25">
      <c r="O598" s="9" t="s">
        <v>338</v>
      </c>
      <c r="P598" s="6"/>
      <c r="Q598" s="6"/>
    </row>
    <row r="599" spans="15:17" x14ac:dyDescent="0.25">
      <c r="O599" s="9"/>
      <c r="P599" s="1"/>
      <c r="Q599" s="2"/>
    </row>
    <row r="600" spans="15:17" x14ac:dyDescent="0.25">
      <c r="O600" s="9"/>
    </row>
    <row r="601" spans="15:17" x14ac:dyDescent="0.25">
      <c r="O601" s="9"/>
    </row>
    <row r="602" spans="15:17" x14ac:dyDescent="0.25">
      <c r="O602" s="9"/>
    </row>
    <row r="603" spans="15:17" x14ac:dyDescent="0.25">
      <c r="O603" s="9" t="s">
        <v>339</v>
      </c>
    </row>
    <row r="604" spans="15:17" x14ac:dyDescent="0.25">
      <c r="O604" s="9" t="s">
        <v>340</v>
      </c>
    </row>
  </sheetData>
  <mergeCells count="32">
    <mergeCell ref="A2:Q2"/>
    <mergeCell ref="A1:Q1"/>
    <mergeCell ref="E10:G10"/>
    <mergeCell ref="B237:C237"/>
    <mergeCell ref="B239:C239"/>
    <mergeCell ref="A3:P3"/>
    <mergeCell ref="A13:A14"/>
    <mergeCell ref="O13:O14"/>
    <mergeCell ref="P13:P14"/>
    <mergeCell ref="Q18:Q24"/>
    <mergeCell ref="Q13:Q14"/>
    <mergeCell ref="F15:M15"/>
    <mergeCell ref="B16:C16"/>
    <mergeCell ref="B18:C18"/>
    <mergeCell ref="Q47:Q55"/>
    <mergeCell ref="B13:C14"/>
    <mergeCell ref="D13:D14"/>
    <mergeCell ref="F13:N13"/>
    <mergeCell ref="F14:M14"/>
    <mergeCell ref="B337:C337"/>
    <mergeCell ref="Q371:Q374"/>
    <mergeCell ref="B144:C144"/>
    <mergeCell ref="Q281:Q290"/>
    <mergeCell ref="Q367:Q370"/>
    <mergeCell ref="B590:O590"/>
    <mergeCell ref="B474:C474"/>
    <mergeCell ref="Q476:Q483"/>
    <mergeCell ref="Q531:Q538"/>
    <mergeCell ref="B476:C476"/>
    <mergeCell ref="Q574:Q579"/>
    <mergeCell ref="Q552:Q554"/>
    <mergeCell ref="B531:D531"/>
  </mergeCells>
  <pageMargins left="0.31496062992125984" right="0.11811023622047245" top="0.45275590551181105" bottom="0.39370078740157483" header="0.31496062992125984" footer="0.31496062992125984"/>
  <pageSetup paperSize="258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50" workbookViewId="0">
      <selection activeCell="M71" sqref="M71"/>
    </sheetView>
  </sheetViews>
  <sheetFormatPr defaultRowHeight="15" x14ac:dyDescent="0.25"/>
  <cols>
    <col min="1" max="1" width="4.42578125" style="132" customWidth="1"/>
    <col min="2" max="2" width="12.42578125" style="132" customWidth="1"/>
    <col min="3" max="3" width="9" customWidth="1"/>
    <col min="4" max="4" width="18.140625" style="131" customWidth="1"/>
    <col min="5" max="5" width="17.42578125" style="131" customWidth="1"/>
    <col min="6" max="7" width="12.85546875" style="131" customWidth="1"/>
    <col min="8" max="8" width="10.28515625" style="131" bestFit="1" customWidth="1"/>
    <col min="9" max="9" width="12.85546875" style="131" bestFit="1" customWidth="1"/>
  </cols>
  <sheetData>
    <row r="1" spans="1:13" x14ac:dyDescent="0.25">
      <c r="A1" s="167" t="s">
        <v>91</v>
      </c>
      <c r="B1" s="168"/>
      <c r="C1" s="169"/>
      <c r="D1" s="170"/>
      <c r="E1" s="170"/>
      <c r="F1" s="170"/>
      <c r="G1" s="170"/>
      <c r="H1" s="170"/>
      <c r="I1" s="170"/>
    </row>
    <row r="3" spans="1:13" x14ac:dyDescent="0.25">
      <c r="B3" s="130" t="s">
        <v>87</v>
      </c>
    </row>
    <row r="4" spans="1:13" ht="15.75" thickBot="1" x14ac:dyDescent="0.3">
      <c r="C4" s="130"/>
    </row>
    <row r="5" spans="1:13" s="132" customFormat="1" x14ac:dyDescent="0.25">
      <c r="A5" s="133" t="s">
        <v>74</v>
      </c>
      <c r="B5" s="157" t="s">
        <v>126</v>
      </c>
      <c r="C5" s="155" t="s">
        <v>127</v>
      </c>
      <c r="D5" s="407" t="s">
        <v>139</v>
      </c>
      <c r="E5" s="408"/>
      <c r="F5" s="408"/>
      <c r="G5" s="408"/>
      <c r="H5" s="408"/>
      <c r="I5" s="409"/>
    </row>
    <row r="6" spans="1:13" s="132" customFormat="1" ht="15.75" thickBot="1" x14ac:dyDescent="0.3">
      <c r="A6" s="134"/>
      <c r="B6" s="134"/>
      <c r="C6" s="156"/>
      <c r="D6" s="135" t="s">
        <v>135</v>
      </c>
      <c r="E6" s="163" t="s">
        <v>137</v>
      </c>
      <c r="F6" s="136" t="s">
        <v>130</v>
      </c>
      <c r="G6" s="136" t="s">
        <v>131</v>
      </c>
      <c r="H6" s="136" t="s">
        <v>123</v>
      </c>
      <c r="I6" s="137" t="s">
        <v>124</v>
      </c>
    </row>
    <row r="7" spans="1:13" s="131" customFormat="1" x14ac:dyDescent="0.25">
      <c r="A7" s="138">
        <v>1</v>
      </c>
      <c r="B7" s="158" t="s">
        <v>92</v>
      </c>
      <c r="C7" s="160" t="s">
        <v>128</v>
      </c>
      <c r="D7" s="139"/>
      <c r="E7" s="139">
        <v>8193000</v>
      </c>
      <c r="F7" s="140">
        <f>170000*2</f>
        <v>340000</v>
      </c>
      <c r="G7" s="140">
        <f>354000*2</f>
        <v>708000</v>
      </c>
      <c r="H7" s="140">
        <v>80000</v>
      </c>
      <c r="I7" s="141">
        <f t="shared" ref="I7:I9" si="0">SUM(D7:H7)</f>
        <v>9321000</v>
      </c>
      <c r="K7" s="330" t="s">
        <v>324</v>
      </c>
    </row>
    <row r="8" spans="1:13" x14ac:dyDescent="0.25">
      <c r="A8" s="142">
        <v>2</v>
      </c>
      <c r="B8" s="159" t="s">
        <v>93</v>
      </c>
      <c r="C8" s="160" t="s">
        <v>128</v>
      </c>
      <c r="D8" s="139"/>
      <c r="E8" s="139">
        <v>3808000</v>
      </c>
      <c r="F8" s="140">
        <f t="shared" ref="F8:F9" si="1">170000*2</f>
        <v>340000</v>
      </c>
      <c r="G8" s="140">
        <f>232000*2</f>
        <v>464000</v>
      </c>
      <c r="H8" s="140">
        <v>80000</v>
      </c>
      <c r="I8" s="141">
        <f t="shared" si="0"/>
        <v>4692000</v>
      </c>
      <c r="K8" s="330" t="s">
        <v>325</v>
      </c>
    </row>
    <row r="9" spans="1:13" x14ac:dyDescent="0.25">
      <c r="A9" s="142">
        <v>3</v>
      </c>
      <c r="B9" s="159" t="s">
        <v>94</v>
      </c>
      <c r="C9" s="160" t="s">
        <v>128</v>
      </c>
      <c r="D9" s="139"/>
      <c r="E9" s="139">
        <v>5081000</v>
      </c>
      <c r="F9" s="140">
        <f t="shared" si="1"/>
        <v>340000</v>
      </c>
      <c r="G9" s="140">
        <f>72000*2</f>
        <v>144000</v>
      </c>
      <c r="H9" s="140">
        <v>80000</v>
      </c>
      <c r="I9" s="141">
        <f t="shared" si="0"/>
        <v>5645000</v>
      </c>
      <c r="K9" s="330" t="s">
        <v>326</v>
      </c>
    </row>
    <row r="10" spans="1:13" x14ac:dyDescent="0.25">
      <c r="A10" s="142">
        <v>4</v>
      </c>
      <c r="B10" s="158" t="s">
        <v>143</v>
      </c>
      <c r="C10" s="160" t="s">
        <v>128</v>
      </c>
      <c r="D10" s="139">
        <v>1000000</v>
      </c>
      <c r="E10" s="139">
        <v>7412000</v>
      </c>
      <c r="F10" s="140">
        <f>170000*2</f>
        <v>340000</v>
      </c>
      <c r="G10" s="140">
        <f>353000*2</f>
        <v>706000</v>
      </c>
      <c r="H10" s="140">
        <v>80000</v>
      </c>
      <c r="I10" s="141">
        <f t="shared" ref="I10:I13" si="2">SUM(D10:H10)</f>
        <v>9538000</v>
      </c>
      <c r="K10" s="331" t="s">
        <v>146</v>
      </c>
      <c r="M10" t="s">
        <v>152</v>
      </c>
    </row>
    <row r="11" spans="1:13" x14ac:dyDescent="0.25">
      <c r="A11" s="142">
        <v>5</v>
      </c>
      <c r="B11" s="159" t="s">
        <v>321</v>
      </c>
      <c r="C11" s="160" t="s">
        <v>128</v>
      </c>
      <c r="D11" s="139"/>
      <c r="E11" s="139">
        <v>10824000</v>
      </c>
      <c r="F11" s="140">
        <f t="shared" ref="F11:F13" si="3">170000*2</f>
        <v>340000</v>
      </c>
      <c r="G11" s="140">
        <f>110000*2</f>
        <v>220000</v>
      </c>
      <c r="H11" s="140">
        <v>80000</v>
      </c>
      <c r="I11" s="141">
        <f t="shared" si="2"/>
        <v>11464000</v>
      </c>
      <c r="K11" s="331" t="s">
        <v>322</v>
      </c>
      <c r="M11" t="s">
        <v>323</v>
      </c>
    </row>
    <row r="12" spans="1:13" x14ac:dyDescent="0.25">
      <c r="A12" s="142">
        <v>6</v>
      </c>
      <c r="B12" s="159" t="s">
        <v>144</v>
      </c>
      <c r="C12" s="160" t="s">
        <v>128</v>
      </c>
      <c r="D12" s="139"/>
      <c r="E12" s="139">
        <v>7444000</v>
      </c>
      <c r="F12" s="140">
        <f t="shared" si="3"/>
        <v>340000</v>
      </c>
      <c r="G12" s="140">
        <f>128000*2</f>
        <v>256000</v>
      </c>
      <c r="H12" s="140">
        <v>80000</v>
      </c>
      <c r="I12" s="141">
        <f t="shared" si="2"/>
        <v>8120000</v>
      </c>
      <c r="K12" s="331" t="s">
        <v>147</v>
      </c>
      <c r="M12" t="s">
        <v>153</v>
      </c>
    </row>
    <row r="13" spans="1:13" x14ac:dyDescent="0.25">
      <c r="A13" s="142">
        <v>7</v>
      </c>
      <c r="B13" s="159" t="s">
        <v>145</v>
      </c>
      <c r="C13" s="160" t="s">
        <v>128</v>
      </c>
      <c r="D13" s="139">
        <v>1000000</v>
      </c>
      <c r="E13" s="139">
        <v>7412000</v>
      </c>
      <c r="F13" s="140">
        <f t="shared" si="3"/>
        <v>340000</v>
      </c>
      <c r="G13" s="140">
        <f>353000*2</f>
        <v>706000</v>
      </c>
      <c r="H13" s="140">
        <v>80000</v>
      </c>
      <c r="I13" s="141">
        <f t="shared" si="2"/>
        <v>9538000</v>
      </c>
      <c r="K13" s="331" t="s">
        <v>148</v>
      </c>
      <c r="M13" t="s">
        <v>327</v>
      </c>
    </row>
    <row r="14" spans="1:13" x14ac:dyDescent="0.25">
      <c r="A14" s="144"/>
      <c r="B14" s="144"/>
      <c r="C14" s="143"/>
      <c r="D14" s="145"/>
      <c r="E14" s="165"/>
      <c r="F14" s="146"/>
      <c r="G14" s="146"/>
      <c r="H14" s="147" t="s">
        <v>124</v>
      </c>
      <c r="I14" s="148">
        <f>SUM(I7:I13)</f>
        <v>58318000</v>
      </c>
    </row>
    <row r="15" spans="1:13" ht="15.75" thickBot="1" x14ac:dyDescent="0.3">
      <c r="A15" s="149"/>
      <c r="B15" s="149"/>
      <c r="C15" s="150"/>
      <c r="D15" s="151"/>
      <c r="E15" s="166"/>
      <c r="F15" s="152"/>
      <c r="G15" s="152"/>
      <c r="H15" s="136" t="s">
        <v>125</v>
      </c>
      <c r="I15" s="153">
        <f>I14/7</f>
        <v>8331142.8571428573</v>
      </c>
    </row>
    <row r="16" spans="1:13" x14ac:dyDescent="0.25">
      <c r="B16" s="85"/>
      <c r="C16" s="130"/>
    </row>
    <row r="17" spans="1:11" x14ac:dyDescent="0.25">
      <c r="B17" s="130" t="s">
        <v>154</v>
      </c>
    </row>
    <row r="18" spans="1:11" ht="15.75" thickBot="1" x14ac:dyDescent="0.3">
      <c r="C18" s="130"/>
    </row>
    <row r="19" spans="1:11" s="132" customFormat="1" x14ac:dyDescent="0.25">
      <c r="A19" s="133" t="s">
        <v>74</v>
      </c>
      <c r="B19" s="157" t="s">
        <v>126</v>
      </c>
      <c r="C19" s="155" t="s">
        <v>127</v>
      </c>
      <c r="D19" s="407" t="s">
        <v>138</v>
      </c>
      <c r="E19" s="408"/>
      <c r="F19" s="408"/>
      <c r="G19" s="408"/>
      <c r="H19" s="408"/>
      <c r="I19" s="409"/>
    </row>
    <row r="20" spans="1:11" s="132" customFormat="1" ht="15.75" thickBot="1" x14ac:dyDescent="0.3">
      <c r="A20" s="134"/>
      <c r="B20" s="134"/>
      <c r="C20" s="156"/>
      <c r="D20" s="135" t="s">
        <v>129</v>
      </c>
      <c r="E20" s="163" t="s">
        <v>136</v>
      </c>
      <c r="F20" s="136" t="s">
        <v>130</v>
      </c>
      <c r="G20" s="136" t="s">
        <v>131</v>
      </c>
      <c r="H20" s="136" t="s">
        <v>123</v>
      </c>
      <c r="I20" s="137" t="s">
        <v>124</v>
      </c>
    </row>
    <row r="21" spans="1:11" s="131" customFormat="1" x14ac:dyDescent="0.25">
      <c r="A21" s="138">
        <v>1</v>
      </c>
      <c r="B21" s="160" t="s">
        <v>128</v>
      </c>
      <c r="C21" s="158" t="s">
        <v>92</v>
      </c>
      <c r="D21" s="139">
        <v>8193000</v>
      </c>
      <c r="E21" s="164"/>
      <c r="F21" s="140">
        <f>170000*2</f>
        <v>340000</v>
      </c>
      <c r="G21" s="140">
        <f>354000*2</f>
        <v>708000</v>
      </c>
      <c r="H21" s="140">
        <v>80000</v>
      </c>
      <c r="I21" s="141">
        <f t="shared" ref="I21:I24" si="4">SUM(D21:H21)</f>
        <v>9321000</v>
      </c>
      <c r="K21" s="330" t="s">
        <v>324</v>
      </c>
    </row>
    <row r="22" spans="1:11" x14ac:dyDescent="0.25">
      <c r="A22" s="142">
        <v>2</v>
      </c>
      <c r="B22" s="160" t="s">
        <v>128</v>
      </c>
      <c r="C22" s="159" t="s">
        <v>93</v>
      </c>
      <c r="D22" s="139">
        <v>3808000</v>
      </c>
      <c r="E22" s="164"/>
      <c r="F22" s="140">
        <f t="shared" ref="F22:F25" si="5">170000*2</f>
        <v>340000</v>
      </c>
      <c r="G22" s="140">
        <f>232000*2</f>
        <v>464000</v>
      </c>
      <c r="H22" s="140">
        <v>80000</v>
      </c>
      <c r="I22" s="141">
        <f t="shared" si="4"/>
        <v>4692000</v>
      </c>
      <c r="K22" s="330" t="s">
        <v>325</v>
      </c>
    </row>
    <row r="23" spans="1:11" x14ac:dyDescent="0.25">
      <c r="A23" s="142">
        <v>3</v>
      </c>
      <c r="B23" s="160" t="s">
        <v>128</v>
      </c>
      <c r="C23" s="159" t="s">
        <v>94</v>
      </c>
      <c r="D23" s="139">
        <v>5081000</v>
      </c>
      <c r="E23" s="164"/>
      <c r="F23" s="140">
        <f t="shared" si="5"/>
        <v>340000</v>
      </c>
      <c r="G23" s="140">
        <f>72000*2</f>
        <v>144000</v>
      </c>
      <c r="H23" s="140">
        <v>80000</v>
      </c>
      <c r="I23" s="141">
        <f t="shared" si="4"/>
        <v>5645000</v>
      </c>
      <c r="K23" s="330" t="s">
        <v>326</v>
      </c>
    </row>
    <row r="24" spans="1:11" x14ac:dyDescent="0.25">
      <c r="A24" s="142">
        <f>A23+1</f>
        <v>4</v>
      </c>
      <c r="B24" s="160" t="s">
        <v>128</v>
      </c>
      <c r="C24" s="159" t="s">
        <v>95</v>
      </c>
      <c r="D24" s="139">
        <v>2995000</v>
      </c>
      <c r="E24" s="164"/>
      <c r="F24" s="140">
        <f t="shared" si="5"/>
        <v>340000</v>
      </c>
      <c r="G24" s="140">
        <f>97000*2</f>
        <v>194000</v>
      </c>
      <c r="H24" s="140">
        <v>80000</v>
      </c>
      <c r="I24" s="141">
        <f t="shared" si="4"/>
        <v>3609000</v>
      </c>
      <c r="K24" s="330" t="s">
        <v>347</v>
      </c>
    </row>
    <row r="25" spans="1:11" x14ac:dyDescent="0.25">
      <c r="A25" s="142">
        <v>5</v>
      </c>
      <c r="B25" s="160" t="s">
        <v>128</v>
      </c>
      <c r="C25" s="159" t="s">
        <v>329</v>
      </c>
      <c r="D25" s="139">
        <v>2674000</v>
      </c>
      <c r="E25" s="164"/>
      <c r="F25" s="140">
        <f t="shared" si="5"/>
        <v>340000</v>
      </c>
      <c r="G25" s="140">
        <f>148000*2</f>
        <v>296000</v>
      </c>
      <c r="H25" s="140">
        <v>80000</v>
      </c>
      <c r="I25" s="141">
        <f t="shared" ref="I25" si="6">SUM(D25:H25)</f>
        <v>3390000</v>
      </c>
      <c r="K25" s="330" t="s">
        <v>348</v>
      </c>
    </row>
    <row r="26" spans="1:11" x14ac:dyDescent="0.25">
      <c r="A26" s="144"/>
      <c r="B26" s="144"/>
      <c r="C26" s="143"/>
      <c r="D26" s="145"/>
      <c r="E26" s="165"/>
      <c r="F26" s="146"/>
      <c r="G26" s="146"/>
      <c r="H26" s="147" t="s">
        <v>124</v>
      </c>
      <c r="I26" s="148">
        <f>SUM(I21:I25)</f>
        <v>26657000</v>
      </c>
    </row>
    <row r="27" spans="1:11" ht="15.75" thickBot="1" x14ac:dyDescent="0.3">
      <c r="A27" s="149"/>
      <c r="B27" s="149"/>
      <c r="C27" s="150"/>
      <c r="D27" s="151"/>
      <c r="E27" s="166"/>
      <c r="F27" s="152"/>
      <c r="G27" s="152"/>
      <c r="H27" s="136" t="s">
        <v>125</v>
      </c>
      <c r="I27" s="153">
        <f>I26/5</f>
        <v>5331400</v>
      </c>
    </row>
    <row r="28" spans="1:11" x14ac:dyDescent="0.25">
      <c r="C28" s="130"/>
    </row>
    <row r="29" spans="1:11" x14ac:dyDescent="0.25">
      <c r="B29" s="130" t="s">
        <v>132</v>
      </c>
      <c r="C29" s="130"/>
    </row>
    <row r="30" spans="1:11" x14ac:dyDescent="0.25">
      <c r="B30" s="85">
        <v>1</v>
      </c>
      <c r="C30" s="130" t="s">
        <v>160</v>
      </c>
      <c r="E30" s="131">
        <v>1250000</v>
      </c>
    </row>
    <row r="31" spans="1:11" x14ac:dyDescent="0.25">
      <c r="B31" s="85">
        <v>2</v>
      </c>
      <c r="C31" s="130" t="s">
        <v>163</v>
      </c>
      <c r="E31" s="131">
        <f>30000*35</f>
        <v>1050000</v>
      </c>
    </row>
    <row r="32" spans="1:11" x14ac:dyDescent="0.25">
      <c r="B32" s="85"/>
      <c r="C32" s="130"/>
      <c r="D32" s="161" t="s">
        <v>124</v>
      </c>
      <c r="E32" s="131">
        <f>SUM(E30:E31)</f>
        <v>2300000</v>
      </c>
    </row>
    <row r="33" spans="1:9" x14ac:dyDescent="0.25">
      <c r="B33" s="85"/>
      <c r="C33" s="130"/>
    </row>
    <row r="34" spans="1:9" x14ac:dyDescent="0.25">
      <c r="B34" s="85"/>
      <c r="C34" s="130"/>
    </row>
    <row r="35" spans="1:9" x14ac:dyDescent="0.25">
      <c r="A35" s="167" t="s">
        <v>116</v>
      </c>
      <c r="B35" s="167"/>
      <c r="C35" s="171"/>
      <c r="D35" s="170"/>
      <c r="E35" s="170"/>
      <c r="F35" s="170"/>
      <c r="G35" s="170"/>
      <c r="H35" s="170"/>
      <c r="I35" s="170"/>
    </row>
    <row r="36" spans="1:9" s="175" customFormat="1" x14ac:dyDescent="0.25">
      <c r="A36" s="172"/>
      <c r="B36" s="172"/>
      <c r="C36" s="173"/>
      <c r="D36" s="174"/>
      <c r="E36" s="174"/>
      <c r="F36" s="174"/>
      <c r="G36" s="174"/>
      <c r="H36" s="174"/>
      <c r="I36" s="174"/>
    </row>
    <row r="37" spans="1:9" s="175" customFormat="1" x14ac:dyDescent="0.25">
      <c r="A37" s="172"/>
      <c r="B37" s="176" t="s">
        <v>140</v>
      </c>
      <c r="C37" s="173"/>
      <c r="D37" s="174"/>
      <c r="E37" s="174"/>
      <c r="F37" s="174"/>
      <c r="G37" s="174"/>
      <c r="H37" s="174"/>
      <c r="I37" s="174"/>
    </row>
    <row r="38" spans="1:9" s="175" customFormat="1" x14ac:dyDescent="0.25">
      <c r="A38" s="172"/>
      <c r="B38" s="172"/>
      <c r="C38" s="173"/>
      <c r="D38" s="174"/>
      <c r="E38" s="174"/>
      <c r="F38" s="174"/>
      <c r="G38" s="174"/>
      <c r="H38" s="174"/>
      <c r="I38" s="174"/>
    </row>
    <row r="39" spans="1:9" s="175" customFormat="1" x14ac:dyDescent="0.25">
      <c r="A39" s="172"/>
      <c r="B39" s="177">
        <v>1</v>
      </c>
      <c r="C39" s="173" t="s">
        <v>118</v>
      </c>
      <c r="D39" s="174"/>
      <c r="E39" s="174"/>
      <c r="F39" s="174"/>
      <c r="G39" s="174" t="s">
        <v>305</v>
      </c>
      <c r="H39" s="174"/>
      <c r="I39" s="174"/>
    </row>
    <row r="40" spans="1:9" s="175" customFormat="1" x14ac:dyDescent="0.25">
      <c r="A40" s="172"/>
      <c r="B40" s="177">
        <v>2</v>
      </c>
      <c r="C40" s="173" t="s">
        <v>119</v>
      </c>
      <c r="D40" s="174"/>
      <c r="E40" s="174"/>
      <c r="F40" s="174"/>
      <c r="G40" s="174" t="s">
        <v>305</v>
      </c>
      <c r="H40" s="174"/>
      <c r="I40" s="174"/>
    </row>
    <row r="41" spans="1:9" s="175" customFormat="1" x14ac:dyDescent="0.25">
      <c r="A41" s="172"/>
      <c r="B41" s="177">
        <v>3</v>
      </c>
      <c r="C41" s="173" t="s">
        <v>120</v>
      </c>
      <c r="D41" s="174"/>
      <c r="E41" s="174"/>
      <c r="F41" s="174"/>
      <c r="G41" s="174" t="s">
        <v>305</v>
      </c>
      <c r="H41" s="174"/>
      <c r="I41" s="174"/>
    </row>
    <row r="42" spans="1:9" s="175" customFormat="1" x14ac:dyDescent="0.25">
      <c r="A42" s="172"/>
      <c r="B42" s="177">
        <v>4</v>
      </c>
      <c r="C42" s="173" t="s">
        <v>105</v>
      </c>
      <c r="D42" s="174"/>
      <c r="E42" s="174"/>
      <c r="F42" s="174"/>
      <c r="G42" s="174" t="s">
        <v>305</v>
      </c>
      <c r="H42" s="174"/>
      <c r="I42" s="174"/>
    </row>
    <row r="43" spans="1:9" s="175" customFormat="1" x14ac:dyDescent="0.25">
      <c r="A43" s="172"/>
      <c r="B43" s="172"/>
      <c r="C43" s="173"/>
      <c r="D43" s="174"/>
      <c r="E43" s="174"/>
      <c r="F43" s="174"/>
      <c r="G43" s="174"/>
      <c r="H43" s="174"/>
      <c r="I43" s="174"/>
    </row>
    <row r="44" spans="1:9" s="175" customFormat="1" x14ac:dyDescent="0.25">
      <c r="A44" s="172"/>
      <c r="B44" s="172"/>
      <c r="C44" s="173"/>
      <c r="D44" s="174"/>
      <c r="E44" s="174"/>
      <c r="F44" s="174"/>
      <c r="G44" s="174"/>
      <c r="H44" s="174"/>
      <c r="I44" s="174"/>
    </row>
    <row r="45" spans="1:9" x14ac:dyDescent="0.25">
      <c r="A45" s="167" t="s">
        <v>82</v>
      </c>
      <c r="B45" s="168"/>
      <c r="C45" s="171"/>
      <c r="D45" s="170"/>
      <c r="E45" s="170"/>
      <c r="F45" s="170"/>
      <c r="G45" s="170"/>
      <c r="H45" s="170"/>
      <c r="I45" s="170"/>
    </row>
    <row r="46" spans="1:9" x14ac:dyDescent="0.25">
      <c r="A46" s="162"/>
      <c r="C46" s="130"/>
    </row>
    <row r="47" spans="1:9" s="154" customFormat="1" x14ac:dyDescent="0.25">
      <c r="A47" s="132"/>
      <c r="B47" s="130" t="s">
        <v>98</v>
      </c>
      <c r="C47"/>
      <c r="D47" s="131"/>
      <c r="E47" s="131"/>
      <c r="F47" s="131"/>
      <c r="G47" s="131"/>
      <c r="H47" s="131"/>
      <c r="I47" s="131"/>
    </row>
    <row r="48" spans="1:9" s="132" customFormat="1" ht="15.75" thickBot="1" x14ac:dyDescent="0.3">
      <c r="C48" s="130"/>
      <c r="D48" s="131"/>
      <c r="E48" s="131"/>
      <c r="F48" s="131"/>
      <c r="G48" s="131"/>
      <c r="H48" s="131"/>
      <c r="I48" s="131"/>
    </row>
    <row r="49" spans="1:9" s="131" customFormat="1" x14ac:dyDescent="0.25">
      <c r="A49" s="133" t="s">
        <v>74</v>
      </c>
      <c r="B49" s="157" t="s">
        <v>126</v>
      </c>
      <c r="C49" s="155" t="s">
        <v>127</v>
      </c>
      <c r="D49" s="407" t="s">
        <v>139</v>
      </c>
      <c r="E49" s="408"/>
      <c r="F49" s="408"/>
      <c r="G49" s="408"/>
      <c r="H49" s="408"/>
      <c r="I49" s="409"/>
    </row>
    <row r="50" spans="1:9" ht="15.75" thickBot="1" x14ac:dyDescent="0.3">
      <c r="A50" s="134"/>
      <c r="B50" s="134"/>
      <c r="C50" s="156"/>
      <c r="D50" s="135" t="s">
        <v>135</v>
      </c>
      <c r="E50" s="163" t="s">
        <v>137</v>
      </c>
      <c r="F50" s="136" t="s">
        <v>130</v>
      </c>
      <c r="G50" s="136" t="s">
        <v>131</v>
      </c>
      <c r="H50" s="136" t="s">
        <v>123</v>
      </c>
      <c r="I50" s="137" t="s">
        <v>124</v>
      </c>
    </row>
    <row r="51" spans="1:9" x14ac:dyDescent="0.25">
      <c r="A51" s="142">
        <v>1</v>
      </c>
      <c r="B51" s="159" t="s">
        <v>330</v>
      </c>
      <c r="C51" s="160" t="s">
        <v>128</v>
      </c>
      <c r="D51" s="139">
        <v>1000000</v>
      </c>
      <c r="E51" s="139">
        <v>5130000</v>
      </c>
      <c r="F51" s="140">
        <f t="shared" ref="F51:F54" si="7">170000*2</f>
        <v>340000</v>
      </c>
      <c r="G51" s="140">
        <f>151000*2</f>
        <v>302000</v>
      </c>
      <c r="H51" s="140">
        <v>80000</v>
      </c>
      <c r="I51" s="141">
        <f t="shared" ref="I51:I56" si="8">SUM(D51:H51)</f>
        <v>6852000</v>
      </c>
    </row>
    <row r="52" spans="1:9" x14ac:dyDescent="0.25">
      <c r="A52" s="142">
        <v>2</v>
      </c>
      <c r="B52" s="159" t="s">
        <v>183</v>
      </c>
      <c r="C52" s="160" t="s">
        <v>128</v>
      </c>
      <c r="D52" s="139">
        <v>2500000</v>
      </c>
      <c r="E52" s="139">
        <v>5081000</v>
      </c>
      <c r="F52" s="140">
        <f t="shared" si="7"/>
        <v>340000</v>
      </c>
      <c r="G52" s="140">
        <f>72000*2</f>
        <v>144000</v>
      </c>
      <c r="H52" s="140">
        <v>80000</v>
      </c>
      <c r="I52" s="141">
        <f t="shared" si="8"/>
        <v>8145000</v>
      </c>
    </row>
    <row r="53" spans="1:9" x14ac:dyDescent="0.25">
      <c r="A53" s="142">
        <v>3</v>
      </c>
      <c r="B53" s="159" t="s">
        <v>331</v>
      </c>
      <c r="C53" s="160" t="s">
        <v>128</v>
      </c>
      <c r="D53" s="139">
        <v>2000000</v>
      </c>
      <c r="E53" s="139">
        <v>7081000</v>
      </c>
      <c r="F53" s="140">
        <f t="shared" si="7"/>
        <v>340000</v>
      </c>
      <c r="G53" s="140">
        <f>171000*2</f>
        <v>342000</v>
      </c>
      <c r="H53" s="140">
        <v>80000</v>
      </c>
      <c r="I53" s="141">
        <f t="shared" si="8"/>
        <v>9843000</v>
      </c>
    </row>
    <row r="54" spans="1:9" x14ac:dyDescent="0.25">
      <c r="A54" s="142">
        <v>4</v>
      </c>
      <c r="B54" s="159" t="s">
        <v>332</v>
      </c>
      <c r="C54" s="160" t="s">
        <v>128</v>
      </c>
      <c r="D54" s="139">
        <v>1500000</v>
      </c>
      <c r="E54" s="139">
        <v>2674000</v>
      </c>
      <c r="F54" s="140">
        <f t="shared" si="7"/>
        <v>340000</v>
      </c>
      <c r="G54" s="140">
        <f>148000*2</f>
        <v>296000</v>
      </c>
      <c r="H54" s="140">
        <v>80000</v>
      </c>
      <c r="I54" s="141">
        <f>SUM(D54:H54)</f>
        <v>4890000</v>
      </c>
    </row>
    <row r="55" spans="1:9" x14ac:dyDescent="0.25">
      <c r="A55" s="142">
        <v>5</v>
      </c>
      <c r="B55" s="159" t="s">
        <v>333</v>
      </c>
      <c r="C55" s="160" t="s">
        <v>128</v>
      </c>
      <c r="D55" s="139"/>
      <c r="E55" s="139">
        <v>1500000</v>
      </c>
      <c r="F55" s="140"/>
      <c r="G55" s="140"/>
      <c r="H55" s="140"/>
      <c r="I55" s="141">
        <f>SUM(D55:H55)</f>
        <v>1500000</v>
      </c>
    </row>
    <row r="56" spans="1:9" x14ac:dyDescent="0.25">
      <c r="A56" s="142">
        <v>6</v>
      </c>
      <c r="B56" s="159" t="s">
        <v>334</v>
      </c>
      <c r="C56" s="160" t="s">
        <v>128</v>
      </c>
      <c r="D56" s="139"/>
      <c r="E56" s="139">
        <v>1200000</v>
      </c>
      <c r="F56" s="140"/>
      <c r="G56" s="140"/>
      <c r="H56" s="140"/>
      <c r="I56" s="141">
        <f t="shared" si="8"/>
        <v>1200000</v>
      </c>
    </row>
    <row r="57" spans="1:9" x14ac:dyDescent="0.25">
      <c r="A57" s="144"/>
      <c r="B57" s="144"/>
      <c r="C57" s="143"/>
      <c r="D57" s="145"/>
      <c r="E57" s="165"/>
      <c r="F57" s="146"/>
      <c r="G57" s="146"/>
      <c r="H57" s="147" t="s">
        <v>124</v>
      </c>
      <c r="I57" s="148">
        <f>SUM(I51:I56)</f>
        <v>32430000</v>
      </c>
    </row>
    <row r="58" spans="1:9" ht="15.75" thickBot="1" x14ac:dyDescent="0.3">
      <c r="A58" s="149"/>
      <c r="B58" s="149"/>
      <c r="C58" s="150"/>
      <c r="D58" s="151"/>
      <c r="E58" s="166"/>
      <c r="F58" s="152"/>
      <c r="G58" s="152"/>
      <c r="H58" s="136" t="s">
        <v>125</v>
      </c>
      <c r="I58" s="153">
        <f>I57/6</f>
        <v>5405000</v>
      </c>
    </row>
    <row r="59" spans="1:9" x14ac:dyDescent="0.25">
      <c r="A59" s="178"/>
      <c r="B59" s="178"/>
      <c r="C59" s="179"/>
      <c r="D59" s="180"/>
      <c r="E59" s="180"/>
      <c r="F59" s="180"/>
      <c r="G59" s="180"/>
      <c r="H59" s="181"/>
      <c r="I59" s="180"/>
    </row>
    <row r="60" spans="1:9" x14ac:dyDescent="0.25">
      <c r="A60" s="178"/>
      <c r="B60" s="178"/>
      <c r="C60" s="179"/>
      <c r="D60" s="180"/>
      <c r="E60" s="180"/>
      <c r="F60" s="180"/>
      <c r="G60" s="180"/>
      <c r="H60" s="181"/>
      <c r="I60" s="180"/>
    </row>
    <row r="61" spans="1:9" x14ac:dyDescent="0.25">
      <c r="A61" s="167" t="s">
        <v>111</v>
      </c>
      <c r="B61" s="168"/>
      <c r="C61" s="171"/>
      <c r="D61" s="170"/>
      <c r="E61" s="170"/>
      <c r="F61" s="170"/>
      <c r="G61" s="170"/>
      <c r="H61" s="170"/>
      <c r="I61" s="170"/>
    </row>
    <row r="62" spans="1:9" x14ac:dyDescent="0.25">
      <c r="A62" s="162"/>
      <c r="C62" s="130"/>
    </row>
    <row r="63" spans="1:9" s="154" customFormat="1" x14ac:dyDescent="0.25">
      <c r="A63" s="132"/>
      <c r="B63" s="130" t="s">
        <v>98</v>
      </c>
      <c r="C63"/>
      <c r="D63" s="131"/>
      <c r="E63" s="131"/>
      <c r="F63" s="131"/>
      <c r="G63" s="131"/>
      <c r="H63" s="131"/>
      <c r="I63" s="131"/>
    </row>
    <row r="64" spans="1:9" s="132" customFormat="1" ht="15.75" thickBot="1" x14ac:dyDescent="0.3">
      <c r="C64" s="130"/>
      <c r="D64" s="131"/>
      <c r="E64" s="131"/>
      <c r="F64" s="131"/>
      <c r="G64" s="131"/>
      <c r="H64" s="131"/>
      <c r="I64" s="131"/>
    </row>
    <row r="65" spans="1:13" s="131" customFormat="1" x14ac:dyDescent="0.25">
      <c r="A65" s="133" t="s">
        <v>74</v>
      </c>
      <c r="B65" s="157" t="s">
        <v>126</v>
      </c>
      <c r="C65" s="155" t="s">
        <v>127</v>
      </c>
      <c r="D65" s="407" t="s">
        <v>139</v>
      </c>
      <c r="E65" s="408"/>
      <c r="F65" s="408"/>
      <c r="G65" s="408"/>
      <c r="H65" s="408"/>
      <c r="I65" s="409"/>
    </row>
    <row r="66" spans="1:13" ht="15.75" thickBot="1" x14ac:dyDescent="0.3">
      <c r="A66" s="134"/>
      <c r="B66" s="134"/>
      <c r="C66" s="156"/>
      <c r="D66" s="135" t="s">
        <v>135</v>
      </c>
      <c r="E66" s="163" t="s">
        <v>137</v>
      </c>
      <c r="F66" s="136" t="s">
        <v>130</v>
      </c>
      <c r="G66" s="136" t="s">
        <v>131</v>
      </c>
      <c r="H66" s="136" t="s">
        <v>123</v>
      </c>
      <c r="I66" s="137" t="s">
        <v>124</v>
      </c>
    </row>
    <row r="67" spans="1:13" x14ac:dyDescent="0.25">
      <c r="A67" s="138">
        <v>1</v>
      </c>
      <c r="B67" s="158" t="s">
        <v>143</v>
      </c>
      <c r="C67" s="160" t="s">
        <v>128</v>
      </c>
      <c r="D67" s="139"/>
      <c r="E67" s="139">
        <v>3797000</v>
      </c>
      <c r="F67" s="140">
        <f>170000*2</f>
        <v>340000</v>
      </c>
      <c r="G67" s="140">
        <f>353000*2</f>
        <v>706000</v>
      </c>
      <c r="H67" s="140">
        <v>80000</v>
      </c>
      <c r="I67" s="141">
        <f t="shared" ref="I67:I70" si="9">SUM(D67:H67)</f>
        <v>4923000</v>
      </c>
      <c r="K67" t="s">
        <v>146</v>
      </c>
      <c r="M67" t="s">
        <v>152</v>
      </c>
    </row>
    <row r="68" spans="1:13" x14ac:dyDescent="0.25">
      <c r="A68" s="142">
        <v>2</v>
      </c>
      <c r="B68" s="159" t="s">
        <v>144</v>
      </c>
      <c r="C68" s="160" t="s">
        <v>128</v>
      </c>
      <c r="D68" s="139"/>
      <c r="E68" s="139">
        <v>3829000</v>
      </c>
      <c r="F68" s="140">
        <f t="shared" ref="F68:F70" si="10">170000*2</f>
        <v>340000</v>
      </c>
      <c r="G68" s="140">
        <f>128000*2</f>
        <v>256000</v>
      </c>
      <c r="H68" s="140">
        <v>80000</v>
      </c>
      <c r="I68" s="141">
        <f t="shared" si="9"/>
        <v>4505000</v>
      </c>
      <c r="K68" t="s">
        <v>147</v>
      </c>
      <c r="M68" t="s">
        <v>153</v>
      </c>
    </row>
    <row r="69" spans="1:13" x14ac:dyDescent="0.25">
      <c r="A69" s="142">
        <f>A68+1</f>
        <v>3</v>
      </c>
      <c r="B69" s="159" t="s">
        <v>145</v>
      </c>
      <c r="C69" s="160" t="s">
        <v>128</v>
      </c>
      <c r="D69" s="139"/>
      <c r="E69" s="139">
        <v>3797000</v>
      </c>
      <c r="F69" s="140">
        <f t="shared" si="10"/>
        <v>340000</v>
      </c>
      <c r="G69" s="140">
        <f>353000*2</f>
        <v>706000</v>
      </c>
      <c r="H69" s="140">
        <v>80000</v>
      </c>
      <c r="I69" s="141">
        <f t="shared" si="9"/>
        <v>4923000</v>
      </c>
      <c r="K69" t="s">
        <v>148</v>
      </c>
      <c r="M69" t="s">
        <v>349</v>
      </c>
    </row>
    <row r="70" spans="1:13" x14ac:dyDescent="0.25">
      <c r="A70" s="142">
        <v>4</v>
      </c>
      <c r="B70" s="159" t="s">
        <v>169</v>
      </c>
      <c r="C70" s="160" t="s">
        <v>128</v>
      </c>
      <c r="D70" s="139"/>
      <c r="E70" s="139">
        <v>2674000</v>
      </c>
      <c r="F70" s="140">
        <f t="shared" si="10"/>
        <v>340000</v>
      </c>
      <c r="G70" s="140">
        <f>148000*2</f>
        <v>296000</v>
      </c>
      <c r="H70" s="140">
        <v>80000</v>
      </c>
      <c r="I70" s="141">
        <f t="shared" si="9"/>
        <v>3390000</v>
      </c>
      <c r="K70" t="s">
        <v>149</v>
      </c>
      <c r="M70" t="s">
        <v>350</v>
      </c>
    </row>
    <row r="71" spans="1:13" x14ac:dyDescent="0.25">
      <c r="A71" s="144"/>
      <c r="B71" s="144"/>
      <c r="C71" s="143"/>
      <c r="D71" s="145"/>
      <c r="E71" s="165"/>
      <c r="F71" s="146"/>
      <c r="G71" s="146"/>
      <c r="H71" s="147" t="s">
        <v>124</v>
      </c>
      <c r="I71" s="148">
        <f>SUM(I67:I70)</f>
        <v>17741000</v>
      </c>
    </row>
    <row r="72" spans="1:13" ht="15.75" thickBot="1" x14ac:dyDescent="0.3">
      <c r="A72" s="149"/>
      <c r="B72" s="149"/>
      <c r="C72" s="150"/>
      <c r="D72" s="151"/>
      <c r="E72" s="166"/>
      <c r="F72" s="152"/>
      <c r="G72" s="152"/>
      <c r="H72" s="136" t="s">
        <v>125</v>
      </c>
      <c r="I72" s="153">
        <f>I71/4</f>
        <v>4435250</v>
      </c>
    </row>
    <row r="75" spans="1:13" x14ac:dyDescent="0.25">
      <c r="A75" s="167" t="s">
        <v>99</v>
      </c>
      <c r="B75" s="168"/>
      <c r="C75" s="169"/>
      <c r="D75" s="170"/>
      <c r="E75" s="170"/>
      <c r="F75" s="170"/>
      <c r="G75" s="170"/>
      <c r="H75" s="170"/>
      <c r="I75" s="170"/>
    </row>
    <row r="77" spans="1:13" x14ac:dyDescent="0.25">
      <c r="B77" s="130" t="s">
        <v>86</v>
      </c>
    </row>
    <row r="78" spans="1:13" ht="15.75" thickBot="1" x14ac:dyDescent="0.3">
      <c r="C78" s="130"/>
    </row>
    <row r="79" spans="1:13" s="132" customFormat="1" x14ac:dyDescent="0.25">
      <c r="A79" s="133" t="s">
        <v>74</v>
      </c>
      <c r="B79" s="157" t="s">
        <v>126</v>
      </c>
      <c r="C79" s="155" t="s">
        <v>127</v>
      </c>
      <c r="D79" s="407" t="s">
        <v>138</v>
      </c>
      <c r="E79" s="408"/>
      <c r="F79" s="408"/>
      <c r="G79" s="408"/>
      <c r="H79" s="408"/>
      <c r="I79" s="409"/>
    </row>
    <row r="80" spans="1:13" s="132" customFormat="1" ht="15.75" thickBot="1" x14ac:dyDescent="0.3">
      <c r="A80" s="134"/>
      <c r="B80" s="134"/>
      <c r="C80" s="156"/>
      <c r="D80" s="135" t="s">
        <v>129</v>
      </c>
      <c r="E80" s="163" t="s">
        <v>136</v>
      </c>
      <c r="F80" s="136" t="s">
        <v>130</v>
      </c>
      <c r="G80" s="136" t="s">
        <v>131</v>
      </c>
      <c r="H80" s="136" t="s">
        <v>123</v>
      </c>
      <c r="I80" s="137" t="s">
        <v>124</v>
      </c>
    </row>
    <row r="81" spans="1:11" s="131" customFormat="1" x14ac:dyDescent="0.25">
      <c r="A81" s="138">
        <v>1</v>
      </c>
      <c r="B81" s="160" t="s">
        <v>128</v>
      </c>
      <c r="C81" s="158" t="s">
        <v>92</v>
      </c>
      <c r="D81" s="139">
        <v>8193000</v>
      </c>
      <c r="E81" s="164"/>
      <c r="F81" s="140">
        <f>170000*2</f>
        <v>340000</v>
      </c>
      <c r="G81" s="140">
        <f>354000*2</f>
        <v>708000</v>
      </c>
      <c r="H81" s="140">
        <v>80000</v>
      </c>
      <c r="I81" s="141">
        <f t="shared" ref="I81:I85" si="11">SUM(D81:H81)</f>
        <v>9321000</v>
      </c>
      <c r="K81" s="330" t="s">
        <v>324</v>
      </c>
    </row>
    <row r="82" spans="1:11" x14ac:dyDescent="0.25">
      <c r="A82" s="142">
        <v>2</v>
      </c>
      <c r="B82" s="160" t="s">
        <v>128</v>
      </c>
      <c r="C82" s="159" t="s">
        <v>93</v>
      </c>
      <c r="D82" s="139">
        <v>3808000</v>
      </c>
      <c r="E82" s="164"/>
      <c r="F82" s="140">
        <f t="shared" ref="F82:F85" si="12">170000*2</f>
        <v>340000</v>
      </c>
      <c r="G82" s="140">
        <f>232000*2</f>
        <v>464000</v>
      </c>
      <c r="H82" s="140">
        <v>80000</v>
      </c>
      <c r="I82" s="141">
        <f t="shared" si="11"/>
        <v>4692000</v>
      </c>
      <c r="K82" s="330" t="s">
        <v>325</v>
      </c>
    </row>
    <row r="83" spans="1:11" x14ac:dyDescent="0.25">
      <c r="A83" s="142">
        <v>3</v>
      </c>
      <c r="B83" s="160" t="s">
        <v>128</v>
      </c>
      <c r="C83" s="159" t="s">
        <v>94</v>
      </c>
      <c r="D83" s="139">
        <v>5081000</v>
      </c>
      <c r="E83" s="164"/>
      <c r="F83" s="140">
        <f t="shared" si="12"/>
        <v>340000</v>
      </c>
      <c r="G83" s="140">
        <f>72000*2</f>
        <v>144000</v>
      </c>
      <c r="H83" s="140">
        <v>80000</v>
      </c>
      <c r="I83" s="141">
        <f t="shared" si="11"/>
        <v>5645000</v>
      </c>
      <c r="K83" s="330" t="s">
        <v>326</v>
      </c>
    </row>
    <row r="84" spans="1:11" x14ac:dyDescent="0.25">
      <c r="A84" s="142">
        <f>A83+1</f>
        <v>4</v>
      </c>
      <c r="B84" s="160" t="s">
        <v>128</v>
      </c>
      <c r="C84" s="159" t="s">
        <v>95</v>
      </c>
      <c r="D84" s="139">
        <v>2995000</v>
      </c>
      <c r="E84" s="164"/>
      <c r="F84" s="140">
        <f t="shared" si="12"/>
        <v>340000</v>
      </c>
      <c r="G84" s="140">
        <f>97000*2</f>
        <v>194000</v>
      </c>
      <c r="H84" s="140">
        <v>80000</v>
      </c>
      <c r="I84" s="141">
        <f t="shared" si="11"/>
        <v>3609000</v>
      </c>
      <c r="K84" s="330" t="s">
        <v>347</v>
      </c>
    </row>
    <row r="85" spans="1:11" x14ac:dyDescent="0.25">
      <c r="A85" s="142">
        <v>5</v>
      </c>
      <c r="B85" s="160" t="s">
        <v>128</v>
      </c>
      <c r="C85" s="159" t="s">
        <v>329</v>
      </c>
      <c r="D85" s="139">
        <v>2674000</v>
      </c>
      <c r="E85" s="164"/>
      <c r="F85" s="140">
        <f t="shared" si="12"/>
        <v>340000</v>
      </c>
      <c r="G85" s="140">
        <f>148000*2</f>
        <v>296000</v>
      </c>
      <c r="H85" s="140">
        <v>80000</v>
      </c>
      <c r="I85" s="141">
        <f t="shared" si="11"/>
        <v>3390000</v>
      </c>
      <c r="K85" s="330" t="s">
        <v>348</v>
      </c>
    </row>
    <row r="86" spans="1:11" x14ac:dyDescent="0.25">
      <c r="A86" s="144"/>
      <c r="B86" s="144"/>
      <c r="C86" s="143"/>
      <c r="D86" s="145"/>
      <c r="E86" s="165"/>
      <c r="F86" s="146"/>
      <c r="G86" s="146"/>
      <c r="H86" s="147" t="s">
        <v>124</v>
      </c>
      <c r="I86" s="148">
        <f>SUM(I81:I85)</f>
        <v>26657000</v>
      </c>
    </row>
    <row r="87" spans="1:11" ht="15.75" thickBot="1" x14ac:dyDescent="0.3">
      <c r="A87" s="149"/>
      <c r="B87" s="149"/>
      <c r="C87" s="150"/>
      <c r="D87" s="151"/>
      <c r="E87" s="166"/>
      <c r="F87" s="152"/>
      <c r="G87" s="152"/>
      <c r="H87" s="136" t="s">
        <v>125</v>
      </c>
      <c r="I87" s="153">
        <f>I86/5</f>
        <v>5331400</v>
      </c>
    </row>
    <row r="88" spans="1:11" x14ac:dyDescent="0.25">
      <c r="C88" s="130"/>
    </row>
    <row r="89" spans="1:11" x14ac:dyDescent="0.25">
      <c r="B89" s="130" t="s">
        <v>132</v>
      </c>
      <c r="C89" s="130"/>
    </row>
    <row r="90" spans="1:11" x14ac:dyDescent="0.25">
      <c r="B90" s="85">
        <v>1</v>
      </c>
      <c r="C90" s="130" t="s">
        <v>133</v>
      </c>
      <c r="E90" s="131">
        <v>1250000</v>
      </c>
    </row>
    <row r="91" spans="1:11" x14ac:dyDescent="0.25">
      <c r="B91" s="85">
        <v>2</v>
      </c>
      <c r="C91" s="130" t="s">
        <v>134</v>
      </c>
      <c r="E91" s="131">
        <f>50000*35</f>
        <v>1750000</v>
      </c>
    </row>
    <row r="92" spans="1:11" x14ac:dyDescent="0.25">
      <c r="B92" s="85"/>
      <c r="C92" s="130"/>
      <c r="D92" s="161" t="s">
        <v>124</v>
      </c>
      <c r="E92" s="131">
        <f>SUM(E90:E91)</f>
        <v>3000000</v>
      </c>
    </row>
    <row r="93" spans="1:11" x14ac:dyDescent="0.25">
      <c r="B93" s="85"/>
      <c r="C93" s="130"/>
    </row>
    <row r="95" spans="1:11" x14ac:dyDescent="0.25">
      <c r="A95" s="167" t="s">
        <v>295</v>
      </c>
      <c r="B95" s="168"/>
      <c r="C95" s="169"/>
      <c r="D95" s="170"/>
      <c r="E95" s="170"/>
      <c r="F95" s="170"/>
      <c r="G95" s="170"/>
      <c r="H95" s="170"/>
      <c r="I95" s="170"/>
    </row>
    <row r="97" spans="1:9" s="154" customFormat="1" x14ac:dyDescent="0.25">
      <c r="A97" s="132"/>
      <c r="B97" s="130" t="s">
        <v>85</v>
      </c>
      <c r="C97"/>
      <c r="D97" s="131"/>
      <c r="E97" s="131"/>
      <c r="F97" s="131"/>
      <c r="G97" s="131"/>
      <c r="H97" s="131"/>
      <c r="I97" s="131"/>
    </row>
    <row r="98" spans="1:9" s="132" customFormat="1" ht="15.75" thickBot="1" x14ac:dyDescent="0.3">
      <c r="C98" s="130"/>
      <c r="D98" s="131"/>
      <c r="E98" s="131"/>
      <c r="F98" s="131"/>
      <c r="G98" s="131"/>
      <c r="H98" s="131"/>
      <c r="I98" s="131"/>
    </row>
    <row r="99" spans="1:9" s="131" customFormat="1" x14ac:dyDescent="0.25">
      <c r="A99" s="133" t="s">
        <v>74</v>
      </c>
      <c r="B99" s="157" t="s">
        <v>126</v>
      </c>
      <c r="C99" s="155" t="s">
        <v>127</v>
      </c>
      <c r="D99" s="407" t="s">
        <v>139</v>
      </c>
      <c r="E99" s="408"/>
      <c r="F99" s="408"/>
      <c r="G99" s="408"/>
      <c r="H99" s="408"/>
      <c r="I99" s="409"/>
    </row>
    <row r="100" spans="1:9" ht="15.75" thickBot="1" x14ac:dyDescent="0.3">
      <c r="A100" s="134"/>
      <c r="B100" s="134"/>
      <c r="C100" s="156"/>
      <c r="D100" s="135" t="s">
        <v>135</v>
      </c>
      <c r="E100" s="163" t="s">
        <v>137</v>
      </c>
      <c r="F100" s="136" t="s">
        <v>130</v>
      </c>
      <c r="G100" s="136" t="s">
        <v>131</v>
      </c>
      <c r="H100" s="136" t="s">
        <v>123</v>
      </c>
      <c r="I100" s="137" t="s">
        <v>124</v>
      </c>
    </row>
    <row r="101" spans="1:9" x14ac:dyDescent="0.25">
      <c r="A101" s="138">
        <v>1</v>
      </c>
      <c r="B101" s="158" t="s">
        <v>150</v>
      </c>
      <c r="C101" s="160" t="s">
        <v>128</v>
      </c>
      <c r="D101" s="139">
        <v>2000000</v>
      </c>
      <c r="E101" s="139">
        <v>8193000</v>
      </c>
      <c r="F101" s="140">
        <f>170000*2</f>
        <v>340000</v>
      </c>
      <c r="G101" s="140">
        <f>354000*2</f>
        <v>708000</v>
      </c>
      <c r="H101" s="140">
        <v>80000</v>
      </c>
      <c r="I101" s="141">
        <f t="shared" ref="I101:I104" si="13">SUM(D101:H101)</f>
        <v>11321000</v>
      </c>
    </row>
    <row r="102" spans="1:9" x14ac:dyDescent="0.25">
      <c r="A102" s="142">
        <v>2</v>
      </c>
      <c r="B102" s="159" t="s">
        <v>142</v>
      </c>
      <c r="C102" s="160" t="s">
        <v>128</v>
      </c>
      <c r="D102" s="139">
        <v>1000000</v>
      </c>
      <c r="E102" s="139">
        <v>3808000</v>
      </c>
      <c r="F102" s="140">
        <f t="shared" ref="F102:F104" si="14">170000*2</f>
        <v>340000</v>
      </c>
      <c r="G102" s="140">
        <f>232000*2</f>
        <v>464000</v>
      </c>
      <c r="H102" s="140">
        <v>80000</v>
      </c>
      <c r="I102" s="141">
        <f t="shared" si="13"/>
        <v>5692000</v>
      </c>
    </row>
    <row r="103" spans="1:9" x14ac:dyDescent="0.25">
      <c r="A103" s="142">
        <v>3</v>
      </c>
      <c r="B103" s="159" t="s">
        <v>151</v>
      </c>
      <c r="C103" s="160" t="s">
        <v>128</v>
      </c>
      <c r="D103" s="139">
        <v>1000000</v>
      </c>
      <c r="E103" s="139">
        <v>2781000</v>
      </c>
      <c r="F103" s="140">
        <f t="shared" si="14"/>
        <v>340000</v>
      </c>
      <c r="G103" s="140">
        <v>107000</v>
      </c>
      <c r="H103" s="140">
        <v>80000</v>
      </c>
      <c r="I103" s="141">
        <f t="shared" si="13"/>
        <v>4308000</v>
      </c>
    </row>
    <row r="104" spans="1:9" x14ac:dyDescent="0.25">
      <c r="A104" s="142">
        <v>4</v>
      </c>
      <c r="B104" s="159" t="s">
        <v>141</v>
      </c>
      <c r="C104" s="160" t="s">
        <v>128</v>
      </c>
      <c r="D104" s="139">
        <v>1500000</v>
      </c>
      <c r="E104" s="139">
        <v>7081000</v>
      </c>
      <c r="F104" s="140">
        <f t="shared" si="14"/>
        <v>340000</v>
      </c>
      <c r="G104" s="140">
        <f>171000*2</f>
        <v>342000</v>
      </c>
      <c r="H104" s="140">
        <v>80000</v>
      </c>
      <c r="I104" s="141">
        <f t="shared" si="13"/>
        <v>9343000</v>
      </c>
    </row>
    <row r="105" spans="1:9" x14ac:dyDescent="0.25">
      <c r="A105" s="144"/>
      <c r="B105" s="144"/>
      <c r="C105" s="143"/>
      <c r="D105" s="145"/>
      <c r="E105" s="165"/>
      <c r="F105" s="146"/>
      <c r="G105" s="146"/>
      <c r="H105" s="147" t="s">
        <v>124</v>
      </c>
      <c r="I105" s="148">
        <f>SUM(I101:I104)</f>
        <v>30664000</v>
      </c>
    </row>
    <row r="106" spans="1:9" ht="15.75" thickBot="1" x14ac:dyDescent="0.3">
      <c r="A106" s="149"/>
      <c r="B106" s="149"/>
      <c r="C106" s="150"/>
      <c r="D106" s="151"/>
      <c r="E106" s="166"/>
      <c r="F106" s="152"/>
      <c r="G106" s="152"/>
      <c r="H106" s="136" t="s">
        <v>125</v>
      </c>
      <c r="I106" s="153">
        <f>I105/4</f>
        <v>7666000</v>
      </c>
    </row>
  </sheetData>
  <mergeCells count="6">
    <mergeCell ref="D79:I79"/>
    <mergeCell ref="D99:I99"/>
    <mergeCell ref="D5:I5"/>
    <mergeCell ref="D49:I49"/>
    <mergeCell ref="D19:I19"/>
    <mergeCell ref="D65:I65"/>
  </mergeCells>
  <pageMargins left="0.31496062992125984" right="0.31496062992125984" top="0.94488188976377963" bottom="0.94488188976377963" header="0.31496062992125984" footer="0.31496062992125984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zoomScale="90" zoomScaleNormal="90" workbookViewId="0">
      <selection activeCell="M14" sqref="M14"/>
    </sheetView>
  </sheetViews>
  <sheetFormatPr defaultColWidth="8" defaultRowHeight="15.75" customHeight="1" x14ac:dyDescent="0.25"/>
  <cols>
    <col min="1" max="1" width="8.28515625" style="9" customWidth="1"/>
    <col min="2" max="2" width="2" style="9" customWidth="1"/>
    <col min="3" max="3" width="39.140625" style="9" customWidth="1"/>
    <col min="4" max="4" width="4.42578125" style="12" customWidth="1"/>
    <col min="5" max="5" width="4" style="10" customWidth="1"/>
    <col min="6" max="6" width="2" style="9" customWidth="1"/>
    <col min="7" max="7" width="4.28515625" style="12" customWidth="1"/>
    <col min="8" max="8" width="4.28515625" style="9" customWidth="1"/>
    <col min="9" max="9" width="2" style="9" customWidth="1"/>
    <col min="10" max="10" width="3.5703125" style="12" customWidth="1"/>
    <col min="11" max="11" width="4" style="10" customWidth="1"/>
    <col min="12" max="12" width="6.5703125" style="9" customWidth="1"/>
    <col min="13" max="13" width="6.85546875" style="9" customWidth="1"/>
    <col min="14" max="14" width="15.85546875" style="247" customWidth="1"/>
    <col min="15" max="15" width="18" style="14" bestFit="1" customWidth="1"/>
    <col min="16" max="16" width="2.42578125" style="14" customWidth="1"/>
    <col min="17" max="17" width="19.28515625" style="9" customWidth="1"/>
    <col min="18" max="16384" width="8" style="9"/>
  </cols>
  <sheetData>
    <row r="1" spans="1:17" ht="15.75" customHeight="1" x14ac:dyDescent="0.25">
      <c r="A1" s="393" t="s">
        <v>192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184"/>
    </row>
    <row r="2" spans="1:17" ht="15.75" customHeight="1" x14ac:dyDescent="0.25">
      <c r="A2" s="393" t="s">
        <v>193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184"/>
    </row>
    <row r="3" spans="1:17" ht="15.75" customHeight="1" x14ac:dyDescent="0.25">
      <c r="B3" s="11"/>
      <c r="C3" s="11"/>
      <c r="F3" s="11"/>
      <c r="I3" s="11"/>
      <c r="L3" s="11"/>
      <c r="M3" s="11"/>
      <c r="N3" s="199"/>
    </row>
    <row r="4" spans="1:17" ht="15.75" customHeight="1" x14ac:dyDescent="0.25">
      <c r="A4" s="410" t="s">
        <v>14</v>
      </c>
      <c r="B4" s="412" t="s">
        <v>194</v>
      </c>
      <c r="C4" s="413"/>
      <c r="D4" s="413"/>
      <c r="E4" s="413"/>
      <c r="F4" s="413"/>
      <c r="G4" s="413"/>
      <c r="H4" s="413"/>
      <c r="I4" s="413"/>
      <c r="J4" s="413"/>
      <c r="K4" s="414"/>
      <c r="L4" s="410" t="s">
        <v>195</v>
      </c>
      <c r="M4" s="410" t="s">
        <v>11</v>
      </c>
      <c r="N4" s="410" t="s">
        <v>19</v>
      </c>
      <c r="O4" s="418" t="s">
        <v>20</v>
      </c>
      <c r="P4" s="200"/>
    </row>
    <row r="5" spans="1:17" ht="15.75" customHeight="1" x14ac:dyDescent="0.25">
      <c r="A5" s="411"/>
      <c r="B5" s="415"/>
      <c r="C5" s="416"/>
      <c r="D5" s="416"/>
      <c r="E5" s="416"/>
      <c r="F5" s="416"/>
      <c r="G5" s="416"/>
      <c r="H5" s="416"/>
      <c r="I5" s="416"/>
      <c r="J5" s="416"/>
      <c r="K5" s="417"/>
      <c r="L5" s="411"/>
      <c r="M5" s="411"/>
      <c r="N5" s="411"/>
      <c r="O5" s="419"/>
      <c r="P5" s="45"/>
    </row>
    <row r="6" spans="1:17" ht="15.75" customHeight="1" x14ac:dyDescent="0.25">
      <c r="A6" s="37"/>
      <c r="B6" s="201"/>
      <c r="C6" s="202"/>
      <c r="D6" s="203"/>
      <c r="E6" s="204"/>
      <c r="F6" s="202"/>
      <c r="G6" s="203"/>
      <c r="H6" s="202"/>
      <c r="I6" s="202"/>
      <c r="J6" s="203"/>
      <c r="L6" s="50"/>
      <c r="M6" s="205"/>
      <c r="N6" s="206"/>
      <c r="O6" s="39"/>
      <c r="P6" s="207"/>
    </row>
    <row r="7" spans="1:17" ht="15.75" customHeight="1" x14ac:dyDescent="0.25">
      <c r="A7" s="208">
        <v>522131</v>
      </c>
      <c r="B7" s="209" t="s">
        <v>117</v>
      </c>
      <c r="C7" s="210"/>
      <c r="D7" s="211"/>
      <c r="E7" s="212"/>
      <c r="F7" s="212"/>
      <c r="G7" s="213"/>
      <c r="H7" s="214"/>
      <c r="I7" s="215"/>
      <c r="J7" s="216"/>
      <c r="K7" s="217"/>
      <c r="L7" s="218"/>
      <c r="M7" s="219"/>
      <c r="N7" s="220"/>
      <c r="O7" s="198">
        <f>O9</f>
        <v>3340990000</v>
      </c>
      <c r="P7" s="221"/>
    </row>
    <row r="8" spans="1:17" ht="15.75" customHeight="1" x14ac:dyDescent="0.25">
      <c r="A8" s="24"/>
      <c r="B8" s="222"/>
      <c r="C8" s="223"/>
      <c r="D8" s="224"/>
      <c r="E8" s="225"/>
      <c r="F8" s="226"/>
      <c r="G8" s="224"/>
      <c r="H8" s="226"/>
      <c r="I8" s="226"/>
      <c r="J8" s="224"/>
      <c r="K8" s="225"/>
      <c r="L8" s="50"/>
      <c r="M8" s="227"/>
      <c r="N8" s="189"/>
      <c r="O8" s="51"/>
    </row>
    <row r="9" spans="1:17" ht="15.75" customHeight="1" x14ac:dyDescent="0.25">
      <c r="A9" s="93"/>
      <c r="B9" s="228" t="s">
        <v>270</v>
      </c>
      <c r="C9" s="229"/>
      <c r="D9" s="248"/>
      <c r="E9" s="249"/>
      <c r="F9" s="250"/>
      <c r="G9" s="250"/>
      <c r="H9" s="250"/>
      <c r="I9" s="112"/>
      <c r="J9" s="115"/>
      <c r="K9" s="114"/>
      <c r="L9" s="230">
        <v>1</v>
      </c>
      <c r="M9" s="231" t="s">
        <v>196</v>
      </c>
      <c r="N9" s="232">
        <f>O11+O17</f>
        <v>3340990000</v>
      </c>
      <c r="O9" s="110">
        <f>N9</f>
        <v>3340990000</v>
      </c>
      <c r="Q9" s="81"/>
    </row>
    <row r="10" spans="1:17" ht="15.75" customHeight="1" x14ac:dyDescent="0.25">
      <c r="A10" s="24"/>
      <c r="B10" s="222"/>
      <c r="C10" s="65"/>
      <c r="D10" s="9"/>
      <c r="E10" s="244"/>
      <c r="F10" s="10"/>
      <c r="G10" s="10"/>
      <c r="H10" s="10"/>
      <c r="I10" s="45"/>
      <c r="J10" s="49"/>
      <c r="K10" s="48"/>
      <c r="L10" s="42"/>
      <c r="M10" s="251"/>
      <c r="N10" s="252"/>
      <c r="O10" s="34"/>
      <c r="Q10" s="247"/>
    </row>
    <row r="11" spans="1:17" ht="15.75" customHeight="1" x14ac:dyDescent="0.25">
      <c r="A11" s="24"/>
      <c r="B11" s="40"/>
      <c r="C11" s="235" t="s">
        <v>197</v>
      </c>
      <c r="D11" s="236"/>
      <c r="E11" s="237"/>
      <c r="F11" s="237"/>
      <c r="G11" s="238"/>
      <c r="H11" s="239"/>
      <c r="I11" s="22"/>
      <c r="J11" s="23"/>
      <c r="K11" s="22"/>
      <c r="L11" s="240"/>
      <c r="M11" s="241"/>
      <c r="N11" s="242"/>
      <c r="O11" s="26">
        <f>SUM(O13:O15)</f>
        <v>432000000</v>
      </c>
      <c r="P11" s="6"/>
      <c r="Q11" s="247"/>
    </row>
    <row r="12" spans="1:17" ht="15.75" customHeight="1" x14ac:dyDescent="0.25">
      <c r="A12" s="24"/>
      <c r="B12" s="40"/>
      <c r="C12" s="235"/>
      <c r="D12" s="236"/>
      <c r="E12" s="237"/>
      <c r="F12" s="237"/>
      <c r="G12" s="238"/>
      <c r="H12" s="239"/>
      <c r="I12" s="22"/>
      <c r="J12" s="23"/>
      <c r="K12" s="22"/>
      <c r="L12" s="240"/>
      <c r="M12" s="241"/>
      <c r="N12" s="242"/>
      <c r="O12" s="26"/>
      <c r="P12" s="6"/>
      <c r="Q12" s="247"/>
    </row>
    <row r="13" spans="1:17" ht="15.75" customHeight="1" x14ac:dyDescent="0.25">
      <c r="A13" s="24"/>
      <c r="B13" s="40"/>
      <c r="C13" s="9" t="s">
        <v>198</v>
      </c>
      <c r="D13" s="233">
        <v>1</v>
      </c>
      <c r="E13" s="10" t="s">
        <v>30</v>
      </c>
      <c r="F13" s="10" t="s">
        <v>31</v>
      </c>
      <c r="G13" s="12">
        <v>8</v>
      </c>
      <c r="H13" s="9" t="s">
        <v>188</v>
      </c>
      <c r="I13" s="2"/>
      <c r="J13" s="4"/>
      <c r="K13" s="2"/>
      <c r="L13" s="50">
        <f>G13*D13</f>
        <v>8</v>
      </c>
      <c r="M13" s="11" t="s">
        <v>199</v>
      </c>
      <c r="N13" s="234">
        <v>18000000</v>
      </c>
      <c r="O13" s="51">
        <f>N13*L13</f>
        <v>144000000</v>
      </c>
      <c r="P13" s="6"/>
    </row>
    <row r="14" spans="1:17" ht="15.75" customHeight="1" x14ac:dyDescent="0.25">
      <c r="A14" s="24"/>
      <c r="B14" s="40"/>
      <c r="C14" s="9" t="s">
        <v>200</v>
      </c>
      <c r="D14" s="233">
        <v>2</v>
      </c>
      <c r="E14" s="10" t="s">
        <v>30</v>
      </c>
      <c r="F14" s="10" t="s">
        <v>31</v>
      </c>
      <c r="G14" s="12">
        <v>8</v>
      </c>
      <c r="H14" s="9" t="s">
        <v>188</v>
      </c>
      <c r="I14" s="2"/>
      <c r="J14" s="4"/>
      <c r="K14" s="2"/>
      <c r="L14" s="50">
        <f>G14*D14</f>
        <v>16</v>
      </c>
      <c r="M14" s="11" t="s">
        <v>199</v>
      </c>
      <c r="N14" s="234">
        <v>14000000</v>
      </c>
      <c r="O14" s="51">
        <f>N14*L14</f>
        <v>224000000</v>
      </c>
      <c r="P14" s="6"/>
    </row>
    <row r="15" spans="1:17" ht="15.75" customHeight="1" x14ac:dyDescent="0.25">
      <c r="A15" s="24"/>
      <c r="B15" s="40"/>
      <c r="C15" s="9" t="s">
        <v>201</v>
      </c>
      <c r="D15" s="233">
        <v>2</v>
      </c>
      <c r="E15" s="10" t="s">
        <v>30</v>
      </c>
      <c r="F15" s="10" t="s">
        <v>31</v>
      </c>
      <c r="G15" s="12">
        <v>8</v>
      </c>
      <c r="H15" s="9" t="s">
        <v>188</v>
      </c>
      <c r="I15" s="2"/>
      <c r="J15" s="4"/>
      <c r="K15" s="2"/>
      <c r="L15" s="50">
        <f>G15*D15</f>
        <v>16</v>
      </c>
      <c r="M15" s="11" t="s">
        <v>199</v>
      </c>
      <c r="N15" s="234">
        <v>4000000</v>
      </c>
      <c r="O15" s="51">
        <f>N15*L15</f>
        <v>64000000</v>
      </c>
      <c r="P15" s="6"/>
    </row>
    <row r="16" spans="1:17" ht="15.75" customHeight="1" x14ac:dyDescent="0.25">
      <c r="A16" s="24"/>
      <c r="B16" s="40"/>
      <c r="D16" s="233"/>
      <c r="F16" s="10"/>
      <c r="I16" s="2"/>
      <c r="J16" s="4"/>
      <c r="K16" s="2"/>
      <c r="L16" s="50"/>
      <c r="M16" s="11"/>
      <c r="N16" s="234"/>
      <c r="O16" s="34"/>
      <c r="P16" s="6"/>
    </row>
    <row r="17" spans="1:16" ht="15.75" customHeight="1" x14ac:dyDescent="0.25">
      <c r="A17" s="24"/>
      <c r="B17" s="40"/>
      <c r="C17" s="235" t="s">
        <v>202</v>
      </c>
      <c r="D17" s="236"/>
      <c r="E17" s="237"/>
      <c r="F17" s="237"/>
      <c r="G17" s="238"/>
      <c r="H17" s="239"/>
      <c r="I17" s="22"/>
      <c r="J17" s="23"/>
      <c r="K17" s="22"/>
      <c r="L17" s="240"/>
      <c r="M17" s="241"/>
      <c r="N17" s="242"/>
      <c r="O17" s="26">
        <f>O28+O18</f>
        <v>2908990000</v>
      </c>
      <c r="P17" s="6"/>
    </row>
    <row r="18" spans="1:16" ht="15.75" customHeight="1" x14ac:dyDescent="0.25">
      <c r="A18" s="24"/>
      <c r="B18" s="40"/>
      <c r="C18" s="243" t="s">
        <v>203</v>
      </c>
      <c r="D18" s="233"/>
      <c r="F18" s="10"/>
      <c r="I18" s="2"/>
      <c r="J18" s="4"/>
      <c r="K18" s="2"/>
      <c r="L18" s="50"/>
      <c r="M18" s="11"/>
      <c r="N18" s="234"/>
      <c r="O18" s="34">
        <f>SUM(O19:O25)</f>
        <v>42000000</v>
      </c>
      <c r="P18" s="6"/>
    </row>
    <row r="19" spans="1:16" ht="15.75" customHeight="1" x14ac:dyDescent="0.25">
      <c r="A19" s="24"/>
      <c r="B19" s="40"/>
      <c r="C19" s="45" t="s">
        <v>37</v>
      </c>
      <c r="D19" s="49"/>
      <c r="E19" s="48"/>
      <c r="F19" s="47"/>
      <c r="G19" s="49">
        <v>8</v>
      </c>
      <c r="H19" s="45" t="s">
        <v>32</v>
      </c>
      <c r="I19" s="47"/>
      <c r="J19" s="49"/>
      <c r="K19" s="48"/>
      <c r="L19" s="50">
        <f t="shared" ref="L19:L25" si="0">G19</f>
        <v>8</v>
      </c>
      <c r="M19" s="244" t="s">
        <v>196</v>
      </c>
      <c r="N19" s="234">
        <v>1000000</v>
      </c>
      <c r="O19" s="51">
        <f>N19*L19</f>
        <v>8000000</v>
      </c>
      <c r="P19" s="9"/>
    </row>
    <row r="20" spans="1:16" ht="15.75" customHeight="1" x14ac:dyDescent="0.25">
      <c r="A20" s="24"/>
      <c r="B20" s="245"/>
      <c r="C20" s="45" t="s">
        <v>38</v>
      </c>
      <c r="D20" s="49"/>
      <c r="E20" s="48"/>
      <c r="F20" s="47"/>
      <c r="G20" s="49">
        <v>8</v>
      </c>
      <c r="H20" s="45" t="s">
        <v>32</v>
      </c>
      <c r="I20" s="47"/>
      <c r="J20" s="49"/>
      <c r="K20" s="48"/>
      <c r="L20" s="50">
        <f t="shared" si="0"/>
        <v>8</v>
      </c>
      <c r="M20" s="244" t="s">
        <v>196</v>
      </c>
      <c r="N20" s="234">
        <v>500000</v>
      </c>
      <c r="O20" s="51">
        <f>N20*L20</f>
        <v>4000000</v>
      </c>
      <c r="P20" s="9"/>
    </row>
    <row r="21" spans="1:16" ht="15.75" customHeight="1" x14ac:dyDescent="0.25">
      <c r="A21" s="24"/>
      <c r="B21" s="245"/>
      <c r="C21" s="45" t="s">
        <v>39</v>
      </c>
      <c r="D21" s="49"/>
      <c r="E21" s="48"/>
      <c r="F21" s="47"/>
      <c r="G21" s="49">
        <v>8</v>
      </c>
      <c r="H21" s="45" t="s">
        <v>32</v>
      </c>
      <c r="I21" s="47"/>
      <c r="J21" s="49"/>
      <c r="K21" s="48"/>
      <c r="L21" s="50">
        <f t="shared" si="0"/>
        <v>8</v>
      </c>
      <c r="M21" s="244" t="s">
        <v>196</v>
      </c>
      <c r="N21" s="234">
        <v>1000000</v>
      </c>
      <c r="O21" s="51">
        <f>N21*L21</f>
        <v>8000000</v>
      </c>
      <c r="P21" s="9"/>
    </row>
    <row r="22" spans="1:16" ht="15.75" customHeight="1" x14ac:dyDescent="0.25">
      <c r="A22" s="24"/>
      <c r="B22" s="245"/>
      <c r="C22" s="45" t="s">
        <v>204</v>
      </c>
      <c r="D22" s="49"/>
      <c r="E22" s="48"/>
      <c r="F22" s="47"/>
      <c r="G22" s="49">
        <v>8</v>
      </c>
      <c r="H22" s="45" t="s">
        <v>32</v>
      </c>
      <c r="I22" s="47"/>
      <c r="J22" s="49"/>
      <c r="K22" s="48"/>
      <c r="L22" s="50">
        <f t="shared" si="0"/>
        <v>8</v>
      </c>
      <c r="M22" s="244" t="s">
        <v>196</v>
      </c>
      <c r="N22" s="234">
        <v>1000000</v>
      </c>
      <c r="O22" s="51">
        <f>N22*L22</f>
        <v>8000000</v>
      </c>
      <c r="P22" s="9"/>
    </row>
    <row r="23" spans="1:16" ht="15.75" customHeight="1" x14ac:dyDescent="0.25">
      <c r="A23" s="24"/>
      <c r="B23" s="245"/>
      <c r="C23" s="45" t="s">
        <v>36</v>
      </c>
      <c r="D23" s="45"/>
      <c r="E23" s="45"/>
      <c r="F23" s="47"/>
      <c r="G23" s="45">
        <v>8</v>
      </c>
      <c r="H23" s="48" t="s">
        <v>32</v>
      </c>
      <c r="I23" s="47"/>
      <c r="J23" s="49"/>
      <c r="K23" s="48"/>
      <c r="L23" s="50">
        <f t="shared" si="0"/>
        <v>8</v>
      </c>
      <c r="M23" s="244" t="s">
        <v>196</v>
      </c>
      <c r="N23" s="234">
        <v>250000</v>
      </c>
      <c r="O23" s="51">
        <f t="shared" ref="O23:O25" si="1">N23*L23</f>
        <v>2000000</v>
      </c>
      <c r="P23" s="9"/>
    </row>
    <row r="24" spans="1:16" ht="15.75" customHeight="1" x14ac:dyDescent="0.25">
      <c r="A24" s="24"/>
      <c r="B24" s="245"/>
      <c r="C24" s="45" t="s">
        <v>209</v>
      </c>
      <c r="D24" s="45"/>
      <c r="E24" s="45"/>
      <c r="F24" s="47"/>
      <c r="G24" s="45">
        <v>8</v>
      </c>
      <c r="H24" s="48" t="s">
        <v>32</v>
      </c>
      <c r="I24" s="47"/>
      <c r="J24" s="49"/>
      <c r="K24" s="48"/>
      <c r="L24" s="50">
        <f t="shared" si="0"/>
        <v>8</v>
      </c>
      <c r="M24" s="244" t="s">
        <v>196</v>
      </c>
      <c r="N24" s="234">
        <v>250000</v>
      </c>
      <c r="O24" s="51">
        <f t="shared" si="1"/>
        <v>2000000</v>
      </c>
      <c r="P24" s="9"/>
    </row>
    <row r="25" spans="1:16" ht="15.75" customHeight="1" x14ac:dyDescent="0.25">
      <c r="A25" s="24"/>
      <c r="B25" s="245"/>
      <c r="C25" s="45" t="s">
        <v>210</v>
      </c>
      <c r="D25" s="45"/>
      <c r="E25" s="45"/>
      <c r="F25" s="47"/>
      <c r="G25" s="45">
        <v>1</v>
      </c>
      <c r="H25" s="48" t="s">
        <v>32</v>
      </c>
      <c r="I25" s="47"/>
      <c r="J25" s="49"/>
      <c r="K25" s="48"/>
      <c r="L25" s="50">
        <f t="shared" si="0"/>
        <v>1</v>
      </c>
      <c r="M25" s="244" t="s">
        <v>196</v>
      </c>
      <c r="N25" s="234">
        <f>10000000</f>
        <v>10000000</v>
      </c>
      <c r="O25" s="51">
        <f t="shared" si="1"/>
        <v>10000000</v>
      </c>
      <c r="P25" s="9"/>
    </row>
    <row r="26" spans="1:16" ht="15.75" customHeight="1" x14ac:dyDescent="0.25">
      <c r="A26" s="24"/>
      <c r="B26" s="245"/>
      <c r="C26" s="45" t="s">
        <v>272</v>
      </c>
      <c r="D26" s="45"/>
      <c r="E26" s="45"/>
      <c r="F26" s="47"/>
      <c r="G26" s="45">
        <v>1</v>
      </c>
      <c r="H26" s="48" t="s">
        <v>32</v>
      </c>
      <c r="I26" s="47"/>
      <c r="J26" s="49"/>
      <c r="K26" s="48"/>
      <c r="L26" s="50">
        <f>G26</f>
        <v>1</v>
      </c>
      <c r="M26" s="244" t="s">
        <v>196</v>
      </c>
      <c r="N26" s="234">
        <v>1000000</v>
      </c>
      <c r="O26" s="51">
        <f t="shared" ref="O26" si="2">N26*L26</f>
        <v>1000000</v>
      </c>
      <c r="P26" s="9"/>
    </row>
    <row r="27" spans="1:16" ht="15.75" customHeight="1" x14ac:dyDescent="0.25">
      <c r="A27" s="24"/>
      <c r="B27" s="245"/>
      <c r="C27" s="45"/>
      <c r="D27" s="49"/>
      <c r="E27" s="48"/>
      <c r="F27" s="47"/>
      <c r="G27" s="49"/>
      <c r="H27" s="45"/>
      <c r="I27" s="47"/>
      <c r="J27" s="49"/>
      <c r="K27" s="48"/>
      <c r="L27" s="50"/>
      <c r="M27" s="244"/>
      <c r="N27" s="234"/>
      <c r="O27" s="51"/>
      <c r="P27" s="9"/>
    </row>
    <row r="28" spans="1:16" ht="15.75" customHeight="1" x14ac:dyDescent="0.25">
      <c r="A28" s="24"/>
      <c r="B28" s="40"/>
      <c r="C28" s="243" t="s">
        <v>205</v>
      </c>
      <c r="D28" s="244"/>
      <c r="F28" s="10"/>
      <c r="G28" s="10"/>
      <c r="H28" s="10"/>
      <c r="I28" s="2"/>
      <c r="J28" s="4"/>
      <c r="K28" s="2"/>
      <c r="L28" s="50"/>
      <c r="M28" s="227"/>
      <c r="N28" s="234"/>
      <c r="O28" s="34">
        <f>O29+O42+O80</f>
        <v>2866990000</v>
      </c>
      <c r="P28" s="9"/>
    </row>
    <row r="29" spans="1:16" ht="15.75" customHeight="1" x14ac:dyDescent="0.25">
      <c r="A29" s="24"/>
      <c r="B29" s="40"/>
      <c r="C29" s="235" t="s">
        <v>271</v>
      </c>
      <c r="D29" s="244"/>
      <c r="F29" s="10"/>
      <c r="G29" s="10"/>
      <c r="H29" s="10"/>
      <c r="I29" s="2"/>
      <c r="J29" s="4"/>
      <c r="K29" s="2"/>
      <c r="L29" s="50"/>
      <c r="M29" s="11"/>
      <c r="N29" s="234"/>
      <c r="O29" s="26">
        <f>SUM(O30:O40)</f>
        <v>333080000</v>
      </c>
      <c r="P29" s="9"/>
    </row>
    <row r="30" spans="1:16" ht="15.75" customHeight="1" x14ac:dyDescent="0.25">
      <c r="A30" s="24"/>
      <c r="B30" s="40"/>
      <c r="C30" s="254" t="s">
        <v>40</v>
      </c>
      <c r="D30" s="45"/>
      <c r="E30" s="45"/>
      <c r="F30" s="47"/>
      <c r="G30" s="45"/>
      <c r="H30" s="48"/>
      <c r="I30" s="47"/>
      <c r="J30" s="49"/>
      <c r="K30" s="48"/>
      <c r="L30" s="50"/>
      <c r="M30" s="205"/>
      <c r="N30" s="206"/>
      <c r="O30" s="34"/>
      <c r="P30" s="9"/>
    </row>
    <row r="31" spans="1:16" ht="15.75" customHeight="1" x14ac:dyDescent="0.25">
      <c r="A31" s="24"/>
      <c r="B31" s="245"/>
      <c r="C31" s="45" t="s">
        <v>41</v>
      </c>
      <c r="D31" s="45">
        <v>4</v>
      </c>
      <c r="E31" s="45" t="s">
        <v>30</v>
      </c>
      <c r="F31" s="47" t="s">
        <v>31</v>
      </c>
      <c r="G31" s="45">
        <v>2</v>
      </c>
      <c r="H31" s="48" t="s">
        <v>42</v>
      </c>
      <c r="I31" s="47" t="s">
        <v>31</v>
      </c>
      <c r="J31" s="49">
        <v>4</v>
      </c>
      <c r="K31" s="48" t="s">
        <v>48</v>
      </c>
      <c r="L31" s="50">
        <f>J31*G31*D31</f>
        <v>32</v>
      </c>
      <c r="M31" s="205" t="s">
        <v>211</v>
      </c>
      <c r="N31" s="206">
        <v>1400000</v>
      </c>
      <c r="O31" s="51">
        <f>N31*L31</f>
        <v>44800000</v>
      </c>
      <c r="P31" s="9"/>
    </row>
    <row r="32" spans="1:16" ht="15.75" customHeight="1" x14ac:dyDescent="0.25">
      <c r="A32" s="24"/>
      <c r="B32" s="245"/>
      <c r="C32" s="45" t="s">
        <v>43</v>
      </c>
      <c r="D32" s="45">
        <v>2</v>
      </c>
      <c r="E32" s="45" t="s">
        <v>30</v>
      </c>
      <c r="F32" s="47" t="s">
        <v>31</v>
      </c>
      <c r="G32" s="45">
        <v>2</v>
      </c>
      <c r="H32" s="48" t="s">
        <v>42</v>
      </c>
      <c r="I32" s="47" t="s">
        <v>31</v>
      </c>
      <c r="J32" s="49">
        <v>4</v>
      </c>
      <c r="K32" s="48" t="s">
        <v>48</v>
      </c>
      <c r="L32" s="50">
        <f>J32*G32*D32</f>
        <v>16</v>
      </c>
      <c r="M32" s="205" t="s">
        <v>211</v>
      </c>
      <c r="N32" s="206">
        <v>700000</v>
      </c>
      <c r="O32" s="51">
        <f>N32*L32</f>
        <v>11200000</v>
      </c>
      <c r="P32" s="9"/>
    </row>
    <row r="33" spans="1:16" ht="15.75" customHeight="1" x14ac:dyDescent="0.25">
      <c r="A33" s="24"/>
      <c r="B33" s="40"/>
      <c r="C33" s="254" t="s">
        <v>212</v>
      </c>
      <c r="D33" s="49"/>
      <c r="E33" s="48"/>
      <c r="F33" s="47"/>
      <c r="G33" s="49"/>
      <c r="H33" s="45"/>
      <c r="I33" s="47"/>
      <c r="J33" s="49"/>
      <c r="K33" s="48"/>
      <c r="L33" s="50"/>
      <c r="M33" s="205"/>
      <c r="N33" s="206"/>
      <c r="O33" s="34"/>
      <c r="P33" s="9"/>
    </row>
    <row r="34" spans="1:16" ht="15.75" customHeight="1" x14ac:dyDescent="0.25">
      <c r="A34" s="37"/>
      <c r="B34" s="227"/>
      <c r="C34" s="45" t="s">
        <v>64</v>
      </c>
      <c r="D34" s="49">
        <v>2</v>
      </c>
      <c r="E34" s="48" t="s">
        <v>30</v>
      </c>
      <c r="F34" s="47" t="s">
        <v>31</v>
      </c>
      <c r="G34" s="49">
        <v>1</v>
      </c>
      <c r="H34" s="45" t="s">
        <v>47</v>
      </c>
      <c r="I34" s="47" t="s">
        <v>31</v>
      </c>
      <c r="J34" s="49">
        <v>12</v>
      </c>
      <c r="K34" s="48" t="s">
        <v>67</v>
      </c>
      <c r="L34" s="50">
        <f>D34*G34*J34</f>
        <v>24</v>
      </c>
      <c r="M34" s="205" t="s">
        <v>206</v>
      </c>
      <c r="N34" s="206">
        <v>6000000</v>
      </c>
      <c r="O34" s="51">
        <f>N34*L34</f>
        <v>144000000</v>
      </c>
      <c r="P34" s="9"/>
    </row>
    <row r="35" spans="1:16" ht="15.75" customHeight="1" x14ac:dyDescent="0.25">
      <c r="A35" s="37"/>
      <c r="B35" s="227"/>
      <c r="C35" s="45" t="s">
        <v>158</v>
      </c>
      <c r="D35" s="49">
        <v>2</v>
      </c>
      <c r="E35" s="48" t="s">
        <v>30</v>
      </c>
      <c r="F35" s="47" t="s">
        <v>31</v>
      </c>
      <c r="G35" s="49">
        <v>4</v>
      </c>
      <c r="H35" s="45" t="s">
        <v>33</v>
      </c>
      <c r="I35" s="47" t="s">
        <v>31</v>
      </c>
      <c r="J35" s="49">
        <v>12</v>
      </c>
      <c r="K35" s="48" t="s">
        <v>67</v>
      </c>
      <c r="L35" s="50">
        <f>D35*G35*J35</f>
        <v>96</v>
      </c>
      <c r="M35" s="205" t="s">
        <v>207</v>
      </c>
      <c r="N35" s="206">
        <v>400000</v>
      </c>
      <c r="O35" s="51">
        <f>N35*L35</f>
        <v>38400000</v>
      </c>
      <c r="P35" s="9"/>
    </row>
    <row r="36" spans="1:16" ht="15.75" customHeight="1" x14ac:dyDescent="0.25">
      <c r="A36" s="37"/>
      <c r="B36" s="40"/>
      <c r="C36" s="45" t="s">
        <v>61</v>
      </c>
      <c r="D36" s="49">
        <v>2</v>
      </c>
      <c r="E36" s="48" t="s">
        <v>30</v>
      </c>
      <c r="F36" s="47" t="s">
        <v>31</v>
      </c>
      <c r="G36" s="49">
        <v>3</v>
      </c>
      <c r="H36" s="45" t="s">
        <v>33</v>
      </c>
      <c r="I36" s="47" t="s">
        <v>31</v>
      </c>
      <c r="J36" s="49">
        <v>12</v>
      </c>
      <c r="K36" s="48" t="s">
        <v>67</v>
      </c>
      <c r="L36" s="50">
        <f>D36*G36*J36</f>
        <v>72</v>
      </c>
      <c r="M36" s="205" t="s">
        <v>207</v>
      </c>
      <c r="N36" s="206">
        <v>400000</v>
      </c>
      <c r="O36" s="51">
        <f>N36*L36</f>
        <v>28800000</v>
      </c>
      <c r="P36" s="9"/>
    </row>
    <row r="37" spans="1:16" ht="15.75" customHeight="1" x14ac:dyDescent="0.25">
      <c r="A37" s="37"/>
      <c r="B37" s="38"/>
      <c r="C37" s="255" t="s">
        <v>208</v>
      </c>
      <c r="D37" s="244"/>
      <c r="F37" s="10"/>
      <c r="G37" s="10"/>
      <c r="H37" s="10"/>
      <c r="I37" s="11"/>
      <c r="L37" s="50"/>
      <c r="M37" s="205"/>
      <c r="N37" s="206"/>
      <c r="O37" s="34"/>
      <c r="P37" s="9"/>
    </row>
    <row r="38" spans="1:16" ht="15.75" customHeight="1" x14ac:dyDescent="0.25">
      <c r="A38" s="37"/>
      <c r="B38" s="44"/>
      <c r="C38" s="45" t="s">
        <v>55</v>
      </c>
      <c r="D38" s="45">
        <v>27</v>
      </c>
      <c r="E38" s="45" t="s">
        <v>30</v>
      </c>
      <c r="F38" s="47" t="s">
        <v>31</v>
      </c>
      <c r="G38" s="45">
        <v>1</v>
      </c>
      <c r="H38" s="48" t="s">
        <v>33</v>
      </c>
      <c r="I38" s="47" t="s">
        <v>31</v>
      </c>
      <c r="J38" s="49">
        <v>4</v>
      </c>
      <c r="K38" s="48" t="s">
        <v>48</v>
      </c>
      <c r="L38" s="50">
        <f>D38*G38*J38</f>
        <v>108</v>
      </c>
      <c r="M38" s="205" t="s">
        <v>206</v>
      </c>
      <c r="N38" s="68">
        <v>330000</v>
      </c>
      <c r="O38" s="51">
        <f>N38*L38</f>
        <v>35640000</v>
      </c>
      <c r="P38" s="9"/>
    </row>
    <row r="39" spans="1:16" ht="15.75" customHeight="1" x14ac:dyDescent="0.25">
      <c r="A39" s="37"/>
      <c r="B39" s="40"/>
      <c r="C39" s="45" t="s">
        <v>46</v>
      </c>
      <c r="D39" s="45">
        <v>27</v>
      </c>
      <c r="E39" s="45" t="s">
        <v>30</v>
      </c>
      <c r="F39" s="45" t="s">
        <v>31</v>
      </c>
      <c r="G39" s="45">
        <v>1</v>
      </c>
      <c r="H39" s="45" t="s">
        <v>47</v>
      </c>
      <c r="I39" s="45" t="s">
        <v>31</v>
      </c>
      <c r="J39" s="45">
        <v>4</v>
      </c>
      <c r="K39" s="48" t="s">
        <v>48</v>
      </c>
      <c r="L39" s="50">
        <f>D39*G39*J39</f>
        <v>108</v>
      </c>
      <c r="M39" s="205" t="s">
        <v>206</v>
      </c>
      <c r="N39" s="68">
        <v>150000</v>
      </c>
      <c r="O39" s="51">
        <f>N39*L39</f>
        <v>16200000</v>
      </c>
      <c r="P39" s="9"/>
    </row>
    <row r="40" spans="1:16" ht="15.75" customHeight="1" x14ac:dyDescent="0.25">
      <c r="A40" s="37"/>
      <c r="B40" s="246"/>
      <c r="C40" s="45" t="s">
        <v>56</v>
      </c>
      <c r="D40" s="45">
        <v>27</v>
      </c>
      <c r="E40" s="45" t="s">
        <v>30</v>
      </c>
      <c r="F40" s="45" t="s">
        <v>31</v>
      </c>
      <c r="G40" s="45">
        <v>1</v>
      </c>
      <c r="H40" s="45" t="s">
        <v>33</v>
      </c>
      <c r="I40" s="45" t="s">
        <v>31</v>
      </c>
      <c r="J40" s="45">
        <v>4</v>
      </c>
      <c r="K40" s="48" t="s">
        <v>48</v>
      </c>
      <c r="L40" s="50">
        <f>D40*G40*J40</f>
        <v>108</v>
      </c>
      <c r="M40" s="205" t="s">
        <v>206</v>
      </c>
      <c r="N40" s="68">
        <v>130000</v>
      </c>
      <c r="O40" s="51">
        <f>N40*L40</f>
        <v>14040000</v>
      </c>
      <c r="P40" s="9"/>
    </row>
    <row r="41" spans="1:16" ht="15.75" customHeight="1" x14ac:dyDescent="0.25">
      <c r="A41" s="37"/>
      <c r="B41" s="246"/>
      <c r="C41" s="45"/>
      <c r="D41" s="45"/>
      <c r="E41" s="45"/>
      <c r="F41" s="45"/>
      <c r="G41" s="45"/>
      <c r="H41" s="45"/>
      <c r="I41" s="45"/>
      <c r="J41" s="45"/>
      <c r="K41" s="48"/>
      <c r="L41" s="50"/>
      <c r="M41" s="205"/>
      <c r="N41" s="68"/>
      <c r="O41" s="51"/>
      <c r="P41" s="9"/>
    </row>
    <row r="42" spans="1:16" ht="15.75" customHeight="1" x14ac:dyDescent="0.25">
      <c r="A42" s="37"/>
      <c r="B42" s="246"/>
      <c r="C42" s="256" t="s">
        <v>341</v>
      </c>
      <c r="D42" s="45"/>
      <c r="E42" s="45"/>
      <c r="F42" s="45"/>
      <c r="G42" s="45"/>
      <c r="H42" s="45"/>
      <c r="I42" s="45"/>
      <c r="J42" s="45"/>
      <c r="K42" s="48"/>
      <c r="L42" s="50"/>
      <c r="M42" s="205"/>
      <c r="N42" s="68"/>
      <c r="O42" s="26">
        <f>SUM(O44:O78)</f>
        <v>304460000</v>
      </c>
      <c r="P42" s="9"/>
    </row>
    <row r="43" spans="1:16" ht="15.75" customHeight="1" x14ac:dyDescent="0.25">
      <c r="A43" s="24"/>
      <c r="B43" s="40"/>
      <c r="C43" s="257" t="s">
        <v>28</v>
      </c>
      <c r="D43" s="258"/>
      <c r="E43" s="259"/>
      <c r="F43" s="258"/>
      <c r="G43" s="258"/>
      <c r="H43" s="258"/>
      <c r="I43" s="258"/>
      <c r="J43" s="258"/>
      <c r="K43" s="260"/>
      <c r="L43" s="261"/>
      <c r="M43" s="261"/>
      <c r="N43" s="261"/>
      <c r="O43" s="262"/>
      <c r="P43" s="9"/>
    </row>
    <row r="44" spans="1:16" ht="15.75" customHeight="1" x14ac:dyDescent="0.25">
      <c r="A44" s="24"/>
      <c r="B44" s="40"/>
      <c r="C44" s="263" t="s">
        <v>37</v>
      </c>
      <c r="D44" s="264">
        <v>25</v>
      </c>
      <c r="E44" s="264" t="s">
        <v>213</v>
      </c>
      <c r="F44" s="265" t="s">
        <v>31</v>
      </c>
      <c r="G44" s="263">
        <v>1</v>
      </c>
      <c r="H44" s="263" t="s">
        <v>196</v>
      </c>
      <c r="I44" s="263" t="s">
        <v>31</v>
      </c>
      <c r="J44" s="263">
        <v>1</v>
      </c>
      <c r="K44" s="266" t="s">
        <v>214</v>
      </c>
      <c r="L44" s="261">
        <f>+G44*D44*J44</f>
        <v>25</v>
      </c>
      <c r="M44" s="261" t="s">
        <v>215</v>
      </c>
      <c r="N44" s="267">
        <v>150000</v>
      </c>
      <c r="O44" s="268">
        <f>L44*N44</f>
        <v>3750000</v>
      </c>
      <c r="P44" s="9"/>
    </row>
    <row r="45" spans="1:16" ht="15.75" customHeight="1" x14ac:dyDescent="0.25">
      <c r="A45" s="24"/>
      <c r="B45" s="40"/>
      <c r="C45" s="263" t="s">
        <v>216</v>
      </c>
      <c r="D45" s="264">
        <v>25</v>
      </c>
      <c r="E45" s="264" t="s">
        <v>213</v>
      </c>
      <c r="F45" s="265" t="s">
        <v>31</v>
      </c>
      <c r="G45" s="263">
        <v>1</v>
      </c>
      <c r="H45" s="263" t="s">
        <v>196</v>
      </c>
      <c r="I45" s="263" t="s">
        <v>31</v>
      </c>
      <c r="J45" s="263">
        <v>1</v>
      </c>
      <c r="K45" s="266" t="s">
        <v>214</v>
      </c>
      <c r="L45" s="261">
        <f t="shared" ref="L45:L52" si="3">+G45*D45*J45</f>
        <v>25</v>
      </c>
      <c r="M45" s="261" t="s">
        <v>215</v>
      </c>
      <c r="N45" s="267">
        <v>150000</v>
      </c>
      <c r="O45" s="268">
        <f>L45*N45</f>
        <v>3750000</v>
      </c>
      <c r="P45" s="9"/>
    </row>
    <row r="46" spans="1:16" ht="15.75" customHeight="1" x14ac:dyDescent="0.25">
      <c r="A46" s="24"/>
      <c r="B46" s="40"/>
      <c r="C46" s="269" t="s">
        <v>217</v>
      </c>
      <c r="D46" s="264">
        <v>15</v>
      </c>
      <c r="E46" s="264" t="s">
        <v>213</v>
      </c>
      <c r="F46" s="265" t="s">
        <v>31</v>
      </c>
      <c r="G46" s="263">
        <v>2</v>
      </c>
      <c r="H46" s="263" t="s">
        <v>196</v>
      </c>
      <c r="I46" s="263" t="s">
        <v>31</v>
      </c>
      <c r="J46" s="263">
        <v>1</v>
      </c>
      <c r="K46" s="266" t="s">
        <v>214</v>
      </c>
      <c r="L46" s="261">
        <f t="shared" si="3"/>
        <v>30</v>
      </c>
      <c r="M46" s="261" t="s">
        <v>218</v>
      </c>
      <c r="N46" s="267">
        <v>75000</v>
      </c>
      <c r="O46" s="268">
        <f>L46*N46</f>
        <v>2250000</v>
      </c>
      <c r="P46" s="9"/>
    </row>
    <row r="47" spans="1:16" ht="15.75" customHeight="1" x14ac:dyDescent="0.25">
      <c r="A47" s="24"/>
      <c r="B47" s="40"/>
      <c r="C47" s="263" t="s">
        <v>219</v>
      </c>
      <c r="D47" s="264">
        <v>2</v>
      </c>
      <c r="E47" s="264" t="s">
        <v>220</v>
      </c>
      <c r="F47" s="263" t="s">
        <v>31</v>
      </c>
      <c r="G47" s="263">
        <v>1</v>
      </c>
      <c r="H47" s="263" t="s">
        <v>196</v>
      </c>
      <c r="I47" s="263" t="s">
        <v>31</v>
      </c>
      <c r="J47" s="263">
        <v>1</v>
      </c>
      <c r="K47" s="266" t="s">
        <v>214</v>
      </c>
      <c r="L47" s="261">
        <f t="shared" si="3"/>
        <v>2</v>
      </c>
      <c r="M47" s="261" t="s">
        <v>221</v>
      </c>
      <c r="N47" s="267">
        <v>300000</v>
      </c>
      <c r="O47" s="268">
        <f t="shared" ref="O47:O52" si="4">L47*N47</f>
        <v>600000</v>
      </c>
      <c r="P47" s="9"/>
    </row>
    <row r="48" spans="1:16" ht="15.75" customHeight="1" x14ac:dyDescent="0.25">
      <c r="A48" s="24"/>
      <c r="B48" s="40"/>
      <c r="C48" s="263" t="s">
        <v>222</v>
      </c>
      <c r="D48" s="264">
        <v>35</v>
      </c>
      <c r="E48" s="264" t="s">
        <v>213</v>
      </c>
      <c r="F48" s="263" t="s">
        <v>31</v>
      </c>
      <c r="G48" s="263">
        <v>2</v>
      </c>
      <c r="H48" s="263" t="s">
        <v>196</v>
      </c>
      <c r="I48" s="263" t="s">
        <v>31</v>
      </c>
      <c r="J48" s="263">
        <v>1</v>
      </c>
      <c r="K48" s="266" t="s">
        <v>214</v>
      </c>
      <c r="L48" s="261">
        <f t="shared" si="3"/>
        <v>70</v>
      </c>
      <c r="M48" s="261" t="s">
        <v>218</v>
      </c>
      <c r="N48" s="267">
        <v>25000</v>
      </c>
      <c r="O48" s="268">
        <f t="shared" si="4"/>
        <v>1750000</v>
      </c>
      <c r="P48" s="9"/>
    </row>
    <row r="49" spans="1:16" ht="15.75" customHeight="1" x14ac:dyDescent="0.25">
      <c r="A49" s="24"/>
      <c r="B49" s="40"/>
      <c r="C49" s="263" t="s">
        <v>223</v>
      </c>
      <c r="D49" s="270">
        <v>1</v>
      </c>
      <c r="E49" s="270" t="s">
        <v>196</v>
      </c>
      <c r="F49" s="271" t="s">
        <v>31</v>
      </c>
      <c r="G49" s="263">
        <v>1</v>
      </c>
      <c r="H49" s="263" t="s">
        <v>196</v>
      </c>
      <c r="I49" s="263" t="s">
        <v>31</v>
      </c>
      <c r="J49" s="263">
        <v>1</v>
      </c>
      <c r="K49" s="266" t="s">
        <v>214</v>
      </c>
      <c r="L49" s="261">
        <f t="shared" si="3"/>
        <v>1</v>
      </c>
      <c r="M49" s="261" t="s">
        <v>196</v>
      </c>
      <c r="N49" s="267">
        <v>500000</v>
      </c>
      <c r="O49" s="268">
        <f t="shared" si="4"/>
        <v>500000</v>
      </c>
      <c r="P49" s="9"/>
    </row>
    <row r="50" spans="1:16" ht="15.75" customHeight="1" x14ac:dyDescent="0.25">
      <c r="A50" s="24"/>
      <c r="B50" s="40"/>
      <c r="C50" s="263" t="s">
        <v>224</v>
      </c>
      <c r="D50" s="264">
        <v>35</v>
      </c>
      <c r="E50" s="264" t="s">
        <v>213</v>
      </c>
      <c r="F50" s="263" t="s">
        <v>31</v>
      </c>
      <c r="G50" s="263">
        <v>1</v>
      </c>
      <c r="H50" s="263" t="s">
        <v>196</v>
      </c>
      <c r="I50" s="263" t="s">
        <v>31</v>
      </c>
      <c r="J50" s="263">
        <v>1</v>
      </c>
      <c r="K50" s="266" t="s">
        <v>214</v>
      </c>
      <c r="L50" s="261">
        <f t="shared" si="3"/>
        <v>35</v>
      </c>
      <c r="M50" s="261" t="s">
        <v>218</v>
      </c>
      <c r="N50" s="267">
        <v>100000</v>
      </c>
      <c r="O50" s="268">
        <f t="shared" si="4"/>
        <v>3500000</v>
      </c>
      <c r="P50" s="9"/>
    </row>
    <row r="51" spans="1:16" ht="15.75" customHeight="1" x14ac:dyDescent="0.25">
      <c r="A51" s="24"/>
      <c r="B51" s="40"/>
      <c r="C51" s="263" t="s">
        <v>225</v>
      </c>
      <c r="D51" s="270">
        <v>1</v>
      </c>
      <c r="E51" s="270" t="s">
        <v>196</v>
      </c>
      <c r="F51" s="271" t="s">
        <v>31</v>
      </c>
      <c r="G51" s="263">
        <v>1</v>
      </c>
      <c r="H51" s="263" t="s">
        <v>196</v>
      </c>
      <c r="I51" s="263" t="s">
        <v>31</v>
      </c>
      <c r="J51" s="263">
        <v>1</v>
      </c>
      <c r="K51" s="266" t="s">
        <v>214</v>
      </c>
      <c r="L51" s="261">
        <f t="shared" si="3"/>
        <v>1</v>
      </c>
      <c r="M51" s="261" t="s">
        <v>226</v>
      </c>
      <c r="N51" s="267">
        <v>500000</v>
      </c>
      <c r="O51" s="268">
        <f t="shared" si="4"/>
        <v>500000</v>
      </c>
      <c r="P51" s="9"/>
    </row>
    <row r="52" spans="1:16" ht="15.75" customHeight="1" x14ac:dyDescent="0.25">
      <c r="A52" s="24"/>
      <c r="B52" s="40"/>
      <c r="C52" s="263" t="s">
        <v>227</v>
      </c>
      <c r="D52" s="264">
        <v>35</v>
      </c>
      <c r="E52" s="264" t="s">
        <v>213</v>
      </c>
      <c r="F52" s="265" t="s">
        <v>31</v>
      </c>
      <c r="G52" s="263">
        <v>6</v>
      </c>
      <c r="H52" s="263" t="s">
        <v>228</v>
      </c>
      <c r="I52" s="263" t="s">
        <v>31</v>
      </c>
      <c r="J52" s="263">
        <v>1</v>
      </c>
      <c r="K52" s="266" t="s">
        <v>214</v>
      </c>
      <c r="L52" s="261">
        <f t="shared" si="3"/>
        <v>210</v>
      </c>
      <c r="M52" s="261" t="s">
        <v>207</v>
      </c>
      <c r="N52" s="267">
        <v>150000</v>
      </c>
      <c r="O52" s="268">
        <f t="shared" si="4"/>
        <v>31500000</v>
      </c>
      <c r="P52" s="9"/>
    </row>
    <row r="53" spans="1:16" ht="15.75" customHeight="1" x14ac:dyDescent="0.25">
      <c r="A53" s="24"/>
      <c r="B53" s="40"/>
      <c r="C53" s="257" t="s">
        <v>229</v>
      </c>
      <c r="D53" s="259"/>
      <c r="E53" s="259"/>
      <c r="F53" s="258"/>
      <c r="G53" s="258"/>
      <c r="H53" s="258"/>
      <c r="I53" s="258"/>
      <c r="J53" s="258"/>
      <c r="K53" s="260"/>
      <c r="L53" s="261"/>
      <c r="M53" s="261"/>
      <c r="N53" s="261"/>
      <c r="O53" s="272"/>
      <c r="P53" s="9"/>
    </row>
    <row r="54" spans="1:16" ht="15.75" customHeight="1" x14ac:dyDescent="0.25">
      <c r="A54" s="24"/>
      <c r="B54" s="40"/>
      <c r="C54" s="263" t="s">
        <v>230</v>
      </c>
      <c r="D54" s="264">
        <v>4</v>
      </c>
      <c r="E54" s="264" t="s">
        <v>213</v>
      </c>
      <c r="F54" s="265" t="s">
        <v>31</v>
      </c>
      <c r="G54" s="263">
        <v>2</v>
      </c>
      <c r="H54" s="263" t="s">
        <v>231</v>
      </c>
      <c r="I54" s="265" t="s">
        <v>31</v>
      </c>
      <c r="J54" s="263">
        <v>6</v>
      </c>
      <c r="K54" s="266" t="s">
        <v>228</v>
      </c>
      <c r="L54" s="261">
        <f>+G54*D54*J54</f>
        <v>48</v>
      </c>
      <c r="M54" s="273" t="s">
        <v>231</v>
      </c>
      <c r="N54" s="267">
        <v>200000</v>
      </c>
      <c r="O54" s="268">
        <f>L54*N54</f>
        <v>9600000</v>
      </c>
      <c r="P54" s="9"/>
    </row>
    <row r="55" spans="1:16" ht="15.75" customHeight="1" x14ac:dyDescent="0.25">
      <c r="A55" s="24"/>
      <c r="B55" s="40"/>
      <c r="C55" s="263" t="s">
        <v>232</v>
      </c>
      <c r="D55" s="264">
        <v>4</v>
      </c>
      <c r="E55" s="264" t="s">
        <v>213</v>
      </c>
      <c r="F55" s="265" t="s">
        <v>31</v>
      </c>
      <c r="G55" s="263">
        <v>2</v>
      </c>
      <c r="H55" s="263" t="s">
        <v>231</v>
      </c>
      <c r="I55" s="265" t="s">
        <v>31</v>
      </c>
      <c r="J55" s="263">
        <v>6</v>
      </c>
      <c r="K55" s="266" t="s">
        <v>228</v>
      </c>
      <c r="L55" s="261">
        <f t="shared" ref="L55:L58" si="5">+G55*D55*J55</f>
        <v>48</v>
      </c>
      <c r="M55" s="273" t="s">
        <v>231</v>
      </c>
      <c r="N55" s="267">
        <v>60000</v>
      </c>
      <c r="O55" s="268">
        <f>L55*N55</f>
        <v>2880000</v>
      </c>
      <c r="P55" s="9"/>
    </row>
    <row r="56" spans="1:16" ht="15.75" customHeight="1" x14ac:dyDescent="0.25">
      <c r="A56" s="24"/>
      <c r="B56" s="40"/>
      <c r="C56" s="263" t="s">
        <v>233</v>
      </c>
      <c r="D56" s="264">
        <v>1</v>
      </c>
      <c r="E56" s="264" t="s">
        <v>213</v>
      </c>
      <c r="F56" s="265" t="s">
        <v>31</v>
      </c>
      <c r="G56" s="263">
        <v>1</v>
      </c>
      <c r="H56" s="263" t="s">
        <v>228</v>
      </c>
      <c r="I56" s="265" t="s">
        <v>31</v>
      </c>
      <c r="J56" s="263">
        <v>6</v>
      </c>
      <c r="K56" s="266" t="s">
        <v>228</v>
      </c>
      <c r="L56" s="261">
        <f t="shared" si="5"/>
        <v>6</v>
      </c>
      <c r="M56" s="273" t="s">
        <v>207</v>
      </c>
      <c r="N56" s="267">
        <v>200000</v>
      </c>
      <c r="O56" s="268">
        <f>L56*N56</f>
        <v>1200000</v>
      </c>
      <c r="P56" s="9"/>
    </row>
    <row r="57" spans="1:16" ht="15.75" customHeight="1" x14ac:dyDescent="0.25">
      <c r="A57" s="24"/>
      <c r="B57" s="40"/>
      <c r="C57" s="263" t="s">
        <v>273</v>
      </c>
      <c r="D57" s="264">
        <v>4</v>
      </c>
      <c r="E57" s="264" t="s">
        <v>213</v>
      </c>
      <c r="F57" s="265" t="s">
        <v>31</v>
      </c>
      <c r="G57" s="263">
        <v>2</v>
      </c>
      <c r="H57" s="263" t="s">
        <v>234</v>
      </c>
      <c r="I57" s="265" t="s">
        <v>31</v>
      </c>
      <c r="J57" s="263">
        <v>6</v>
      </c>
      <c r="K57" s="266" t="s">
        <v>228</v>
      </c>
      <c r="L57" s="261">
        <f t="shared" si="5"/>
        <v>48</v>
      </c>
      <c r="M57" s="273" t="s">
        <v>234</v>
      </c>
      <c r="N57" s="267">
        <v>100000</v>
      </c>
      <c r="O57" s="268">
        <f>L57*N57</f>
        <v>4800000</v>
      </c>
      <c r="P57" s="9"/>
    </row>
    <row r="58" spans="1:16" ht="15.75" customHeight="1" x14ac:dyDescent="0.25">
      <c r="A58" s="24"/>
      <c r="B58" s="40"/>
      <c r="C58" s="263" t="s">
        <v>235</v>
      </c>
      <c r="D58" s="264">
        <v>1</v>
      </c>
      <c r="E58" s="264" t="s">
        <v>213</v>
      </c>
      <c r="F58" s="263" t="s">
        <v>31</v>
      </c>
      <c r="G58" s="263">
        <v>20</v>
      </c>
      <c r="H58" s="263" t="s">
        <v>236</v>
      </c>
      <c r="I58" s="263" t="s">
        <v>31</v>
      </c>
      <c r="J58" s="263">
        <v>1</v>
      </c>
      <c r="K58" s="266" t="s">
        <v>228</v>
      </c>
      <c r="L58" s="261">
        <f t="shared" si="5"/>
        <v>20</v>
      </c>
      <c r="M58" s="261" t="s">
        <v>218</v>
      </c>
      <c r="N58" s="267">
        <v>10000</v>
      </c>
      <c r="O58" s="268">
        <f>L58*N58</f>
        <v>200000</v>
      </c>
      <c r="P58" s="9"/>
    </row>
    <row r="59" spans="1:16" ht="15.75" customHeight="1" x14ac:dyDescent="0.25">
      <c r="A59" s="24"/>
      <c r="B59" s="40"/>
      <c r="C59" s="274" t="s">
        <v>237</v>
      </c>
      <c r="D59" s="259"/>
      <c r="E59" s="259"/>
      <c r="F59" s="258"/>
      <c r="G59" s="258"/>
      <c r="H59" s="258"/>
      <c r="I59" s="258"/>
      <c r="J59" s="258"/>
      <c r="K59" s="260"/>
      <c r="L59" s="261"/>
      <c r="M59" s="261"/>
      <c r="N59" s="261"/>
      <c r="O59" s="272"/>
      <c r="P59" s="9"/>
    </row>
    <row r="60" spans="1:16" ht="15.75" customHeight="1" x14ac:dyDescent="0.25">
      <c r="A60" s="24"/>
      <c r="B60" s="40"/>
      <c r="C60" s="263" t="s">
        <v>238</v>
      </c>
      <c r="D60" s="264">
        <v>35</v>
      </c>
      <c r="E60" s="264" t="s">
        <v>213</v>
      </c>
      <c r="F60" s="265" t="s">
        <v>31</v>
      </c>
      <c r="G60" s="263">
        <v>6</v>
      </c>
      <c r="H60" s="263" t="s">
        <v>228</v>
      </c>
      <c r="I60" s="265" t="s">
        <v>31</v>
      </c>
      <c r="J60" s="263">
        <v>1</v>
      </c>
      <c r="K60" s="266" t="s">
        <v>214</v>
      </c>
      <c r="L60" s="261">
        <f>D60*G60*J60</f>
        <v>210</v>
      </c>
      <c r="M60" s="273" t="s">
        <v>207</v>
      </c>
      <c r="N60" s="267">
        <v>300000</v>
      </c>
      <c r="O60" s="268">
        <f>L60*N60</f>
        <v>63000000</v>
      </c>
      <c r="P60" s="9"/>
    </row>
    <row r="61" spans="1:16" ht="15.75" customHeight="1" x14ac:dyDescent="0.25">
      <c r="A61" s="24"/>
      <c r="B61" s="40"/>
      <c r="C61" s="263" t="s">
        <v>239</v>
      </c>
      <c r="D61" s="264">
        <v>6</v>
      </c>
      <c r="E61" s="264" t="s">
        <v>228</v>
      </c>
      <c r="F61" s="263" t="s">
        <v>31</v>
      </c>
      <c r="G61" s="263">
        <v>1</v>
      </c>
      <c r="H61" s="263" t="s">
        <v>196</v>
      </c>
      <c r="I61" s="263" t="s">
        <v>31</v>
      </c>
      <c r="J61" s="263">
        <v>1</v>
      </c>
      <c r="K61" s="266" t="s">
        <v>214</v>
      </c>
      <c r="L61" s="261">
        <f t="shared" ref="L61:L62" si="6">D61*G61*J61</f>
        <v>6</v>
      </c>
      <c r="M61" s="273" t="s">
        <v>228</v>
      </c>
      <c r="N61" s="267">
        <v>500000</v>
      </c>
      <c r="O61" s="268">
        <f>L61*N61</f>
        <v>3000000</v>
      </c>
      <c r="P61" s="9"/>
    </row>
    <row r="62" spans="1:16" ht="15.75" customHeight="1" x14ac:dyDescent="0.25">
      <c r="A62" s="24"/>
      <c r="B62" s="40"/>
      <c r="C62" s="263" t="s">
        <v>240</v>
      </c>
      <c r="D62" s="264">
        <v>2</v>
      </c>
      <c r="E62" s="264" t="s">
        <v>228</v>
      </c>
      <c r="F62" s="265" t="s">
        <v>31</v>
      </c>
      <c r="G62" s="263">
        <v>1</v>
      </c>
      <c r="H62" s="263" t="s">
        <v>196</v>
      </c>
      <c r="I62" s="265" t="s">
        <v>31</v>
      </c>
      <c r="J62" s="263">
        <v>1</v>
      </c>
      <c r="K62" s="266" t="s">
        <v>214</v>
      </c>
      <c r="L62" s="261">
        <f t="shared" si="6"/>
        <v>2</v>
      </c>
      <c r="M62" s="273" t="s">
        <v>228</v>
      </c>
      <c r="N62" s="267">
        <v>1000000</v>
      </c>
      <c r="O62" s="268">
        <f>L62*N62</f>
        <v>2000000</v>
      </c>
      <c r="P62" s="9"/>
    </row>
    <row r="63" spans="1:16" ht="15.75" customHeight="1" x14ac:dyDescent="0.25">
      <c r="A63" s="24"/>
      <c r="B63" s="40"/>
      <c r="C63" s="274" t="s">
        <v>40</v>
      </c>
      <c r="D63" s="264"/>
      <c r="E63" s="264"/>
      <c r="F63" s="263"/>
      <c r="G63" s="263"/>
      <c r="H63" s="263"/>
      <c r="I63" s="265"/>
      <c r="J63" s="263"/>
      <c r="K63" s="266"/>
      <c r="L63" s="261"/>
      <c r="M63" s="261"/>
      <c r="N63" s="267"/>
      <c r="O63" s="272"/>
      <c r="P63" s="9"/>
    </row>
    <row r="64" spans="1:16" ht="15.75" customHeight="1" x14ac:dyDescent="0.25">
      <c r="A64" s="24"/>
      <c r="B64" s="40"/>
      <c r="C64" s="263" t="s">
        <v>241</v>
      </c>
      <c r="D64" s="264">
        <v>4</v>
      </c>
      <c r="E64" s="264" t="s">
        <v>213</v>
      </c>
      <c r="F64" s="263" t="s">
        <v>31</v>
      </c>
      <c r="G64" s="263">
        <v>2</v>
      </c>
      <c r="H64" s="263" t="s">
        <v>231</v>
      </c>
      <c r="I64" s="263" t="s">
        <v>31</v>
      </c>
      <c r="J64" s="263">
        <v>6</v>
      </c>
      <c r="K64" s="266" t="s">
        <v>228</v>
      </c>
      <c r="L64" s="261">
        <f>D64*G64*J64</f>
        <v>48</v>
      </c>
      <c r="M64" s="261" t="s">
        <v>211</v>
      </c>
      <c r="N64" s="267">
        <v>1000000</v>
      </c>
      <c r="O64" s="268">
        <f>L64*N64</f>
        <v>48000000</v>
      </c>
      <c r="P64" s="9"/>
    </row>
    <row r="65" spans="1:16" ht="15.75" customHeight="1" x14ac:dyDescent="0.25">
      <c r="A65" s="24"/>
      <c r="B65" s="40"/>
      <c r="C65" s="269" t="s">
        <v>242</v>
      </c>
      <c r="D65" s="264">
        <v>2</v>
      </c>
      <c r="E65" s="264" t="s">
        <v>213</v>
      </c>
      <c r="F65" s="265" t="s">
        <v>31</v>
      </c>
      <c r="G65" s="263">
        <v>1</v>
      </c>
      <c r="H65" s="263" t="s">
        <v>231</v>
      </c>
      <c r="I65" s="263" t="s">
        <v>31</v>
      </c>
      <c r="J65" s="263">
        <v>2</v>
      </c>
      <c r="K65" s="266" t="s">
        <v>228</v>
      </c>
      <c r="L65" s="261">
        <f>D65*G65*J65</f>
        <v>4</v>
      </c>
      <c r="M65" s="273" t="s">
        <v>218</v>
      </c>
      <c r="N65" s="267">
        <v>1000000</v>
      </c>
      <c r="O65" s="268">
        <f>L65*N65</f>
        <v>4000000</v>
      </c>
      <c r="P65" s="9"/>
    </row>
    <row r="66" spans="1:16" ht="15.75" customHeight="1" x14ac:dyDescent="0.25">
      <c r="A66" s="24"/>
      <c r="B66" s="40"/>
      <c r="C66" s="274" t="s">
        <v>243</v>
      </c>
      <c r="D66" s="275"/>
      <c r="E66" s="275"/>
      <c r="F66" s="276"/>
      <c r="G66" s="276"/>
      <c r="H66" s="276"/>
      <c r="I66" s="276"/>
      <c r="J66" s="276"/>
      <c r="K66" s="277"/>
      <c r="L66" s="278"/>
      <c r="M66" s="278"/>
      <c r="N66" s="278"/>
      <c r="O66" s="272"/>
      <c r="P66" s="9"/>
    </row>
    <row r="67" spans="1:16" ht="15.75" customHeight="1" x14ac:dyDescent="0.25">
      <c r="A67" s="24"/>
      <c r="B67" s="40"/>
      <c r="C67" s="263" t="s">
        <v>244</v>
      </c>
      <c r="D67" s="275"/>
      <c r="E67" s="275"/>
      <c r="F67" s="276"/>
      <c r="G67" s="276"/>
      <c r="H67" s="276"/>
      <c r="I67" s="276"/>
      <c r="J67" s="276"/>
      <c r="K67" s="277"/>
      <c r="L67" s="278"/>
      <c r="M67" s="278"/>
      <c r="N67" s="278"/>
      <c r="O67" s="262"/>
      <c r="P67" s="9"/>
    </row>
    <row r="68" spans="1:16" ht="15.75" customHeight="1" x14ac:dyDescent="0.25">
      <c r="A68" s="24"/>
      <c r="B68" s="40"/>
      <c r="C68" s="263" t="s">
        <v>64</v>
      </c>
      <c r="D68" s="264">
        <v>25</v>
      </c>
      <c r="E68" s="264" t="s">
        <v>213</v>
      </c>
      <c r="F68" s="265" t="s">
        <v>31</v>
      </c>
      <c r="G68" s="263">
        <v>1</v>
      </c>
      <c r="H68" s="263" t="s">
        <v>245</v>
      </c>
      <c r="I68" s="265" t="s">
        <v>31</v>
      </c>
      <c r="J68" s="263">
        <v>1</v>
      </c>
      <c r="K68" s="266" t="s">
        <v>214</v>
      </c>
      <c r="L68" s="261">
        <f>+J68*G68*D68</f>
        <v>25</v>
      </c>
      <c r="M68" s="273" t="s">
        <v>206</v>
      </c>
      <c r="N68" s="267">
        <v>3000000</v>
      </c>
      <c r="O68" s="268">
        <f>L68*N68</f>
        <v>75000000</v>
      </c>
      <c r="P68" s="9"/>
    </row>
    <row r="69" spans="1:16" ht="15.75" customHeight="1" x14ac:dyDescent="0.25">
      <c r="A69" s="24"/>
      <c r="B69" s="40"/>
      <c r="C69" s="263" t="s">
        <v>158</v>
      </c>
      <c r="D69" s="264">
        <v>25</v>
      </c>
      <c r="E69" s="264" t="s">
        <v>213</v>
      </c>
      <c r="F69" s="265" t="s">
        <v>31</v>
      </c>
      <c r="G69" s="263">
        <v>2</v>
      </c>
      <c r="H69" s="263" t="s">
        <v>228</v>
      </c>
      <c r="I69" s="265" t="s">
        <v>31</v>
      </c>
      <c r="J69" s="263">
        <v>1</v>
      </c>
      <c r="K69" s="266" t="s">
        <v>214</v>
      </c>
      <c r="L69" s="261">
        <f>+J69*G69*D69</f>
        <v>50</v>
      </c>
      <c r="M69" s="273" t="s">
        <v>207</v>
      </c>
      <c r="N69" s="267">
        <v>400000</v>
      </c>
      <c r="O69" s="268">
        <f>L69*N69</f>
        <v>20000000</v>
      </c>
      <c r="P69" s="9"/>
    </row>
    <row r="70" spans="1:16" ht="15.75" customHeight="1" x14ac:dyDescent="0.25">
      <c r="A70" s="24"/>
      <c r="B70" s="40"/>
      <c r="C70" s="274" t="s">
        <v>45</v>
      </c>
      <c r="D70" s="259"/>
      <c r="E70" s="259"/>
      <c r="F70" s="258"/>
      <c r="G70" s="258"/>
      <c r="H70" s="258"/>
      <c r="I70" s="258"/>
      <c r="J70" s="258"/>
      <c r="K70" s="260"/>
      <c r="L70" s="261"/>
      <c r="M70" s="261"/>
      <c r="N70" s="261"/>
      <c r="O70" s="272"/>
      <c r="P70" s="9"/>
    </row>
    <row r="71" spans="1:16" ht="15.75" customHeight="1" x14ac:dyDescent="0.25">
      <c r="A71" s="24"/>
      <c r="B71" s="40"/>
      <c r="C71" s="279" t="s">
        <v>275</v>
      </c>
      <c r="D71" s="264"/>
      <c r="E71" s="264"/>
      <c r="F71" s="263"/>
      <c r="G71" s="263"/>
      <c r="H71" s="263"/>
      <c r="I71" s="263"/>
      <c r="J71" s="263"/>
      <c r="K71" s="266"/>
      <c r="L71" s="261"/>
      <c r="M71" s="261"/>
      <c r="N71" s="267"/>
      <c r="O71" s="262"/>
      <c r="P71" s="9"/>
    </row>
    <row r="72" spans="1:16" ht="15.75" customHeight="1" x14ac:dyDescent="0.25">
      <c r="A72" s="24"/>
      <c r="B72" s="40"/>
      <c r="C72" s="263" t="s">
        <v>274</v>
      </c>
      <c r="D72" s="264">
        <v>10</v>
      </c>
      <c r="E72" s="264" t="s">
        <v>213</v>
      </c>
      <c r="F72" s="265" t="s">
        <v>31</v>
      </c>
      <c r="G72" s="263">
        <f>+G49</f>
        <v>1</v>
      </c>
      <c r="H72" s="263" t="s">
        <v>245</v>
      </c>
      <c r="I72" s="265" t="s">
        <v>31</v>
      </c>
      <c r="J72" s="263">
        <v>6</v>
      </c>
      <c r="K72" s="266" t="s">
        <v>278</v>
      </c>
      <c r="L72" s="261">
        <f>+J72*G72*D72</f>
        <v>60</v>
      </c>
      <c r="M72" s="261" t="s">
        <v>206</v>
      </c>
      <c r="N72" s="267">
        <v>150000</v>
      </c>
      <c r="O72" s="268">
        <f t="shared" ref="O72" si="7">L72*N72</f>
        <v>9000000</v>
      </c>
      <c r="P72" s="9"/>
    </row>
    <row r="73" spans="1:16" ht="15.75" customHeight="1" x14ac:dyDescent="0.25">
      <c r="A73" s="24"/>
      <c r="B73" s="40"/>
      <c r="C73" s="263" t="s">
        <v>247</v>
      </c>
      <c r="D73" s="264">
        <v>1</v>
      </c>
      <c r="E73" s="264" t="s">
        <v>213</v>
      </c>
      <c r="F73" s="265" t="s">
        <v>31</v>
      </c>
      <c r="G73" s="263">
        <v>1</v>
      </c>
      <c r="H73" s="263" t="s">
        <v>245</v>
      </c>
      <c r="I73" s="265" t="s">
        <v>31</v>
      </c>
      <c r="J73" s="263">
        <v>1</v>
      </c>
      <c r="K73" s="266" t="s">
        <v>245</v>
      </c>
      <c r="L73" s="261">
        <f t="shared" ref="L73" si="8">+J73*G73*D73</f>
        <v>1</v>
      </c>
      <c r="M73" s="261" t="s">
        <v>206</v>
      </c>
      <c r="N73" s="267">
        <v>150000</v>
      </c>
      <c r="O73" s="268">
        <f>L73*N73</f>
        <v>150000</v>
      </c>
      <c r="P73" s="9"/>
    </row>
    <row r="74" spans="1:16" ht="15.75" customHeight="1" x14ac:dyDescent="0.25">
      <c r="A74" s="24"/>
      <c r="B74" s="40"/>
      <c r="C74" s="280" t="s">
        <v>276</v>
      </c>
      <c r="D74" s="264">
        <v>10</v>
      </c>
      <c r="E74" s="264" t="s">
        <v>213</v>
      </c>
      <c r="F74" s="265" t="s">
        <v>31</v>
      </c>
      <c r="G74" s="263">
        <v>1</v>
      </c>
      <c r="H74" s="263" t="s">
        <v>228</v>
      </c>
      <c r="I74" s="265" t="s">
        <v>31</v>
      </c>
      <c r="J74" s="263">
        <v>6</v>
      </c>
      <c r="K74" s="266" t="s">
        <v>228</v>
      </c>
      <c r="L74" s="261">
        <f>D74*G74*J74</f>
        <v>60</v>
      </c>
      <c r="M74" s="261" t="s">
        <v>207</v>
      </c>
      <c r="N74" s="267">
        <v>130000</v>
      </c>
      <c r="O74" s="268">
        <f>L74*N74</f>
        <v>7800000</v>
      </c>
      <c r="P74" s="9"/>
    </row>
    <row r="75" spans="1:16" ht="15.75" customHeight="1" x14ac:dyDescent="0.25">
      <c r="A75" s="24"/>
      <c r="B75" s="40"/>
      <c r="C75" s="280" t="s">
        <v>277</v>
      </c>
      <c r="D75" s="264">
        <v>1</v>
      </c>
      <c r="E75" s="264" t="s">
        <v>213</v>
      </c>
      <c r="F75" s="265" t="s">
        <v>31</v>
      </c>
      <c r="G75" s="263">
        <v>1</v>
      </c>
      <c r="H75" s="263" t="s">
        <v>228</v>
      </c>
      <c r="I75" s="265" t="s">
        <v>31</v>
      </c>
      <c r="J75" s="263">
        <v>1</v>
      </c>
      <c r="K75" s="266" t="s">
        <v>228</v>
      </c>
      <c r="L75" s="261">
        <f>D75*G75*J75</f>
        <v>1</v>
      </c>
      <c r="M75" s="261" t="s">
        <v>207</v>
      </c>
      <c r="N75" s="267">
        <v>130000</v>
      </c>
      <c r="O75" s="268">
        <f>L75*N75</f>
        <v>130000</v>
      </c>
      <c r="P75" s="9"/>
    </row>
    <row r="76" spans="1:16" ht="15.75" customHeight="1" x14ac:dyDescent="0.25">
      <c r="A76" s="24"/>
      <c r="B76" s="40"/>
      <c r="C76" s="279" t="s">
        <v>27</v>
      </c>
      <c r="D76" s="264"/>
      <c r="E76" s="264"/>
      <c r="F76" s="265"/>
      <c r="G76" s="263"/>
      <c r="H76" s="263"/>
      <c r="I76" s="265"/>
      <c r="J76" s="263"/>
      <c r="K76" s="266"/>
      <c r="L76" s="261"/>
      <c r="M76" s="261"/>
      <c r="N76" s="267"/>
      <c r="O76" s="268"/>
      <c r="P76" s="9"/>
    </row>
    <row r="77" spans="1:16" ht="15.75" customHeight="1" x14ac:dyDescent="0.25">
      <c r="A77" s="24"/>
      <c r="B77" s="40"/>
      <c r="C77" s="263" t="s">
        <v>248</v>
      </c>
      <c r="D77" s="264">
        <v>10</v>
      </c>
      <c r="E77" s="264" t="s">
        <v>213</v>
      </c>
      <c r="F77" s="263" t="s">
        <v>31</v>
      </c>
      <c r="G77" s="263">
        <v>2</v>
      </c>
      <c r="H77" s="263" t="s">
        <v>245</v>
      </c>
      <c r="I77" s="263" t="s">
        <v>31</v>
      </c>
      <c r="J77" s="263">
        <v>1</v>
      </c>
      <c r="K77" s="266" t="s">
        <v>214</v>
      </c>
      <c r="L77" s="261">
        <f>+J77*G77*D77</f>
        <v>20</v>
      </c>
      <c r="M77" s="261" t="s">
        <v>206</v>
      </c>
      <c r="N77" s="267">
        <v>150000</v>
      </c>
      <c r="O77" s="268">
        <f>L77*N77</f>
        <v>3000000</v>
      </c>
      <c r="P77" s="9"/>
    </row>
    <row r="78" spans="1:16" ht="15.75" customHeight="1" x14ac:dyDescent="0.25">
      <c r="A78" s="24"/>
      <c r="B78" s="40"/>
      <c r="C78" s="280" t="s">
        <v>249</v>
      </c>
      <c r="D78" s="264">
        <v>10</v>
      </c>
      <c r="E78" s="264" t="s">
        <v>213</v>
      </c>
      <c r="F78" s="265" t="s">
        <v>31</v>
      </c>
      <c r="G78" s="263">
        <v>2</v>
      </c>
      <c r="H78" s="263" t="s">
        <v>228</v>
      </c>
      <c r="I78" s="265" t="s">
        <v>31</v>
      </c>
      <c r="J78" s="263">
        <v>1</v>
      </c>
      <c r="K78" s="266" t="s">
        <v>214</v>
      </c>
      <c r="L78" s="261">
        <f>D78*G78*J78</f>
        <v>20</v>
      </c>
      <c r="M78" s="261" t="s">
        <v>207</v>
      </c>
      <c r="N78" s="267">
        <v>130000</v>
      </c>
      <c r="O78" s="268">
        <f>L78*N78</f>
        <v>2600000</v>
      </c>
      <c r="P78" s="9"/>
    </row>
    <row r="79" spans="1:16" ht="15.75" customHeight="1" x14ac:dyDescent="0.25">
      <c r="A79" s="24"/>
      <c r="B79" s="40"/>
      <c r="C79" s="280"/>
      <c r="D79" s="264"/>
      <c r="E79" s="264"/>
      <c r="F79" s="265"/>
      <c r="G79" s="263"/>
      <c r="H79" s="263"/>
      <c r="I79" s="265"/>
      <c r="J79" s="263"/>
      <c r="K79" s="264"/>
      <c r="L79" s="261"/>
      <c r="M79" s="281"/>
      <c r="N79" s="267"/>
      <c r="O79" s="282"/>
      <c r="P79" s="9"/>
    </row>
    <row r="80" spans="1:16" ht="15.75" customHeight="1" x14ac:dyDescent="0.25">
      <c r="A80" s="37"/>
      <c r="B80" s="40"/>
      <c r="C80" s="235" t="s">
        <v>250</v>
      </c>
      <c r="D80" s="11"/>
      <c r="F80" s="10"/>
      <c r="G80" s="10"/>
      <c r="H80" s="10"/>
      <c r="I80" s="10"/>
      <c r="K80" s="283"/>
      <c r="L80" s="284"/>
      <c r="M80" s="205"/>
      <c r="N80" s="206"/>
      <c r="O80" s="26">
        <f>SUM(O82:O119)</f>
        <v>2229450000</v>
      </c>
      <c r="P80" s="9"/>
    </row>
    <row r="81" spans="1:16" ht="15.75" customHeight="1" x14ac:dyDescent="0.25">
      <c r="A81" s="37"/>
      <c r="B81" s="40"/>
      <c r="C81" s="253" t="s">
        <v>251</v>
      </c>
      <c r="D81" s="11"/>
      <c r="F81" s="10"/>
      <c r="G81" s="10"/>
      <c r="H81" s="10"/>
      <c r="I81" s="10"/>
      <c r="L81" s="50"/>
      <c r="M81" s="244"/>
      <c r="N81" s="206"/>
      <c r="O81" s="34"/>
      <c r="P81" s="9"/>
    </row>
    <row r="82" spans="1:16" ht="15.75" customHeight="1" x14ac:dyDescent="0.25">
      <c r="A82" s="37"/>
      <c r="B82" s="40"/>
      <c r="C82" s="45" t="s">
        <v>252</v>
      </c>
      <c r="D82" s="45"/>
      <c r="E82" s="45"/>
      <c r="F82" s="47"/>
      <c r="G82" s="45">
        <v>5</v>
      </c>
      <c r="H82" s="48" t="s">
        <v>32</v>
      </c>
      <c r="I82" s="47"/>
      <c r="J82" s="49"/>
      <c r="K82" s="48"/>
      <c r="L82" s="50">
        <f>G82</f>
        <v>5</v>
      </c>
      <c r="M82" s="244" t="s">
        <v>196</v>
      </c>
      <c r="N82" s="234">
        <v>250000</v>
      </c>
      <c r="O82" s="51">
        <f t="shared" ref="O82:O83" si="9">N82*L82</f>
        <v>1250000</v>
      </c>
      <c r="P82" s="9"/>
    </row>
    <row r="83" spans="1:16" ht="15.75" customHeight="1" x14ac:dyDescent="0.25">
      <c r="A83" s="24"/>
      <c r="B83" s="245"/>
      <c r="C83" s="45" t="s">
        <v>279</v>
      </c>
      <c r="D83" s="45"/>
      <c r="E83" s="45"/>
      <c r="F83" s="47"/>
      <c r="G83" s="45">
        <v>1</v>
      </c>
      <c r="H83" s="48" t="s">
        <v>32</v>
      </c>
      <c r="I83" s="47" t="s">
        <v>31</v>
      </c>
      <c r="J83" s="49">
        <v>5</v>
      </c>
      <c r="K83" s="48" t="s">
        <v>67</v>
      </c>
      <c r="L83" s="50">
        <f>G83*J83</f>
        <v>5</v>
      </c>
      <c r="M83" s="244" t="s">
        <v>196</v>
      </c>
      <c r="N83" s="234">
        <v>10000000</v>
      </c>
      <c r="O83" s="51">
        <f t="shared" si="9"/>
        <v>50000000</v>
      </c>
      <c r="P83" s="9"/>
    </row>
    <row r="84" spans="1:16" ht="15.75" customHeight="1" x14ac:dyDescent="0.25">
      <c r="A84" s="24"/>
      <c r="B84" s="245"/>
      <c r="C84" s="255" t="s">
        <v>280</v>
      </c>
      <c r="D84" s="45"/>
      <c r="E84" s="45"/>
      <c r="F84" s="47"/>
      <c r="G84" s="45"/>
      <c r="H84" s="48"/>
      <c r="I84" s="47"/>
      <c r="J84" s="49"/>
      <c r="K84" s="285"/>
      <c r="L84" s="284"/>
      <c r="M84" s="205"/>
      <c r="N84" s="206"/>
      <c r="O84" s="51"/>
      <c r="P84" s="9"/>
    </row>
    <row r="85" spans="1:16" ht="15.75" customHeight="1" x14ac:dyDescent="0.25">
      <c r="A85" s="37"/>
      <c r="B85" s="40"/>
      <c r="C85" s="45" t="s">
        <v>253</v>
      </c>
      <c r="D85" s="45"/>
      <c r="E85" s="45"/>
      <c r="F85" s="47"/>
      <c r="G85" s="45">
        <v>1</v>
      </c>
      <c r="H85" s="48" t="s">
        <v>32</v>
      </c>
      <c r="I85" s="47"/>
      <c r="J85" s="49"/>
      <c r="K85" s="48"/>
      <c r="L85" s="50">
        <f>G85</f>
        <v>1</v>
      </c>
      <c r="M85" s="244" t="s">
        <v>196</v>
      </c>
      <c r="N85" s="234">
        <v>1000000</v>
      </c>
      <c r="O85" s="51">
        <f>N85*L85</f>
        <v>1000000</v>
      </c>
      <c r="P85" s="9"/>
    </row>
    <row r="86" spans="1:16" ht="15.75" customHeight="1" x14ac:dyDescent="0.25">
      <c r="A86" s="37"/>
      <c r="B86" s="40"/>
      <c r="C86" s="254" t="s">
        <v>281</v>
      </c>
      <c r="D86" s="45"/>
      <c r="E86" s="45"/>
      <c r="F86" s="47"/>
      <c r="G86" s="45"/>
      <c r="H86" s="48"/>
      <c r="I86" s="47"/>
      <c r="J86" s="49"/>
      <c r="K86" s="48"/>
      <c r="L86" s="50"/>
      <c r="M86" s="244"/>
      <c r="N86" s="234"/>
      <c r="O86" s="51"/>
      <c r="P86" s="9"/>
    </row>
    <row r="87" spans="1:16" ht="15.75" customHeight="1" x14ac:dyDescent="0.25">
      <c r="A87" s="24"/>
      <c r="B87" s="245"/>
      <c r="C87" s="45" t="s">
        <v>254</v>
      </c>
      <c r="D87" s="45"/>
      <c r="E87" s="45"/>
      <c r="F87" s="47"/>
      <c r="G87" s="45">
        <v>1</v>
      </c>
      <c r="H87" s="48" t="s">
        <v>32</v>
      </c>
      <c r="I87" s="47" t="s">
        <v>31</v>
      </c>
      <c r="J87" s="49">
        <v>5</v>
      </c>
      <c r="K87" s="48" t="s">
        <v>67</v>
      </c>
      <c r="L87" s="50">
        <f>G87*J87</f>
        <v>5</v>
      </c>
      <c r="M87" s="244" t="s">
        <v>196</v>
      </c>
      <c r="N87" s="234">
        <v>2300000</v>
      </c>
      <c r="O87" s="51">
        <f>N87*L87</f>
        <v>11500000</v>
      </c>
      <c r="P87" s="9"/>
    </row>
    <row r="88" spans="1:16" ht="15.75" customHeight="1" x14ac:dyDescent="0.25">
      <c r="A88" s="24"/>
      <c r="B88" s="245"/>
      <c r="C88" s="45" t="s">
        <v>29</v>
      </c>
      <c r="D88" s="45">
        <v>20</v>
      </c>
      <c r="E88" s="45" t="s">
        <v>30</v>
      </c>
      <c r="F88" s="47" t="s">
        <v>31</v>
      </c>
      <c r="G88" s="45">
        <v>1</v>
      </c>
      <c r="H88" s="48" t="s">
        <v>32</v>
      </c>
      <c r="I88" s="47" t="s">
        <v>31</v>
      </c>
      <c r="J88" s="49">
        <v>5</v>
      </c>
      <c r="K88" s="48" t="s">
        <v>67</v>
      </c>
      <c r="L88" s="50">
        <f>D88*G88</f>
        <v>20</v>
      </c>
      <c r="M88" s="11" t="s">
        <v>207</v>
      </c>
      <c r="N88" s="234">
        <v>60000</v>
      </c>
      <c r="O88" s="51">
        <f>N88*L88</f>
        <v>1200000</v>
      </c>
      <c r="P88" s="9"/>
    </row>
    <row r="89" spans="1:16" ht="15.75" customHeight="1" x14ac:dyDescent="0.25">
      <c r="A89" s="37"/>
      <c r="B89" s="227"/>
      <c r="C89" s="10" t="s">
        <v>282</v>
      </c>
      <c r="D89" s="49">
        <v>10</v>
      </c>
      <c r="E89" s="9" t="s">
        <v>30</v>
      </c>
      <c r="F89" s="9" t="s">
        <v>31</v>
      </c>
      <c r="G89" s="9">
        <v>1</v>
      </c>
      <c r="H89" s="10" t="s">
        <v>47</v>
      </c>
      <c r="I89" s="11" t="s">
        <v>31</v>
      </c>
      <c r="J89" s="49">
        <v>5</v>
      </c>
      <c r="K89" s="283" t="s">
        <v>67</v>
      </c>
      <c r="L89" s="284">
        <f>J89*G89*D89</f>
        <v>50</v>
      </c>
      <c r="M89" s="205" t="s">
        <v>206</v>
      </c>
      <c r="N89" s="206">
        <v>110000</v>
      </c>
      <c r="O89" s="51">
        <f t="shared" ref="O89:O96" si="10">N89*L89</f>
        <v>5500000</v>
      </c>
    </row>
    <row r="90" spans="1:16" ht="15.75" customHeight="1" x14ac:dyDescent="0.25">
      <c r="A90" s="37"/>
      <c r="B90" s="227"/>
      <c r="C90" s="10" t="s">
        <v>41</v>
      </c>
      <c r="D90" s="49">
        <v>5</v>
      </c>
      <c r="E90" s="9" t="s">
        <v>30</v>
      </c>
      <c r="F90" s="9" t="s">
        <v>31</v>
      </c>
      <c r="G90" s="9">
        <v>1</v>
      </c>
      <c r="H90" s="10" t="s">
        <v>32</v>
      </c>
      <c r="I90" s="11" t="s">
        <v>31</v>
      </c>
      <c r="J90" s="49">
        <v>5</v>
      </c>
      <c r="K90" s="283" t="s">
        <v>67</v>
      </c>
      <c r="L90" s="284">
        <f>J90*G90*D90</f>
        <v>25</v>
      </c>
      <c r="M90" s="205" t="s">
        <v>206</v>
      </c>
      <c r="N90" s="206">
        <v>1000000</v>
      </c>
      <c r="O90" s="51">
        <f t="shared" ref="O90" si="11">N90*L90</f>
        <v>25000000</v>
      </c>
    </row>
    <row r="91" spans="1:16" ht="15.75" customHeight="1" x14ac:dyDescent="0.25">
      <c r="A91" s="37"/>
      <c r="B91" s="227"/>
      <c r="C91" s="10" t="s">
        <v>283</v>
      </c>
      <c r="D91" s="49">
        <v>5</v>
      </c>
      <c r="E91" s="9" t="s">
        <v>30</v>
      </c>
      <c r="F91" s="9" t="s">
        <v>31</v>
      </c>
      <c r="G91" s="9">
        <v>1</v>
      </c>
      <c r="H91" s="10" t="s">
        <v>47</v>
      </c>
      <c r="I91" s="11" t="s">
        <v>31</v>
      </c>
      <c r="J91" s="49">
        <v>5</v>
      </c>
      <c r="K91" s="283" t="s">
        <v>67</v>
      </c>
      <c r="L91" s="284">
        <f>J91*G91*D91</f>
        <v>25</v>
      </c>
      <c r="M91" s="205" t="s">
        <v>206</v>
      </c>
      <c r="N91" s="206">
        <v>3000000</v>
      </c>
      <c r="O91" s="51">
        <f t="shared" si="10"/>
        <v>75000000</v>
      </c>
    </row>
    <row r="92" spans="1:16" ht="15.75" customHeight="1" x14ac:dyDescent="0.25">
      <c r="A92" s="37"/>
      <c r="B92" s="227"/>
      <c r="C92" s="45" t="s">
        <v>284</v>
      </c>
      <c r="D92" s="49">
        <v>5</v>
      </c>
      <c r="E92" s="45" t="s">
        <v>30</v>
      </c>
      <c r="F92" s="47" t="s">
        <v>31</v>
      </c>
      <c r="G92" s="45">
        <v>3</v>
      </c>
      <c r="H92" s="48" t="s">
        <v>33</v>
      </c>
      <c r="I92" s="47" t="s">
        <v>31</v>
      </c>
      <c r="J92" s="49">
        <v>5</v>
      </c>
      <c r="K92" s="285" t="s">
        <v>67</v>
      </c>
      <c r="L92" s="284">
        <f>D92*G92*J92</f>
        <v>75</v>
      </c>
      <c r="M92" s="205" t="s">
        <v>207</v>
      </c>
      <c r="N92" s="206">
        <v>400000</v>
      </c>
      <c r="O92" s="51">
        <f t="shared" si="10"/>
        <v>30000000</v>
      </c>
    </row>
    <row r="93" spans="1:16" ht="15.75" customHeight="1" x14ac:dyDescent="0.25">
      <c r="A93" s="37"/>
      <c r="B93" s="40"/>
      <c r="C93" s="45" t="s">
        <v>285</v>
      </c>
      <c r="D93" s="49">
        <v>5</v>
      </c>
      <c r="E93" s="45" t="s">
        <v>30</v>
      </c>
      <c r="F93" s="47" t="s">
        <v>31</v>
      </c>
      <c r="G93" s="45">
        <v>2</v>
      </c>
      <c r="H93" s="48" t="s">
        <v>33</v>
      </c>
      <c r="I93" s="47" t="s">
        <v>31</v>
      </c>
      <c r="J93" s="49">
        <v>5</v>
      </c>
      <c r="K93" s="285" t="s">
        <v>67</v>
      </c>
      <c r="L93" s="284">
        <f>D93*G93*J93</f>
        <v>50</v>
      </c>
      <c r="M93" s="205" t="s">
        <v>207</v>
      </c>
      <c r="N93" s="206">
        <v>400000</v>
      </c>
      <c r="O93" s="51">
        <f t="shared" si="10"/>
        <v>20000000</v>
      </c>
    </row>
    <row r="94" spans="1:16" ht="15.75" customHeight="1" x14ac:dyDescent="0.25">
      <c r="A94" s="37"/>
      <c r="B94" s="40"/>
      <c r="C94" s="45" t="s">
        <v>246</v>
      </c>
      <c r="D94" s="49">
        <v>2</v>
      </c>
      <c r="E94" s="9" t="s">
        <v>30</v>
      </c>
      <c r="F94" s="9" t="s">
        <v>31</v>
      </c>
      <c r="G94" s="9">
        <v>1</v>
      </c>
      <c r="H94" s="10" t="s">
        <v>47</v>
      </c>
      <c r="I94" s="11" t="s">
        <v>31</v>
      </c>
      <c r="J94" s="49">
        <v>5</v>
      </c>
      <c r="K94" s="283" t="s">
        <v>67</v>
      </c>
      <c r="L94" s="284">
        <f>J94*G94*D94</f>
        <v>10</v>
      </c>
      <c r="M94" s="205" t="s">
        <v>206</v>
      </c>
      <c r="N94" s="206">
        <v>3000000</v>
      </c>
      <c r="O94" s="51">
        <f t="shared" si="10"/>
        <v>30000000</v>
      </c>
    </row>
    <row r="95" spans="1:16" ht="15.75" customHeight="1" x14ac:dyDescent="0.25">
      <c r="A95" s="37"/>
      <c r="B95" s="40"/>
      <c r="C95" s="45" t="s">
        <v>286</v>
      </c>
      <c r="D95" s="49">
        <v>2</v>
      </c>
      <c r="E95" s="45" t="s">
        <v>30</v>
      </c>
      <c r="F95" s="47" t="s">
        <v>31</v>
      </c>
      <c r="G95" s="45">
        <v>5</v>
      </c>
      <c r="H95" s="48" t="s">
        <v>33</v>
      </c>
      <c r="I95" s="47" t="s">
        <v>31</v>
      </c>
      <c r="J95" s="49">
        <v>5</v>
      </c>
      <c r="K95" s="285" t="s">
        <v>67</v>
      </c>
      <c r="L95" s="284">
        <f>D95*G95*J95</f>
        <v>50</v>
      </c>
      <c r="M95" s="205" t="s">
        <v>207</v>
      </c>
      <c r="N95" s="206">
        <v>400000</v>
      </c>
      <c r="O95" s="51">
        <f t="shared" si="10"/>
        <v>20000000</v>
      </c>
    </row>
    <row r="96" spans="1:16" ht="15.75" customHeight="1" x14ac:dyDescent="0.25">
      <c r="A96" s="37"/>
      <c r="B96" s="40"/>
      <c r="C96" s="45" t="s">
        <v>287</v>
      </c>
      <c r="D96" s="49">
        <v>2</v>
      </c>
      <c r="E96" s="45" t="s">
        <v>30</v>
      </c>
      <c r="F96" s="47" t="s">
        <v>31</v>
      </c>
      <c r="G96" s="45">
        <v>4</v>
      </c>
      <c r="H96" s="48" t="s">
        <v>33</v>
      </c>
      <c r="I96" s="47" t="s">
        <v>31</v>
      </c>
      <c r="J96" s="49">
        <v>5</v>
      </c>
      <c r="K96" s="285" t="s">
        <v>67</v>
      </c>
      <c r="L96" s="284">
        <f>D96*G96*J96</f>
        <v>40</v>
      </c>
      <c r="M96" s="205" t="s">
        <v>207</v>
      </c>
      <c r="N96" s="206">
        <v>400000</v>
      </c>
      <c r="O96" s="51">
        <f t="shared" si="10"/>
        <v>16000000</v>
      </c>
    </row>
    <row r="97" spans="1:17" ht="15.75" customHeight="1" x14ac:dyDescent="0.25">
      <c r="A97" s="37"/>
      <c r="B97" s="40"/>
      <c r="C97" s="254" t="s">
        <v>288</v>
      </c>
      <c r="D97" s="45"/>
      <c r="E97" s="45"/>
      <c r="F97" s="47"/>
      <c r="G97" s="45"/>
      <c r="H97" s="48"/>
      <c r="I97" s="47"/>
      <c r="J97" s="49"/>
      <c r="K97" s="48"/>
      <c r="L97" s="50"/>
      <c r="M97" s="244"/>
      <c r="N97" s="234"/>
      <c r="O97" s="51"/>
      <c r="P97" s="9"/>
    </row>
    <row r="98" spans="1:17" ht="15.75" customHeight="1" x14ac:dyDescent="0.25">
      <c r="A98" s="37"/>
      <c r="B98" s="227"/>
      <c r="C98" s="10" t="s">
        <v>283</v>
      </c>
      <c r="D98" s="49">
        <v>5</v>
      </c>
      <c r="E98" s="9" t="s">
        <v>30</v>
      </c>
      <c r="F98" s="9" t="s">
        <v>31</v>
      </c>
      <c r="G98" s="9">
        <v>1</v>
      </c>
      <c r="H98" s="10" t="s">
        <v>47</v>
      </c>
      <c r="I98" s="11" t="s">
        <v>31</v>
      </c>
      <c r="J98" s="49">
        <v>5</v>
      </c>
      <c r="K98" s="283" t="s">
        <v>67</v>
      </c>
      <c r="L98" s="284">
        <f>J98*G98*D98</f>
        <v>25</v>
      </c>
      <c r="M98" s="205" t="s">
        <v>206</v>
      </c>
      <c r="N98" s="206">
        <v>3000000</v>
      </c>
      <c r="O98" s="51">
        <f t="shared" ref="O98:O103" si="12">N98*L98</f>
        <v>75000000</v>
      </c>
    </row>
    <row r="99" spans="1:17" ht="15.75" customHeight="1" x14ac:dyDescent="0.25">
      <c r="A99" s="37"/>
      <c r="B99" s="227"/>
      <c r="C99" s="45" t="s">
        <v>284</v>
      </c>
      <c r="D99" s="49">
        <v>5</v>
      </c>
      <c r="E99" s="45" t="s">
        <v>30</v>
      </c>
      <c r="F99" s="47" t="s">
        <v>31</v>
      </c>
      <c r="G99" s="45">
        <v>2</v>
      </c>
      <c r="H99" s="48" t="s">
        <v>33</v>
      </c>
      <c r="I99" s="47" t="s">
        <v>31</v>
      </c>
      <c r="J99" s="49">
        <v>5</v>
      </c>
      <c r="K99" s="285" t="s">
        <v>67</v>
      </c>
      <c r="L99" s="284">
        <f>D99*G99*J99</f>
        <v>50</v>
      </c>
      <c r="M99" s="205" t="s">
        <v>207</v>
      </c>
      <c r="N99" s="206">
        <v>400000</v>
      </c>
      <c r="O99" s="51">
        <f t="shared" si="12"/>
        <v>20000000</v>
      </c>
    </row>
    <row r="100" spans="1:17" ht="15.75" customHeight="1" x14ac:dyDescent="0.25">
      <c r="A100" s="37"/>
      <c r="B100" s="40"/>
      <c r="C100" s="45" t="s">
        <v>285</v>
      </c>
      <c r="D100" s="49">
        <v>5</v>
      </c>
      <c r="E100" s="45" t="s">
        <v>30</v>
      </c>
      <c r="F100" s="47" t="s">
        <v>31</v>
      </c>
      <c r="G100" s="45">
        <v>1</v>
      </c>
      <c r="H100" s="48" t="s">
        <v>33</v>
      </c>
      <c r="I100" s="47" t="s">
        <v>31</v>
      </c>
      <c r="J100" s="49">
        <v>5</v>
      </c>
      <c r="K100" s="285" t="s">
        <v>67</v>
      </c>
      <c r="L100" s="284">
        <f>D100*G100*J100</f>
        <v>25</v>
      </c>
      <c r="M100" s="205" t="s">
        <v>207</v>
      </c>
      <c r="N100" s="206">
        <v>400000</v>
      </c>
      <c r="O100" s="51">
        <f t="shared" si="12"/>
        <v>10000000</v>
      </c>
    </row>
    <row r="101" spans="1:17" ht="15.75" customHeight="1" x14ac:dyDescent="0.25">
      <c r="A101" s="37"/>
      <c r="B101" s="40"/>
      <c r="C101" s="45" t="s">
        <v>246</v>
      </c>
      <c r="D101" s="49">
        <v>2</v>
      </c>
      <c r="E101" s="9" t="s">
        <v>30</v>
      </c>
      <c r="F101" s="9" t="s">
        <v>31</v>
      </c>
      <c r="G101" s="9">
        <v>1</v>
      </c>
      <c r="H101" s="10" t="s">
        <v>47</v>
      </c>
      <c r="I101" s="11" t="s">
        <v>31</v>
      </c>
      <c r="J101" s="49">
        <v>5</v>
      </c>
      <c r="K101" s="283" t="s">
        <v>67</v>
      </c>
      <c r="L101" s="284">
        <f>J101*G101*D101</f>
        <v>10</v>
      </c>
      <c r="M101" s="205" t="s">
        <v>206</v>
      </c>
      <c r="N101" s="206">
        <v>3000000</v>
      </c>
      <c r="O101" s="51">
        <f t="shared" si="12"/>
        <v>30000000</v>
      </c>
    </row>
    <row r="102" spans="1:17" ht="15.75" customHeight="1" x14ac:dyDescent="0.25">
      <c r="A102" s="37"/>
      <c r="B102" s="40"/>
      <c r="C102" s="45" t="s">
        <v>286</v>
      </c>
      <c r="D102" s="49">
        <v>2</v>
      </c>
      <c r="E102" s="45" t="s">
        <v>30</v>
      </c>
      <c r="F102" s="47" t="s">
        <v>31</v>
      </c>
      <c r="G102" s="45">
        <v>3</v>
      </c>
      <c r="H102" s="48" t="s">
        <v>33</v>
      </c>
      <c r="I102" s="47" t="s">
        <v>31</v>
      </c>
      <c r="J102" s="49">
        <v>5</v>
      </c>
      <c r="K102" s="285" t="s">
        <v>67</v>
      </c>
      <c r="L102" s="284">
        <f>D102*G102*J102</f>
        <v>30</v>
      </c>
      <c r="M102" s="205" t="s">
        <v>207</v>
      </c>
      <c r="N102" s="206">
        <v>400000</v>
      </c>
      <c r="O102" s="51">
        <f t="shared" si="12"/>
        <v>12000000</v>
      </c>
    </row>
    <row r="103" spans="1:17" ht="15.75" customHeight="1" x14ac:dyDescent="0.25">
      <c r="A103" s="37"/>
      <c r="B103" s="40"/>
      <c r="C103" s="45" t="s">
        <v>287</v>
      </c>
      <c r="D103" s="49">
        <v>2</v>
      </c>
      <c r="E103" s="45" t="s">
        <v>30</v>
      </c>
      <c r="F103" s="47" t="s">
        <v>31</v>
      </c>
      <c r="G103" s="45">
        <v>2</v>
      </c>
      <c r="H103" s="48" t="s">
        <v>33</v>
      </c>
      <c r="I103" s="47" t="s">
        <v>31</v>
      </c>
      <c r="J103" s="49">
        <v>5</v>
      </c>
      <c r="K103" s="285" t="s">
        <v>67</v>
      </c>
      <c r="L103" s="284">
        <f>D103*G103*J103</f>
        <v>20</v>
      </c>
      <c r="M103" s="205" t="s">
        <v>207</v>
      </c>
      <c r="N103" s="206">
        <v>400000</v>
      </c>
      <c r="O103" s="51">
        <f t="shared" si="12"/>
        <v>8000000</v>
      </c>
    </row>
    <row r="104" spans="1:17" ht="15.75" customHeight="1" x14ac:dyDescent="0.25">
      <c r="A104" s="37"/>
      <c r="B104" s="40"/>
      <c r="C104" s="254" t="s">
        <v>258</v>
      </c>
      <c r="D104" s="45"/>
      <c r="E104" s="45"/>
      <c r="F104" s="47"/>
      <c r="G104" s="45"/>
      <c r="H104" s="48"/>
      <c r="I104" s="47"/>
      <c r="J104" s="49"/>
      <c r="K104" s="285"/>
      <c r="L104" s="284"/>
      <c r="M104" s="205"/>
      <c r="N104" s="206"/>
      <c r="O104" s="51"/>
    </row>
    <row r="105" spans="1:17" ht="15.75" customHeight="1" x14ac:dyDescent="0.25">
      <c r="A105" s="37"/>
      <c r="B105" s="40"/>
      <c r="C105" s="45" t="s">
        <v>259</v>
      </c>
      <c r="D105" s="45">
        <v>1</v>
      </c>
      <c r="E105" s="45" t="s">
        <v>32</v>
      </c>
      <c r="F105" s="47" t="s">
        <v>31</v>
      </c>
      <c r="G105" s="45">
        <v>6</v>
      </c>
      <c r="H105" s="48" t="s">
        <v>260</v>
      </c>
      <c r="I105" s="11" t="s">
        <v>31</v>
      </c>
      <c r="J105" s="12">
        <v>5</v>
      </c>
      <c r="K105" s="283" t="s">
        <v>67</v>
      </c>
      <c r="L105" s="284">
        <f>J105*G105*D105</f>
        <v>30</v>
      </c>
      <c r="M105" s="205" t="s">
        <v>261</v>
      </c>
      <c r="N105" s="206">
        <v>3000000</v>
      </c>
      <c r="O105" s="51">
        <f>N105*L105</f>
        <v>90000000</v>
      </c>
    </row>
    <row r="106" spans="1:17" ht="15.75" customHeight="1" x14ac:dyDescent="0.25">
      <c r="A106" s="24"/>
      <c r="B106" s="245"/>
      <c r="C106" s="9" t="s">
        <v>289</v>
      </c>
      <c r="D106" s="286">
        <v>5</v>
      </c>
      <c r="E106" s="286" t="s">
        <v>30</v>
      </c>
      <c r="F106" s="286" t="s">
        <v>31</v>
      </c>
      <c r="G106" s="9">
        <v>6</v>
      </c>
      <c r="H106" s="10" t="s">
        <v>260</v>
      </c>
      <c r="I106" s="11" t="s">
        <v>31</v>
      </c>
      <c r="J106" s="12">
        <v>5</v>
      </c>
      <c r="K106" s="283" t="s">
        <v>67</v>
      </c>
      <c r="L106" s="284">
        <f>J106*G106*D106</f>
        <v>150</v>
      </c>
      <c r="M106" s="205" t="s">
        <v>261</v>
      </c>
      <c r="N106" s="206">
        <v>3000000</v>
      </c>
      <c r="O106" s="51">
        <f>N106*L106</f>
        <v>450000000</v>
      </c>
      <c r="Q106" s="247"/>
    </row>
    <row r="107" spans="1:17" ht="15.75" customHeight="1" x14ac:dyDescent="0.25">
      <c r="A107" s="24"/>
      <c r="B107" s="245"/>
      <c r="C107" s="9" t="s">
        <v>262</v>
      </c>
      <c r="D107" s="286">
        <v>7</v>
      </c>
      <c r="E107" s="286" t="s">
        <v>30</v>
      </c>
      <c r="F107" s="286" t="s">
        <v>31</v>
      </c>
      <c r="G107" s="9">
        <v>12</v>
      </c>
      <c r="H107" s="10" t="s">
        <v>48</v>
      </c>
      <c r="I107" s="11" t="s">
        <v>31</v>
      </c>
      <c r="J107" s="12">
        <v>5</v>
      </c>
      <c r="K107" s="283" t="s">
        <v>67</v>
      </c>
      <c r="L107" s="284">
        <f t="shared" ref="L107:L109" si="13">J107*G107*D107</f>
        <v>420</v>
      </c>
      <c r="M107" s="205" t="s">
        <v>261</v>
      </c>
      <c r="N107" s="206">
        <v>1000000</v>
      </c>
      <c r="O107" s="51">
        <f t="shared" ref="O107:O109" si="14">N107*L107</f>
        <v>420000000</v>
      </c>
    </row>
    <row r="108" spans="1:17" ht="15.75" customHeight="1" x14ac:dyDescent="0.25">
      <c r="A108" s="24"/>
      <c r="B108" s="245"/>
      <c r="C108" s="9" t="s">
        <v>263</v>
      </c>
      <c r="D108" s="286">
        <v>7</v>
      </c>
      <c r="E108" s="286" t="s">
        <v>30</v>
      </c>
      <c r="F108" s="286" t="s">
        <v>31</v>
      </c>
      <c r="G108" s="9">
        <f>14*6</f>
        <v>84</v>
      </c>
      <c r="H108" s="10" t="s">
        <v>33</v>
      </c>
      <c r="I108" s="11" t="s">
        <v>31</v>
      </c>
      <c r="J108" s="12">
        <v>5</v>
      </c>
      <c r="K108" s="283" t="s">
        <v>67</v>
      </c>
      <c r="L108" s="284">
        <f t="shared" si="13"/>
        <v>2940</v>
      </c>
      <c r="M108" s="205" t="s">
        <v>261</v>
      </c>
      <c r="N108" s="206">
        <v>200000</v>
      </c>
      <c r="O108" s="51">
        <f t="shared" si="14"/>
        <v>588000000</v>
      </c>
      <c r="Q108" s="247"/>
    </row>
    <row r="109" spans="1:17" ht="15.75" customHeight="1" x14ac:dyDescent="0.25">
      <c r="A109" s="24"/>
      <c r="B109" s="245"/>
      <c r="C109" s="9" t="s">
        <v>264</v>
      </c>
      <c r="D109" s="286">
        <v>1</v>
      </c>
      <c r="E109" s="286" t="s">
        <v>32</v>
      </c>
      <c r="F109" s="286" t="s">
        <v>31</v>
      </c>
      <c r="G109" s="9">
        <v>12</v>
      </c>
      <c r="H109" s="10" t="s">
        <v>48</v>
      </c>
      <c r="I109" s="11" t="s">
        <v>31</v>
      </c>
      <c r="J109" s="12">
        <v>5</v>
      </c>
      <c r="K109" s="283" t="s">
        <v>67</v>
      </c>
      <c r="L109" s="284">
        <f t="shared" si="13"/>
        <v>60</v>
      </c>
      <c r="M109" s="205" t="s">
        <v>261</v>
      </c>
      <c r="N109" s="206">
        <v>750000</v>
      </c>
      <c r="O109" s="51">
        <f t="shared" si="14"/>
        <v>45000000</v>
      </c>
    </row>
    <row r="110" spans="1:17" ht="15.75" customHeight="1" x14ac:dyDescent="0.25">
      <c r="A110" s="24"/>
      <c r="B110" s="245"/>
      <c r="C110" s="254" t="s">
        <v>290</v>
      </c>
      <c r="D110" s="45"/>
      <c r="E110" s="45"/>
      <c r="F110" s="47"/>
      <c r="G110" s="45"/>
      <c r="H110" s="48"/>
      <c r="I110" s="47"/>
      <c r="J110" s="49"/>
      <c r="K110" s="285"/>
      <c r="L110" s="284"/>
      <c r="M110" s="205"/>
      <c r="N110" s="206"/>
      <c r="O110" s="51"/>
    </row>
    <row r="111" spans="1:17" ht="15.75" customHeight="1" x14ac:dyDescent="0.25">
      <c r="A111" s="24"/>
      <c r="B111" s="245"/>
      <c r="C111" s="45" t="s">
        <v>255</v>
      </c>
      <c r="D111" s="45">
        <v>3</v>
      </c>
      <c r="E111" s="45" t="s">
        <v>30</v>
      </c>
      <c r="F111" s="47" t="s">
        <v>31</v>
      </c>
      <c r="G111" s="45">
        <v>1</v>
      </c>
      <c r="H111" s="48" t="s">
        <v>47</v>
      </c>
      <c r="I111" s="47" t="s">
        <v>31</v>
      </c>
      <c r="J111" s="49">
        <v>5</v>
      </c>
      <c r="K111" s="285" t="s">
        <v>67</v>
      </c>
      <c r="L111" s="284">
        <f>J111*G111*D111</f>
        <v>15</v>
      </c>
      <c r="M111" s="205" t="s">
        <v>206</v>
      </c>
      <c r="N111" s="206">
        <v>6000000</v>
      </c>
      <c r="O111" s="51">
        <f t="shared" ref="O111:O113" si="15">N111*L111</f>
        <v>90000000</v>
      </c>
    </row>
    <row r="112" spans="1:17" ht="15.75" customHeight="1" x14ac:dyDescent="0.25">
      <c r="A112" s="24"/>
      <c r="B112" s="245"/>
      <c r="C112" s="45" t="s">
        <v>256</v>
      </c>
      <c r="D112" s="45">
        <v>3</v>
      </c>
      <c r="E112" s="45" t="s">
        <v>30</v>
      </c>
      <c r="F112" s="47" t="s">
        <v>31</v>
      </c>
      <c r="G112" s="45">
        <v>4</v>
      </c>
      <c r="H112" s="48" t="s">
        <v>33</v>
      </c>
      <c r="I112" s="47" t="s">
        <v>31</v>
      </c>
      <c r="J112" s="49">
        <v>5</v>
      </c>
      <c r="K112" s="285" t="s">
        <v>67</v>
      </c>
      <c r="L112" s="284">
        <f>J112*G112*D112</f>
        <v>60</v>
      </c>
      <c r="M112" s="205" t="s">
        <v>207</v>
      </c>
      <c r="N112" s="206">
        <v>400000</v>
      </c>
      <c r="O112" s="51">
        <f t="shared" si="15"/>
        <v>24000000</v>
      </c>
    </row>
    <row r="113" spans="1:17" ht="15.75" customHeight="1" x14ac:dyDescent="0.25">
      <c r="A113" s="24"/>
      <c r="B113" s="245"/>
      <c r="C113" s="45" t="s">
        <v>257</v>
      </c>
      <c r="D113" s="45">
        <v>3</v>
      </c>
      <c r="E113" s="45" t="s">
        <v>30</v>
      </c>
      <c r="F113" s="47" t="s">
        <v>31</v>
      </c>
      <c r="G113" s="45">
        <v>3</v>
      </c>
      <c r="H113" s="48" t="s">
        <v>33</v>
      </c>
      <c r="I113" s="47" t="s">
        <v>31</v>
      </c>
      <c r="J113" s="49">
        <v>5</v>
      </c>
      <c r="K113" s="285" t="s">
        <v>67</v>
      </c>
      <c r="L113" s="284">
        <f>J113*G113*D113</f>
        <v>45</v>
      </c>
      <c r="M113" s="205" t="s">
        <v>207</v>
      </c>
      <c r="N113" s="206">
        <v>400000</v>
      </c>
      <c r="O113" s="51">
        <f t="shared" si="15"/>
        <v>18000000</v>
      </c>
    </row>
    <row r="114" spans="1:17" ht="15.75" customHeight="1" x14ac:dyDescent="0.25">
      <c r="A114" s="24"/>
      <c r="B114" s="245"/>
      <c r="C114" s="254" t="s">
        <v>265</v>
      </c>
      <c r="D114" s="45"/>
      <c r="E114" s="45"/>
      <c r="F114" s="47"/>
      <c r="G114" s="45"/>
      <c r="H114" s="48"/>
      <c r="I114" s="47"/>
      <c r="J114" s="49"/>
      <c r="K114" s="285"/>
      <c r="L114" s="287"/>
      <c r="M114" s="288"/>
      <c r="N114" s="206"/>
      <c r="O114" s="51"/>
    </row>
    <row r="115" spans="1:17" ht="15.75" customHeight="1" x14ac:dyDescent="0.25">
      <c r="A115" s="24"/>
      <c r="B115" s="245"/>
      <c r="C115" s="9" t="s">
        <v>266</v>
      </c>
      <c r="D115" s="286">
        <v>2</v>
      </c>
      <c r="E115" s="286" t="s">
        <v>30</v>
      </c>
      <c r="F115" s="286" t="s">
        <v>31</v>
      </c>
      <c r="G115" s="9">
        <v>6</v>
      </c>
      <c r="H115" s="10" t="s">
        <v>260</v>
      </c>
      <c r="I115" s="11" t="s">
        <v>31</v>
      </c>
      <c r="J115" s="12">
        <v>5</v>
      </c>
      <c r="K115" s="283" t="s">
        <v>67</v>
      </c>
      <c r="L115" s="284">
        <f>J115*G115*D115</f>
        <v>60</v>
      </c>
      <c r="M115" s="205" t="s">
        <v>261</v>
      </c>
      <c r="N115" s="206">
        <v>750000</v>
      </c>
      <c r="O115" s="51">
        <f>N115*L115</f>
        <v>45000000</v>
      </c>
    </row>
    <row r="116" spans="1:17" ht="15.75" customHeight="1" x14ac:dyDescent="0.25">
      <c r="A116" s="24"/>
      <c r="B116" s="245"/>
      <c r="C116" s="9" t="s">
        <v>300</v>
      </c>
      <c r="D116" s="286">
        <v>1</v>
      </c>
      <c r="E116" s="286" t="s">
        <v>30</v>
      </c>
      <c r="F116" s="286" t="s">
        <v>31</v>
      </c>
      <c r="G116" s="9">
        <v>6</v>
      </c>
      <c r="H116" s="10" t="s">
        <v>260</v>
      </c>
      <c r="I116" s="11" t="s">
        <v>31</v>
      </c>
      <c r="J116" s="12">
        <v>5</v>
      </c>
      <c r="K116" s="283" t="s">
        <v>67</v>
      </c>
      <c r="L116" s="284">
        <f>J116*G116*D116</f>
        <v>30</v>
      </c>
      <c r="M116" s="205" t="s">
        <v>261</v>
      </c>
      <c r="N116" s="206">
        <v>500000</v>
      </c>
      <c r="O116" s="51">
        <f>N116*L116</f>
        <v>15000000</v>
      </c>
    </row>
    <row r="117" spans="1:17" s="253" customFormat="1" ht="15.75" customHeight="1" x14ac:dyDescent="0.25">
      <c r="A117" s="303"/>
      <c r="B117" s="304"/>
      <c r="C117" s="253" t="s">
        <v>51</v>
      </c>
      <c r="D117" s="305"/>
      <c r="E117" s="305"/>
      <c r="F117" s="305"/>
      <c r="H117" s="255"/>
      <c r="I117" s="306"/>
      <c r="J117" s="307"/>
      <c r="K117" s="308"/>
      <c r="L117" s="309"/>
      <c r="M117" s="310"/>
      <c r="N117" s="311"/>
      <c r="O117" s="312"/>
      <c r="P117" s="313"/>
    </row>
    <row r="118" spans="1:17" ht="15.75" customHeight="1" x14ac:dyDescent="0.25">
      <c r="A118" s="24"/>
      <c r="B118" s="245"/>
      <c r="C118" s="9" t="s">
        <v>267</v>
      </c>
      <c r="D118" s="286"/>
      <c r="E118" s="286"/>
      <c r="F118" s="286"/>
      <c r="G118" s="9">
        <v>1</v>
      </c>
      <c r="H118" s="10" t="s">
        <v>32</v>
      </c>
      <c r="I118" s="11"/>
      <c r="K118" s="283"/>
      <c r="L118" s="284">
        <v>1</v>
      </c>
      <c r="M118" s="205" t="s">
        <v>196</v>
      </c>
      <c r="N118" s="206">
        <v>1000000</v>
      </c>
      <c r="O118" s="51">
        <f>N118</f>
        <v>1000000</v>
      </c>
    </row>
    <row r="119" spans="1:17" ht="15.75" customHeight="1" x14ac:dyDescent="0.25">
      <c r="A119" s="24"/>
      <c r="B119" s="245"/>
      <c r="C119" s="9" t="s">
        <v>268</v>
      </c>
      <c r="D119" s="286"/>
      <c r="E119" s="286"/>
      <c r="F119" s="286"/>
      <c r="G119" s="9">
        <v>1</v>
      </c>
      <c r="H119" s="10" t="s">
        <v>32</v>
      </c>
      <c r="I119" s="11"/>
      <c r="K119" s="283"/>
      <c r="L119" s="284">
        <v>1</v>
      </c>
      <c r="M119" s="205" t="s">
        <v>196</v>
      </c>
      <c r="N119" s="206">
        <f>2000000</f>
        <v>2000000</v>
      </c>
      <c r="O119" s="51">
        <f>N119</f>
        <v>2000000</v>
      </c>
    </row>
    <row r="120" spans="1:17" ht="15.75" customHeight="1" x14ac:dyDescent="0.25">
      <c r="A120" s="37"/>
      <c r="B120" s="40"/>
      <c r="C120" s="45"/>
      <c r="D120" s="49"/>
      <c r="E120" s="48"/>
      <c r="F120" s="47"/>
      <c r="G120" s="49"/>
      <c r="H120" s="45"/>
      <c r="I120" s="47"/>
      <c r="J120" s="49"/>
      <c r="K120" s="48"/>
      <c r="L120" s="50"/>
      <c r="M120" s="205"/>
      <c r="N120" s="206"/>
      <c r="O120" s="51"/>
      <c r="Q120" s="247"/>
    </row>
    <row r="121" spans="1:17" ht="15.75" customHeight="1" x14ac:dyDescent="0.25">
      <c r="A121" s="24"/>
      <c r="B121" s="289" t="s">
        <v>269</v>
      </c>
      <c r="C121" s="75"/>
      <c r="D121" s="290"/>
      <c r="E121" s="290"/>
      <c r="F121" s="290"/>
      <c r="G121" s="75"/>
      <c r="H121" s="76"/>
      <c r="I121" s="291"/>
      <c r="J121" s="77"/>
      <c r="K121" s="292"/>
      <c r="L121" s="293"/>
      <c r="M121" s="294"/>
      <c r="N121" s="295"/>
      <c r="O121" s="296">
        <f>O7</f>
        <v>3340990000</v>
      </c>
      <c r="Q121" s="81"/>
    </row>
    <row r="122" spans="1:17" ht="15.75" customHeight="1" x14ac:dyDescent="0.25">
      <c r="B122" s="1"/>
      <c r="D122" s="286"/>
      <c r="E122" s="286"/>
      <c r="F122" s="286"/>
      <c r="G122" s="9"/>
      <c r="H122" s="10"/>
      <c r="I122" s="11"/>
      <c r="L122" s="297"/>
      <c r="M122" s="244"/>
      <c r="N122" s="298"/>
      <c r="O122" s="6"/>
    </row>
    <row r="123" spans="1:17" ht="15.75" customHeight="1" x14ac:dyDescent="0.25">
      <c r="A123" s="4"/>
      <c r="L123" s="9" t="s">
        <v>291</v>
      </c>
      <c r="N123" s="299"/>
    </row>
    <row r="124" spans="1:17" ht="15.75" customHeight="1" x14ac:dyDescent="0.25">
      <c r="N124" s="300"/>
      <c r="O124" s="6"/>
      <c r="P124" s="6"/>
    </row>
    <row r="125" spans="1:17" ht="15.75" customHeight="1" x14ac:dyDescent="0.25">
      <c r="L125" s="9" t="s">
        <v>69</v>
      </c>
      <c r="M125" s="1"/>
      <c r="N125" s="1"/>
      <c r="O125" s="6"/>
      <c r="P125" s="6"/>
    </row>
    <row r="126" spans="1:17" ht="15.75" customHeight="1" x14ac:dyDescent="0.25">
      <c r="L126" s="9" t="s">
        <v>70</v>
      </c>
      <c r="M126" s="301"/>
    </row>
    <row r="127" spans="1:17" ht="15.75" customHeight="1" x14ac:dyDescent="0.25">
      <c r="N127" s="302"/>
      <c r="O127" s="6"/>
      <c r="P127" s="6"/>
    </row>
    <row r="128" spans="1:17" ht="15.75" customHeight="1" x14ac:dyDescent="0.25">
      <c r="N128" s="302"/>
      <c r="O128" s="6"/>
      <c r="P128" s="6"/>
    </row>
    <row r="129" spans="4:16" ht="15.75" customHeight="1" x14ac:dyDescent="0.25">
      <c r="N129" s="302"/>
      <c r="O129" s="6"/>
      <c r="P129" s="6"/>
    </row>
    <row r="130" spans="4:16" ht="15.75" customHeight="1" x14ac:dyDescent="0.25">
      <c r="D130" s="9"/>
      <c r="E130" s="9"/>
      <c r="G130" s="9"/>
      <c r="J130" s="9"/>
      <c r="K130" s="9"/>
      <c r="N130" s="300"/>
      <c r="O130" s="6"/>
      <c r="P130" s="6"/>
    </row>
    <row r="131" spans="4:16" ht="15.75" customHeight="1" x14ac:dyDescent="0.25">
      <c r="D131" s="9"/>
      <c r="E131" s="9"/>
      <c r="G131" s="9"/>
      <c r="J131" s="9"/>
      <c r="K131" s="9"/>
      <c r="L131" s="9" t="s">
        <v>71</v>
      </c>
      <c r="M131" s="1"/>
      <c r="N131" s="1"/>
      <c r="O131" s="1"/>
      <c r="P131" s="2"/>
    </row>
    <row r="132" spans="4:16" ht="15.75" customHeight="1" x14ac:dyDescent="0.25">
      <c r="D132" s="9"/>
      <c r="E132" s="9"/>
      <c r="G132" s="9"/>
      <c r="J132" s="9"/>
      <c r="K132" s="9"/>
      <c r="L132" s="9" t="s">
        <v>72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31496062992125984" right="0.31496062992125984" top="0.55118110236220474" bottom="0.55118110236220474" header="0.31496062992125984" footer="0.31496062992125984"/>
  <pageSetup paperSize="258" scale="8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G24" sqref="G24:G26"/>
    </sheetView>
  </sheetViews>
  <sheetFormatPr defaultRowHeight="12" x14ac:dyDescent="0.25"/>
  <cols>
    <col min="1" max="1" width="4.5703125" style="95" customWidth="1"/>
    <col min="2" max="2" width="8.5703125" style="95" customWidth="1"/>
    <col min="3" max="3" width="11.7109375" style="95" customWidth="1"/>
    <col min="4" max="4" width="2.140625" style="95" customWidth="1"/>
    <col min="5" max="5" width="12.28515625" style="95" customWidth="1"/>
    <col min="6" max="6" width="3.7109375" style="323" customWidth="1"/>
    <col min="7" max="7" width="22.5703125" style="323" customWidth="1"/>
    <col min="8" max="8" width="3.28515625" style="95" customWidth="1"/>
    <col min="9" max="9" width="30" style="95" customWidth="1"/>
    <col min="10" max="10" width="8.85546875" style="96" customWidth="1"/>
    <col min="11" max="11" width="14.140625" style="96" customWidth="1"/>
    <col min="12" max="12" width="38.5703125" style="183" customWidth="1"/>
    <col min="13" max="16384" width="9.140625" style="95"/>
  </cols>
  <sheetData>
    <row r="1" spans="1:12" ht="15" customHeight="1" x14ac:dyDescent="0.25">
      <c r="A1" s="94" t="s">
        <v>73</v>
      </c>
      <c r="B1" s="94"/>
      <c r="C1" s="94"/>
      <c r="D1" s="94"/>
      <c r="E1" s="94"/>
      <c r="F1" s="322"/>
      <c r="K1" s="97">
        <f>SUM(K4:K34)</f>
        <v>6468621000</v>
      </c>
    </row>
    <row r="2" spans="1:12" ht="15" customHeight="1" x14ac:dyDescent="0.25"/>
    <row r="3" spans="1:12" s="94" customFormat="1" ht="34.5" customHeight="1" x14ac:dyDescent="0.25">
      <c r="A3" s="98" t="s">
        <v>74</v>
      </c>
      <c r="B3" s="99" t="s">
        <v>75</v>
      </c>
      <c r="C3" s="99" t="s">
        <v>76</v>
      </c>
      <c r="D3" s="433" t="s">
        <v>77</v>
      </c>
      <c r="E3" s="434"/>
      <c r="F3" s="435" t="s">
        <v>78</v>
      </c>
      <c r="G3" s="436"/>
      <c r="H3" s="433" t="s">
        <v>79</v>
      </c>
      <c r="I3" s="434"/>
      <c r="J3" s="99" t="s">
        <v>80</v>
      </c>
      <c r="K3" s="99" t="s">
        <v>108</v>
      </c>
      <c r="L3" s="98" t="s">
        <v>81</v>
      </c>
    </row>
    <row r="4" spans="1:12" ht="12.75" customHeight="1" x14ac:dyDescent="0.25">
      <c r="A4" s="437">
        <v>1</v>
      </c>
      <c r="B4" s="440" t="s">
        <v>109</v>
      </c>
      <c r="C4" s="440" t="s">
        <v>113</v>
      </c>
      <c r="D4" s="443">
        <v>1</v>
      </c>
      <c r="E4" s="445" t="s">
        <v>23</v>
      </c>
      <c r="F4" s="426">
        <v>1</v>
      </c>
      <c r="G4" s="423" t="s">
        <v>310</v>
      </c>
      <c r="H4" s="100">
        <v>1</v>
      </c>
      <c r="I4" s="102" t="str">
        <f>RAB!B20</f>
        <v>Persiapan dan Penyusunan Laporan</v>
      </c>
      <c r="J4" s="420" t="s">
        <v>53</v>
      </c>
      <c r="K4" s="429">
        <f>RAB!P18</f>
        <v>902094000</v>
      </c>
      <c r="L4" s="430" t="s">
        <v>344</v>
      </c>
    </row>
    <row r="5" spans="1:12" ht="12.75" customHeight="1" x14ac:dyDescent="0.25">
      <c r="A5" s="438"/>
      <c r="B5" s="441"/>
      <c r="C5" s="441"/>
      <c r="D5" s="444"/>
      <c r="E5" s="446"/>
      <c r="F5" s="427"/>
      <c r="G5" s="424"/>
      <c r="H5" s="100">
        <v>2</v>
      </c>
      <c r="I5" s="102" t="str">
        <f>RAB!B33</f>
        <v>Penyusunan Dokumen</v>
      </c>
      <c r="J5" s="421"/>
      <c r="K5" s="421"/>
      <c r="L5" s="431"/>
    </row>
    <row r="6" spans="1:12" ht="12.75" customHeight="1" x14ac:dyDescent="0.25">
      <c r="A6" s="438"/>
      <c r="B6" s="441"/>
      <c r="C6" s="441"/>
      <c r="D6" s="444"/>
      <c r="E6" s="446"/>
      <c r="F6" s="427"/>
      <c r="G6" s="424"/>
      <c r="H6" s="100">
        <v>3</v>
      </c>
      <c r="I6" s="102" t="str">
        <f>RAB!B60</f>
        <v>Finalisasi</v>
      </c>
      <c r="J6" s="421"/>
      <c r="K6" s="421"/>
      <c r="L6" s="431"/>
    </row>
    <row r="7" spans="1:12" ht="12.75" customHeight="1" x14ac:dyDescent="0.25">
      <c r="A7" s="438"/>
      <c r="B7" s="441"/>
      <c r="C7" s="441"/>
      <c r="D7" s="444"/>
      <c r="E7" s="446"/>
      <c r="F7" s="427"/>
      <c r="G7" s="424"/>
      <c r="H7" s="100">
        <v>4</v>
      </c>
      <c r="I7" s="102" t="str">
        <f>RAB!B79</f>
        <v>Sosialisasi</v>
      </c>
      <c r="J7" s="421"/>
      <c r="K7" s="421"/>
      <c r="L7" s="431"/>
    </row>
    <row r="8" spans="1:12" ht="12.75" customHeight="1" x14ac:dyDescent="0.25">
      <c r="A8" s="438"/>
      <c r="B8" s="441"/>
      <c r="C8" s="441"/>
      <c r="D8" s="444"/>
      <c r="E8" s="446"/>
      <c r="F8" s="427"/>
      <c r="G8" s="424"/>
      <c r="H8" s="100">
        <v>5</v>
      </c>
      <c r="I8" s="102" t="str">
        <f>RAB!B105</f>
        <v>Pertemuan Koordinasi/Konsultasi dengan Stakeholder</v>
      </c>
      <c r="J8" s="421"/>
      <c r="K8" s="421"/>
      <c r="L8" s="431"/>
    </row>
    <row r="9" spans="1:12" ht="12.75" customHeight="1" x14ac:dyDescent="0.25">
      <c r="A9" s="438"/>
      <c r="B9" s="441"/>
      <c r="C9" s="441"/>
      <c r="D9" s="444"/>
      <c r="E9" s="446"/>
      <c r="F9" s="426">
        <v>2</v>
      </c>
      <c r="G9" s="423" t="s">
        <v>121</v>
      </c>
      <c r="H9" s="100">
        <v>1</v>
      </c>
      <c r="I9" s="102" t="str">
        <f>RAB!B146</f>
        <v>Persiapan dan Penyusunan Laporan</v>
      </c>
      <c r="J9" s="420" t="s">
        <v>25</v>
      </c>
      <c r="K9" s="429">
        <f>RAB!P144</f>
        <v>407440000</v>
      </c>
      <c r="L9" s="430" t="s">
        <v>345</v>
      </c>
    </row>
    <row r="10" spans="1:12" ht="12.75" customHeight="1" x14ac:dyDescent="0.25">
      <c r="A10" s="438"/>
      <c r="B10" s="441"/>
      <c r="C10" s="441"/>
      <c r="D10" s="444"/>
      <c r="E10" s="446"/>
      <c r="F10" s="427"/>
      <c r="G10" s="424"/>
      <c r="H10" s="100">
        <v>2</v>
      </c>
      <c r="I10" s="102" t="str">
        <f>RAB!B159</f>
        <v>Penyusunan dan Pembahasan</v>
      </c>
      <c r="J10" s="421"/>
      <c r="K10" s="421"/>
      <c r="L10" s="431"/>
    </row>
    <row r="11" spans="1:12" ht="12.75" customHeight="1" x14ac:dyDescent="0.25">
      <c r="A11" s="438"/>
      <c r="B11" s="441"/>
      <c r="C11" s="441"/>
      <c r="D11" s="444"/>
      <c r="E11" s="446"/>
      <c r="F11" s="427"/>
      <c r="G11" s="424"/>
      <c r="H11" s="100">
        <v>3</v>
      </c>
      <c r="I11" s="102" t="str">
        <f>RAB!B178</f>
        <v>Pembuatan Aplikasi Manajemen Distribusi SDMK</v>
      </c>
      <c r="J11" s="421"/>
      <c r="K11" s="421"/>
      <c r="L11" s="431"/>
    </row>
    <row r="12" spans="1:12" ht="12.75" customHeight="1" x14ac:dyDescent="0.25">
      <c r="A12" s="438"/>
      <c r="B12" s="441"/>
      <c r="C12" s="441"/>
      <c r="D12" s="444"/>
      <c r="E12" s="446"/>
      <c r="F12" s="427"/>
      <c r="G12" s="424"/>
      <c r="H12" s="100">
        <v>4</v>
      </c>
      <c r="I12" s="102" t="s">
        <v>122</v>
      </c>
      <c r="J12" s="421"/>
      <c r="K12" s="421"/>
      <c r="L12" s="431"/>
    </row>
    <row r="13" spans="1:12" ht="12.75" customHeight="1" x14ac:dyDescent="0.25">
      <c r="A13" s="438"/>
      <c r="B13" s="441"/>
      <c r="C13" s="441"/>
      <c r="D13" s="444"/>
      <c r="E13" s="446"/>
      <c r="F13" s="427"/>
      <c r="G13" s="424"/>
      <c r="H13" s="100">
        <v>5</v>
      </c>
      <c r="I13" s="102" t="str">
        <f>RAB!B197</f>
        <v>Pertemuan Koordinasi/Konsultasi dengan Stakeholder</v>
      </c>
      <c r="J13" s="422"/>
      <c r="K13" s="422"/>
      <c r="L13" s="432"/>
    </row>
    <row r="14" spans="1:12" ht="12.75" customHeight="1" x14ac:dyDescent="0.25">
      <c r="A14" s="438"/>
      <c r="B14" s="441"/>
      <c r="C14" s="441"/>
      <c r="D14" s="443">
        <v>2</v>
      </c>
      <c r="E14" s="445" t="s">
        <v>112</v>
      </c>
      <c r="F14" s="426">
        <v>1</v>
      </c>
      <c r="G14" s="423" t="s">
        <v>306</v>
      </c>
      <c r="H14" s="100">
        <v>1</v>
      </c>
      <c r="I14" s="101" t="str">
        <f>RAB!B241</f>
        <v>Rapat Persiapan</v>
      </c>
      <c r="J14" s="420" t="s">
        <v>53</v>
      </c>
      <c r="K14" s="429">
        <f>RAB!P239</f>
        <v>395637000</v>
      </c>
      <c r="L14" s="451" t="s">
        <v>302</v>
      </c>
    </row>
    <row r="15" spans="1:12" ht="12.75" customHeight="1" x14ac:dyDescent="0.25">
      <c r="A15" s="438"/>
      <c r="B15" s="441"/>
      <c r="C15" s="441"/>
      <c r="D15" s="444"/>
      <c r="E15" s="446"/>
      <c r="F15" s="427"/>
      <c r="G15" s="424"/>
      <c r="H15" s="100">
        <v>2</v>
      </c>
      <c r="I15" s="101" t="str">
        <f>RAB!B248</f>
        <v>Pembahasan</v>
      </c>
      <c r="J15" s="421"/>
      <c r="K15" s="454"/>
      <c r="L15" s="452"/>
    </row>
    <row r="16" spans="1:12" ht="12.75" customHeight="1" x14ac:dyDescent="0.25">
      <c r="A16" s="438"/>
      <c r="B16" s="441"/>
      <c r="C16" s="441"/>
      <c r="D16" s="444"/>
      <c r="E16" s="446"/>
      <c r="F16" s="427"/>
      <c r="G16" s="424"/>
      <c r="H16" s="100">
        <v>3</v>
      </c>
      <c r="I16" s="101" t="str">
        <f>RAB!B269</f>
        <v>Seminar</v>
      </c>
      <c r="J16" s="421"/>
      <c r="K16" s="454"/>
      <c r="L16" s="452"/>
    </row>
    <row r="17" spans="1:12" ht="12.75" customHeight="1" x14ac:dyDescent="0.25">
      <c r="A17" s="438"/>
      <c r="B17" s="441"/>
      <c r="C17" s="441"/>
      <c r="D17" s="444"/>
      <c r="E17" s="446"/>
      <c r="F17" s="427"/>
      <c r="G17" s="424"/>
      <c r="H17" s="100">
        <v>4</v>
      </c>
      <c r="I17" s="101" t="str">
        <f>RAB!B291</f>
        <v>Pertemuan Koordinasi/Konsultasi dengan Stakeholder</v>
      </c>
      <c r="J17" s="421"/>
      <c r="K17" s="454"/>
      <c r="L17" s="452"/>
    </row>
    <row r="18" spans="1:12" ht="12.75" customHeight="1" x14ac:dyDescent="0.25">
      <c r="A18" s="438"/>
      <c r="B18" s="441"/>
      <c r="C18" s="441"/>
      <c r="D18" s="444"/>
      <c r="E18" s="446"/>
      <c r="F18" s="328"/>
      <c r="G18" s="329"/>
      <c r="H18" s="100">
        <v>5</v>
      </c>
      <c r="I18" s="101" t="str">
        <f>RAB!B331</f>
        <v>Belanja Bahan</v>
      </c>
      <c r="J18" s="422"/>
      <c r="K18" s="455"/>
      <c r="L18" s="453"/>
    </row>
    <row r="19" spans="1:12" ht="12.75" customHeight="1" x14ac:dyDescent="0.25">
      <c r="A19" s="438"/>
      <c r="B19" s="441"/>
      <c r="C19" s="441"/>
      <c r="D19" s="444"/>
      <c r="E19" s="446"/>
      <c r="F19" s="427">
        <v>2</v>
      </c>
      <c r="G19" s="424" t="s">
        <v>307</v>
      </c>
      <c r="H19" s="100">
        <v>1</v>
      </c>
      <c r="I19" s="102" t="str">
        <f>RAB!B339</f>
        <v>Persiapan dan Penyusunan Laporan</v>
      </c>
      <c r="J19" s="420" t="s">
        <v>53</v>
      </c>
      <c r="K19" s="429">
        <f>RAB!P337</f>
        <v>734490000</v>
      </c>
      <c r="L19" s="430" t="s">
        <v>110</v>
      </c>
    </row>
    <row r="20" spans="1:12" ht="12.75" customHeight="1" x14ac:dyDescent="0.25">
      <c r="A20" s="438"/>
      <c r="B20" s="441"/>
      <c r="C20" s="441"/>
      <c r="D20" s="444"/>
      <c r="E20" s="446"/>
      <c r="F20" s="427"/>
      <c r="G20" s="424"/>
      <c r="H20" s="100">
        <v>2</v>
      </c>
      <c r="I20" s="102" t="str">
        <f>RAB!B352</f>
        <v>Penyusunan Draft Pedoman</v>
      </c>
      <c r="J20" s="421"/>
      <c r="K20" s="421"/>
      <c r="L20" s="431"/>
    </row>
    <row r="21" spans="1:12" ht="12.75" customHeight="1" x14ac:dyDescent="0.25">
      <c r="A21" s="438"/>
      <c r="B21" s="441"/>
      <c r="C21" s="441"/>
      <c r="D21" s="444"/>
      <c r="E21" s="446"/>
      <c r="F21" s="427"/>
      <c r="G21" s="424"/>
      <c r="H21" s="100">
        <v>3</v>
      </c>
      <c r="I21" s="102" t="str">
        <f>RAB!B379</f>
        <v>Finalisasi</v>
      </c>
      <c r="J21" s="421"/>
      <c r="K21" s="421"/>
      <c r="L21" s="431"/>
    </row>
    <row r="22" spans="1:12" ht="12.75" customHeight="1" x14ac:dyDescent="0.25">
      <c r="A22" s="438"/>
      <c r="B22" s="441"/>
      <c r="C22" s="441"/>
      <c r="D22" s="444"/>
      <c r="E22" s="446"/>
      <c r="F22" s="427"/>
      <c r="G22" s="424"/>
      <c r="H22" s="100">
        <v>4</v>
      </c>
      <c r="I22" s="102" t="str">
        <f>RAB!B398</f>
        <v>Sosialisasi</v>
      </c>
      <c r="J22" s="421"/>
      <c r="K22" s="421"/>
      <c r="L22" s="431"/>
    </row>
    <row r="23" spans="1:12" ht="12.75" customHeight="1" x14ac:dyDescent="0.25">
      <c r="A23" s="438"/>
      <c r="B23" s="441"/>
      <c r="C23" s="441"/>
      <c r="D23" s="444"/>
      <c r="E23" s="446"/>
      <c r="F23" s="427"/>
      <c r="G23" s="424"/>
      <c r="H23" s="100">
        <v>5</v>
      </c>
      <c r="I23" s="102" t="str">
        <f>RAB!B424</f>
        <v>Pertemuan Koordinasi/Konsultasi dengan Stakeholder</v>
      </c>
      <c r="J23" s="421"/>
      <c r="K23" s="421"/>
      <c r="L23" s="431"/>
    </row>
    <row r="24" spans="1:12" ht="12.75" customHeight="1" x14ac:dyDescent="0.25">
      <c r="A24" s="438"/>
      <c r="B24" s="441"/>
      <c r="C24" s="441"/>
      <c r="D24" s="444"/>
      <c r="E24" s="446"/>
      <c r="F24" s="324">
        <v>3</v>
      </c>
      <c r="G24" s="423" t="str">
        <f>RAB!B463</f>
        <v>PELAKSANAAN UJI COBA DISTRIBUSI NAKES DENGAN TEAM BASE</v>
      </c>
      <c r="H24" s="316"/>
      <c r="I24" s="318"/>
      <c r="J24" s="420" t="s">
        <v>53</v>
      </c>
      <c r="K24" s="429">
        <f>RAB!P463</f>
        <v>3380990000</v>
      </c>
      <c r="L24" s="451" t="s">
        <v>303</v>
      </c>
    </row>
    <row r="25" spans="1:12" ht="12.75" customHeight="1" x14ac:dyDescent="0.25">
      <c r="A25" s="438"/>
      <c r="B25" s="441"/>
      <c r="C25" s="441"/>
      <c r="D25" s="444"/>
      <c r="E25" s="446"/>
      <c r="F25" s="325"/>
      <c r="G25" s="424"/>
      <c r="H25" s="317"/>
      <c r="I25" s="315"/>
      <c r="J25" s="421"/>
      <c r="K25" s="454"/>
      <c r="L25" s="452"/>
    </row>
    <row r="26" spans="1:12" ht="12.75" customHeight="1" x14ac:dyDescent="0.25">
      <c r="A26" s="438"/>
      <c r="B26" s="441"/>
      <c r="C26" s="441"/>
      <c r="D26" s="444"/>
      <c r="E26" s="447"/>
      <c r="F26" s="325"/>
      <c r="G26" s="425"/>
      <c r="H26" s="320"/>
      <c r="I26" s="319"/>
      <c r="J26" s="422"/>
      <c r="K26" s="455"/>
      <c r="L26" s="453"/>
    </row>
    <row r="27" spans="1:12" ht="12.75" customHeight="1" x14ac:dyDescent="0.25">
      <c r="A27" s="438"/>
      <c r="B27" s="441"/>
      <c r="C27" s="441"/>
      <c r="D27" s="448">
        <v>3</v>
      </c>
      <c r="E27" s="445" t="s">
        <v>83</v>
      </c>
      <c r="F27" s="426">
        <v>1</v>
      </c>
      <c r="G27" s="423" t="s">
        <v>84</v>
      </c>
      <c r="H27" s="100">
        <v>1</v>
      </c>
      <c r="I27" s="102" t="str">
        <f>RAB!B478</f>
        <v>Rapat Persiapan</v>
      </c>
      <c r="J27" s="420" t="s">
        <v>53</v>
      </c>
      <c r="K27" s="429">
        <f>RAB!P476</f>
        <v>382610000</v>
      </c>
      <c r="L27" s="430" t="s">
        <v>301</v>
      </c>
    </row>
    <row r="28" spans="1:12" ht="12.75" customHeight="1" x14ac:dyDescent="0.25">
      <c r="A28" s="438"/>
      <c r="B28" s="441"/>
      <c r="C28" s="441"/>
      <c r="D28" s="449"/>
      <c r="E28" s="446"/>
      <c r="F28" s="427"/>
      <c r="G28" s="424"/>
      <c r="H28" s="100">
        <v>2</v>
      </c>
      <c r="I28" s="102" t="str">
        <f>RAB!B485</f>
        <v>Pelaksanaan Pemantauan</v>
      </c>
      <c r="J28" s="421"/>
      <c r="K28" s="421"/>
      <c r="L28" s="431"/>
    </row>
    <row r="29" spans="1:12" ht="12.75" customHeight="1" x14ac:dyDescent="0.25">
      <c r="A29" s="438"/>
      <c r="B29" s="441"/>
      <c r="C29" s="441"/>
      <c r="D29" s="449"/>
      <c r="E29" s="446"/>
      <c r="F29" s="427"/>
      <c r="G29" s="424"/>
      <c r="H29" s="100">
        <v>3</v>
      </c>
      <c r="I29" s="102" t="str">
        <f>RAB!B505</f>
        <v>Pembahasan</v>
      </c>
      <c r="J29" s="421"/>
      <c r="K29" s="421"/>
      <c r="L29" s="431"/>
    </row>
    <row r="30" spans="1:12" ht="12.75" customHeight="1" x14ac:dyDescent="0.25">
      <c r="A30" s="438"/>
      <c r="B30" s="441"/>
      <c r="C30" s="441"/>
      <c r="D30" s="449"/>
      <c r="E30" s="446"/>
      <c r="F30" s="427"/>
      <c r="G30" s="424"/>
      <c r="H30" s="100">
        <v>4</v>
      </c>
      <c r="I30" s="102" t="str">
        <f>RAB!B524</f>
        <v>Penyusunan Laporan</v>
      </c>
      <c r="J30" s="422"/>
      <c r="K30" s="422"/>
      <c r="L30" s="432"/>
    </row>
    <row r="31" spans="1:12" ht="12.75" customHeight="1" x14ac:dyDescent="0.25">
      <c r="A31" s="438"/>
      <c r="B31" s="441"/>
      <c r="C31" s="441"/>
      <c r="D31" s="449"/>
      <c r="E31" s="446"/>
      <c r="F31" s="426">
        <v>2</v>
      </c>
      <c r="G31" s="423" t="s">
        <v>304</v>
      </c>
      <c r="H31" s="100">
        <v>1</v>
      </c>
      <c r="I31" s="102" t="str">
        <f>RAB!B533</f>
        <v>Rapat Persiapan</v>
      </c>
      <c r="J31" s="420" t="s">
        <v>25</v>
      </c>
      <c r="K31" s="429">
        <f>RAB!P531</f>
        <v>265360000</v>
      </c>
      <c r="L31" s="430" t="s">
        <v>346</v>
      </c>
    </row>
    <row r="32" spans="1:12" ht="12.75" customHeight="1" x14ac:dyDescent="0.25">
      <c r="A32" s="438"/>
      <c r="B32" s="441"/>
      <c r="C32" s="441"/>
      <c r="D32" s="449"/>
      <c r="E32" s="446"/>
      <c r="F32" s="427"/>
      <c r="G32" s="424"/>
      <c r="H32" s="100">
        <v>2</v>
      </c>
      <c r="I32" s="102" t="str">
        <f>RAB!B540</f>
        <v>Pembahasan</v>
      </c>
      <c r="J32" s="421"/>
      <c r="K32" s="421"/>
      <c r="L32" s="431"/>
    </row>
    <row r="33" spans="1:12" ht="12.75" customHeight="1" x14ac:dyDescent="0.25">
      <c r="A33" s="438"/>
      <c r="B33" s="441"/>
      <c r="C33" s="441"/>
      <c r="D33" s="449"/>
      <c r="E33" s="446"/>
      <c r="F33" s="427"/>
      <c r="G33" s="424"/>
      <c r="H33" s="100">
        <v>3</v>
      </c>
      <c r="I33" s="102" t="str">
        <f>RAB!B559</f>
        <v>Seminar</v>
      </c>
      <c r="J33" s="421"/>
      <c r="K33" s="421"/>
      <c r="L33" s="431"/>
    </row>
    <row r="34" spans="1:12" ht="12.75" customHeight="1" x14ac:dyDescent="0.25">
      <c r="A34" s="439"/>
      <c r="B34" s="442"/>
      <c r="C34" s="442"/>
      <c r="D34" s="450"/>
      <c r="E34" s="447"/>
      <c r="F34" s="428"/>
      <c r="G34" s="425"/>
      <c r="H34" s="100">
        <v>4</v>
      </c>
      <c r="I34" s="102" t="str">
        <f>RAB!B582</f>
        <v>Penyusunan Laporan</v>
      </c>
      <c r="J34" s="422"/>
      <c r="K34" s="422"/>
      <c r="L34" s="432"/>
    </row>
    <row r="35" spans="1:12" ht="12.75" customHeight="1" x14ac:dyDescent="0.25">
      <c r="A35" s="347"/>
      <c r="B35" s="348"/>
      <c r="C35" s="348"/>
      <c r="D35" s="354"/>
      <c r="E35" s="354"/>
      <c r="F35" s="350"/>
      <c r="G35" s="351"/>
      <c r="H35" s="349"/>
      <c r="I35" s="348"/>
      <c r="J35" s="352"/>
      <c r="K35" s="352"/>
      <c r="L35" s="353"/>
    </row>
  </sheetData>
  <mergeCells count="46">
    <mergeCell ref="L14:L18"/>
    <mergeCell ref="K14:K18"/>
    <mergeCell ref="K31:K34"/>
    <mergeCell ref="L31:L34"/>
    <mergeCell ref="K19:K23"/>
    <mergeCell ref="L19:L23"/>
    <mergeCell ref="L24:L26"/>
    <mergeCell ref="K27:K30"/>
    <mergeCell ref="L27:L30"/>
    <mergeCell ref="K24:K26"/>
    <mergeCell ref="F14:F17"/>
    <mergeCell ref="G14:G17"/>
    <mergeCell ref="F19:F23"/>
    <mergeCell ref="G19:G23"/>
    <mergeCell ref="J19:J23"/>
    <mergeCell ref="J14:J18"/>
    <mergeCell ref="A4:A34"/>
    <mergeCell ref="B4:B34"/>
    <mergeCell ref="C4:C34"/>
    <mergeCell ref="D4:D13"/>
    <mergeCell ref="E4:E13"/>
    <mergeCell ref="D14:D26"/>
    <mergeCell ref="E14:E26"/>
    <mergeCell ref="E27:E34"/>
    <mergeCell ref="D27:D34"/>
    <mergeCell ref="D3:E3"/>
    <mergeCell ref="F3:G3"/>
    <mergeCell ref="H3:I3"/>
    <mergeCell ref="F9:F13"/>
    <mergeCell ref="G9:G13"/>
    <mergeCell ref="F4:F8"/>
    <mergeCell ref="G4:G8"/>
    <mergeCell ref="J4:J8"/>
    <mergeCell ref="K4:K8"/>
    <mergeCell ref="L4:L8"/>
    <mergeCell ref="J9:J13"/>
    <mergeCell ref="K9:K13"/>
    <mergeCell ref="L9:L13"/>
    <mergeCell ref="J24:J26"/>
    <mergeCell ref="G24:G26"/>
    <mergeCell ref="J31:J34"/>
    <mergeCell ref="F31:F34"/>
    <mergeCell ref="G31:G34"/>
    <mergeCell ref="F27:F30"/>
    <mergeCell ref="G27:G30"/>
    <mergeCell ref="J27:J30"/>
  </mergeCells>
  <pageMargins left="0.70866141732283472" right="0.70866141732283472" top="0.35433070866141736" bottom="0.35433070866141736" header="0.31496062992125984" footer="0.31496062992125984"/>
  <pageSetup paperSize="258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RAB</vt:lpstr>
      <vt:lpstr>Rincian Transport</vt:lpstr>
      <vt:lpstr>RAB Konsultan</vt:lpstr>
      <vt:lpstr>Matrik Relefansi</vt:lpstr>
      <vt:lpstr>'Matrik Relefansi'!Print_Area</vt:lpstr>
      <vt:lpstr>RAB!Print_Area</vt:lpstr>
      <vt:lpstr>'RAB Konsultan'!Print_Area</vt:lpstr>
      <vt:lpstr>'Rincian Transport'!Print_Area</vt:lpstr>
      <vt:lpstr>'Matrik Relefansi'!Print_Titles</vt:lpstr>
      <vt:lpstr>RAB!Print_Titles</vt:lpstr>
      <vt:lpstr>'RAB Konsultan'!Print_Titles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2014-11-04T06:34:58Z</dcterms:modified>
</cp:coreProperties>
</file>