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E12" i="2" l="1"/>
  <c r="D12" i="2"/>
  <c r="E11" i="2"/>
  <c r="D11" i="2"/>
  <c r="E10" i="2"/>
  <c r="D10" i="2"/>
  <c r="F10" i="2" s="1"/>
  <c r="E9" i="2"/>
  <c r="D9" i="2"/>
  <c r="E8" i="2"/>
  <c r="D8" i="2"/>
  <c r="E7" i="2"/>
  <c r="D7" i="2"/>
  <c r="F12" i="2" l="1"/>
  <c r="F11" i="2"/>
  <c r="F9" i="2"/>
  <c r="E13" i="2"/>
  <c r="F8" i="2"/>
  <c r="D13" i="2"/>
  <c r="F7" i="2"/>
  <c r="N29" i="1"/>
  <c r="N28" i="1"/>
  <c r="F13" i="2" l="1"/>
  <c r="O36" i="1"/>
  <c r="O38" i="1" s="1"/>
  <c r="O39" i="1" s="1"/>
  <c r="O37" i="1"/>
  <c r="F48" i="1"/>
  <c r="D38" i="1"/>
  <c r="E55" i="1" s="1"/>
  <c r="F55" i="1" s="1"/>
  <c r="M33" i="1"/>
  <c r="Q32" i="1" l="1"/>
  <c r="R32" i="1" s="1"/>
  <c r="Q31" i="1"/>
  <c r="R31" i="1" s="1"/>
  <c r="Q30" i="1"/>
  <c r="P30" i="1"/>
  <c r="L30" i="1"/>
  <c r="K30" i="1"/>
  <c r="J30" i="1"/>
  <c r="Q29" i="1"/>
  <c r="P29" i="1"/>
  <c r="O29" i="1"/>
  <c r="L29" i="1"/>
  <c r="K29" i="1"/>
  <c r="J29" i="1"/>
  <c r="Q28" i="1"/>
  <c r="P28" i="1"/>
  <c r="O28" i="1"/>
  <c r="L28" i="1"/>
  <c r="K28" i="1"/>
  <c r="J28" i="1"/>
  <c r="Q27" i="1"/>
  <c r="P27" i="1"/>
  <c r="O27" i="1"/>
  <c r="N27" i="1"/>
  <c r="L27" i="1"/>
  <c r="K27" i="1"/>
  <c r="J27" i="1"/>
  <c r="Q26" i="1"/>
  <c r="P26" i="1"/>
  <c r="O26" i="1"/>
  <c r="N26" i="1"/>
  <c r="L26" i="1"/>
  <c r="K26" i="1"/>
  <c r="J26" i="1"/>
  <c r="Q25" i="1"/>
  <c r="P25" i="1"/>
  <c r="O25" i="1"/>
  <c r="N25" i="1"/>
  <c r="L25" i="1"/>
  <c r="K25" i="1"/>
  <c r="J25" i="1"/>
  <c r="Q24" i="1"/>
  <c r="P24" i="1"/>
  <c r="O24" i="1"/>
  <c r="N24" i="1"/>
  <c r="L24" i="1"/>
  <c r="K24" i="1"/>
  <c r="J24" i="1"/>
  <c r="Q23" i="1"/>
  <c r="P23" i="1"/>
  <c r="O23" i="1"/>
  <c r="N23" i="1"/>
  <c r="L23" i="1"/>
  <c r="K23" i="1"/>
  <c r="J23" i="1"/>
  <c r="Q22" i="1"/>
  <c r="P22" i="1"/>
  <c r="O22" i="1"/>
  <c r="N22" i="1"/>
  <c r="L22" i="1"/>
  <c r="K22" i="1"/>
  <c r="J22" i="1"/>
  <c r="I22" i="1"/>
  <c r="I33" i="1" s="1"/>
  <c r="J33" i="1" l="1"/>
  <c r="K33" i="1"/>
  <c r="L33" i="1"/>
  <c r="N33" i="1"/>
  <c r="O33" i="1"/>
  <c r="Q33" i="1"/>
  <c r="P33" i="1"/>
  <c r="R29" i="1"/>
  <c r="R28" i="1"/>
  <c r="R27" i="1"/>
  <c r="R22" i="1"/>
  <c r="R26" i="1"/>
  <c r="R25" i="1"/>
  <c r="R24" i="1"/>
  <c r="R23" i="1"/>
  <c r="R30" i="1"/>
  <c r="R33" i="1" l="1"/>
  <c r="E53" i="1" l="1"/>
  <c r="J17" i="1"/>
  <c r="N6" i="1"/>
  <c r="N7" i="1"/>
  <c r="N8" i="1"/>
  <c r="N9" i="1"/>
  <c r="N10" i="1"/>
  <c r="N11" i="1"/>
  <c r="N12" i="1"/>
  <c r="N13" i="1"/>
  <c r="N14" i="1"/>
  <c r="N15" i="1"/>
  <c r="N16" i="1"/>
  <c r="K17" i="1"/>
  <c r="M17" i="1"/>
  <c r="G48" i="1"/>
  <c r="E54" i="1" s="1"/>
  <c r="C54" i="1"/>
  <c r="C48" i="1"/>
  <c r="E48" i="1"/>
  <c r="L17" i="1"/>
  <c r="E56" i="1" l="1"/>
  <c r="F54" i="1"/>
  <c r="N17" i="1"/>
  <c r="C53" i="1" s="1"/>
  <c r="C56" i="1" l="1"/>
  <c r="F56" i="1" s="1"/>
  <c r="F53" i="1"/>
</calcChain>
</file>

<file path=xl/sharedStrings.xml><?xml version="1.0" encoding="utf-8"?>
<sst xmlns="http://schemas.openxmlformats.org/spreadsheetml/2006/main" count="223" uniqueCount="144">
  <si>
    <t>A.  RAB Peserta, Pendamping Pusat, Provinsi dan Kabupaten</t>
  </si>
  <si>
    <t>NO.</t>
  </si>
  <si>
    <t>NAMA</t>
  </si>
  <si>
    <t>GOL</t>
  </si>
  <si>
    <t>TUJUAN</t>
  </si>
  <si>
    <t>DARI</t>
  </si>
  <si>
    <t>KE</t>
  </si>
  <si>
    <t>TANGGAL</t>
  </si>
  <si>
    <t>BERANGKAT</t>
  </si>
  <si>
    <t>KEMBALI</t>
  </si>
  <si>
    <t>LAMA PERJALANAN DINAS</t>
  </si>
  <si>
    <t>BIAYA</t>
  </si>
  <si>
    <t>TIKET PESAWAT PP</t>
  </si>
  <si>
    <t>TAXI PP KANTOR &lt;--&gt; BANDARA</t>
  </si>
  <si>
    <t>KAB &lt;--&gt; PKM</t>
  </si>
  <si>
    <t>UANG HARIAN /HARI Rp. 430.000</t>
  </si>
  <si>
    <t>PENGINAPAN</t>
  </si>
  <si>
    <t>TOTAL BIAYA</t>
  </si>
  <si>
    <t>Jakarta</t>
  </si>
  <si>
    <t>B.  RAB Pembekalan di Kabupaten</t>
  </si>
  <si>
    <t>Uraian Kegiatan</t>
  </si>
  <si>
    <t>Jumlah</t>
  </si>
  <si>
    <t>Potongan Pajak (PPn / PPh)</t>
  </si>
  <si>
    <t>Jumlah Bersih</t>
  </si>
  <si>
    <t>Makan dan Snack</t>
  </si>
  <si>
    <t>Honor Narasumber</t>
  </si>
  <si>
    <t>Honor Moderator</t>
  </si>
  <si>
    <t>Biaya penyelenggaraan</t>
  </si>
  <si>
    <t>-</t>
  </si>
  <si>
    <t>JUMLAH</t>
  </si>
  <si>
    <t>RAB Peserta</t>
  </si>
  <si>
    <t>Jumlah yang dipakai</t>
  </si>
  <si>
    <t xml:space="preserve">RAB Pembekalan di Kab </t>
  </si>
  <si>
    <t>Excess Baggage</t>
  </si>
  <si>
    <t>Sisa</t>
  </si>
  <si>
    <t>Prov...</t>
  </si>
  <si>
    <t>Kab....</t>
  </si>
  <si>
    <t>CONTOH  Realisasi Anggaran</t>
  </si>
  <si>
    <t>No</t>
  </si>
  <si>
    <t>Nama</t>
  </si>
  <si>
    <t>Lama Perjalanan</t>
  </si>
  <si>
    <t>Taxi di</t>
  </si>
  <si>
    <t>Transport ke</t>
  </si>
  <si>
    <t>Penginapan</t>
  </si>
  <si>
    <t>Uang Harian</t>
  </si>
  <si>
    <t>Total Biaya</t>
  </si>
  <si>
    <t>Jayapura</t>
  </si>
  <si>
    <t>Oksibil</t>
  </si>
  <si>
    <t>Iwur</t>
  </si>
  <si>
    <t>Matos</t>
  </si>
  <si>
    <t>Horison</t>
  </si>
  <si>
    <t>Gloria</t>
  </si>
  <si>
    <t>Afif Maulana</t>
  </si>
  <si>
    <t>10 hari</t>
  </si>
  <si>
    <t>Fitria Anggraini</t>
  </si>
  <si>
    <t>8 hari</t>
  </si>
  <si>
    <t>Ade Tri Hastuti</t>
  </si>
  <si>
    <t>Firman Budi Setiawan</t>
  </si>
  <si>
    <t>Aisyah Nur Kumalasari</t>
  </si>
  <si>
    <t>Nurasma Hamrayati</t>
  </si>
  <si>
    <t>Sri Rachmayanti</t>
  </si>
  <si>
    <t>Intan BR Sinaga</t>
  </si>
  <si>
    <t>Parulian Simanjuntak</t>
  </si>
  <si>
    <t>4 hari</t>
  </si>
  <si>
    <t>Kornelis Pakage</t>
  </si>
  <si>
    <t>Bernadus Ningmabin</t>
  </si>
  <si>
    <t>Gol</t>
  </si>
  <si>
    <t>Tujuan</t>
  </si>
  <si>
    <t>Dari</t>
  </si>
  <si>
    <t>Ke</t>
  </si>
  <si>
    <t>Tanggal</t>
  </si>
  <si>
    <t>Berangkat</t>
  </si>
  <si>
    <t>III</t>
  </si>
  <si>
    <t>II</t>
  </si>
  <si>
    <t>Distrik Iwur</t>
  </si>
  <si>
    <t>2 hari</t>
  </si>
  <si>
    <t>Tiba/Kembali</t>
  </si>
  <si>
    <t>Bagasi Jakarta - Jayapura</t>
  </si>
  <si>
    <t>Bagasi Jayapura - Oksibil</t>
  </si>
  <si>
    <t>Rp.</t>
  </si>
  <si>
    <t>Daftar Item</t>
  </si>
  <si>
    <t>C.  Perhitungan Pemakaian Dana yang diberikan</t>
  </si>
  <si>
    <t>Pemasukan</t>
  </si>
  <si>
    <t>Pengeluaran</t>
  </si>
  <si>
    <t>Buruh 2 hr</t>
  </si>
  <si>
    <t>Mobil 2 hr</t>
  </si>
  <si>
    <t>14 org</t>
  </si>
  <si>
    <t>4 unit</t>
  </si>
  <si>
    <t>Rata-rata per pelaksana tugas (11 org)</t>
  </si>
  <si>
    <t>Translokl Undangan Daerah</t>
  </si>
  <si>
    <t>Contoh Form Realisasi Anggaran</t>
  </si>
  <si>
    <t>MATRIK REAALISASI ANGGARAN PENEMPATAN TIM NUSANTARA SEHAT</t>
  </si>
  <si>
    <t>NO</t>
  </si>
  <si>
    <t>JENIS PENGELUARAN</t>
  </si>
  <si>
    <t xml:space="preserve">JUMLAH DANA YANG DITERIMA </t>
  </si>
  <si>
    <t>PENGELUARAN</t>
  </si>
  <si>
    <t>SISA DANA</t>
  </si>
  <si>
    <t>Transport</t>
  </si>
  <si>
    <t>Hotel / Penginapan</t>
  </si>
  <si>
    <t>Biaya Pembekalan Kabupaten</t>
  </si>
  <si>
    <t>Taksi Bandara</t>
  </si>
  <si>
    <t>TOTAL</t>
  </si>
  <si>
    <t xml:space="preserve">CONTOH </t>
  </si>
  <si>
    <t>MATRIX PELAKSANAAN PENEMPATAN TIM NUSANTARA SEHAT</t>
  </si>
  <si>
    <t>Provinsi</t>
  </si>
  <si>
    <t>:  Papua</t>
  </si>
  <si>
    <t>Kabupaten</t>
  </si>
  <si>
    <t>:  Pegunungan Bintang</t>
  </si>
  <si>
    <t>Puskesmas</t>
  </si>
  <si>
    <t>:  Distrik Iwur</t>
  </si>
  <si>
    <t xml:space="preserve"> </t>
  </si>
  <si>
    <t xml:space="preserve">Nama Pendamping </t>
  </si>
  <si>
    <t>Instansi</t>
  </si>
  <si>
    <t>Telp/HP</t>
  </si>
  <si>
    <t>Perjalanan dari Jakarta Ke Papua</t>
  </si>
  <si>
    <t>Perjalanan dari Papua ke Peg. Bintang</t>
  </si>
  <si>
    <t>Perjalanan dari Papua ke Distrik Iwur</t>
  </si>
  <si>
    <t>Sarana Tempat Tinggal Tim NS yang disiapkan (Pemda/Dinkes) dan Kondisi Puskesmas</t>
  </si>
  <si>
    <t>Solusi dan Rencana Tindak Lanjut</t>
  </si>
  <si>
    <t xml:space="preserve">Berangkat </t>
  </si>
  <si>
    <t xml:space="preserve">Tiba </t>
  </si>
  <si>
    <t>Sarana Transportasi dan Perkiraan Waktu Tempuh</t>
  </si>
  <si>
    <t>Biaya Transport (PP)</t>
  </si>
  <si>
    <t>Biaya Excess Baggage</t>
  </si>
  <si>
    <t>Masalah</t>
  </si>
  <si>
    <t>Tiba</t>
  </si>
  <si>
    <t>Pusren-Gun SDMK</t>
  </si>
  <si>
    <t>085770999031</t>
  </si>
  <si>
    <t>a. Taxi Jakarta (1 - 2 Jam)
b. Pesawat (5 - 14 Jam)
c. Taxi Jayapura (1 - 2 Jam)</t>
  </si>
  <si>
    <t>a. Rp.340.000
b. Rp.8.000.000
c. Rp.708.000</t>
  </si>
  <si>
    <t>Pengurusan Check in dan Check out bagasi, serta kelebihan bagasi</t>
  </si>
  <si>
    <t>a. Taxi Jayapura (1 - 2 Jam)
b. Pesawat (1 Jam)
c. Taxi Oksibil (1/2 Jam)</t>
  </si>
  <si>
    <t>a. Rp.708.000
b. Rp.3.000.000
c. Rp.300.000</t>
  </si>
  <si>
    <t>Pengurusan Check in dan Check out bagasi, serta kelebihan bagasi;
Koordinasi Transportasi (Pesawat Terbang)</t>
  </si>
  <si>
    <t>a. Mobil (3 Jam)
b. Porter/Buruh (5 Jam)</t>
  </si>
  <si>
    <r>
      <t xml:space="preserve">Borongan/Carteran untuk 11 orang yg perjadin :
a. ...
4 unit x 2.400.000 = 9.600.000,-
b. ...
14 org x 850.000 = 11.900.000,-
Kalau dirata2, 9.600.000 + 11.900.000 = 21.500.000,- / 11 orrang = </t>
    </r>
    <r>
      <rPr>
        <b/>
        <sz val="11"/>
        <color theme="1"/>
        <rFont val="Calibri"/>
        <family val="2"/>
        <scheme val="minor"/>
      </rPr>
      <t>1.950.000,-</t>
    </r>
  </si>
  <si>
    <r>
      <t xml:space="preserve">menggunakan kendaraan roda 4 jenis dobel gardan mendaki gunung sampai ujung jalan selama 3 jam, kemudian dilanjutkan dengan berjalan kaki selama 5 jam melewati hutan dengan medan penuh lumpur naik-turun gunung di tengah hutan, menyeberangi sungai bebatuan besar yang airnya deras dengan jembatan 4 helai rotan yang digantung.
melihat kondisi yang demiakian, ke depannya untuk mencapai distrik-distrik di Pegunungan Bintang </t>
    </r>
    <r>
      <rPr>
        <b/>
        <i/>
        <u/>
        <sz val="11"/>
        <color theme="1"/>
        <rFont val="Calibri"/>
        <family val="2"/>
        <scheme val="minor"/>
      </rPr>
      <t>HARUS</t>
    </r>
    <r>
      <rPr>
        <sz val="11"/>
        <color theme="1"/>
        <rFont val="Calibri"/>
        <family val="2"/>
        <scheme val="minor"/>
      </rPr>
      <t xml:space="preserve"> menggunakan pesawat terbang carteran, namun tetap dibutuhkan jasa buruh pikul dari landasan pesawat sampai puskes/kediaman.</t>
    </r>
  </si>
  <si>
    <t xml:space="preserve">Rumah tinggal yang sudah lama tidak berpenghuni, dokter PTT Kemenkes yang sebelumnya menghuni rumah sudah lama tidak di tempat, kondisi lantai rumah yang terbuat dari papan kayu sudah lapuk mudah patah. Air bersih belum mengalir masuk ke dalam rumah, sehingga masih harus diangkut. Kelambu tidak ada (harus diadakan).
Barang kebutuhan sehari-hari di distrik Iwur sungguh sangat mahal, dengan harga yang berlipat-lipat dari harga normal di ibukota. Sinyal Komunikasi (telepon dan sms saja) sudah ada, lancar.
Puskesmas sudah lama tidak aktif, dikarenakan staff yang tersisa tinggal 3 orang, 2 orang perawat (lebih sering ke ladang), 1 orang bidan sedang sakit dan dirawat di RS Oksibil. Kepala puskesmas sedang melanjutkan studi di Jayapura. Fasilitas tidak terawat dengan baik, obat-obatan sisa sedikit.
</t>
  </si>
  <si>
    <r>
      <t xml:space="preserve">Lantai rumah tinggal Tim NS Iwur Secepatnya akan direnovasi oleh para pegawai puskesmas dan dinkes kabupaten, begitupula kelambu, obat-obatan, serta slang air akan diambil oleh pegawai puskesmas setempat ke dinkes kabupaten.
Puskesmas yang bangunan lama maupun bangunan baru, secara bertahap akan diaktifkan oleh Tim Nusantara Sehat kerjasama dengan seluruh staff puskesmas serta aparat kampung dan distrik sehingga pelayanan dapat berjalan sebagimana mestinya. </t>
    </r>
    <r>
      <rPr>
        <i/>
        <sz val="11"/>
        <color rgb="FFC00000"/>
        <rFont val="Calibri"/>
        <family val="2"/>
        <scheme val="minor"/>
      </rPr>
      <t>Hingga laporan ini disusun, telah disampaikan oleh Tim NS iwur bahwa animo masyarakat untuk berobat ke puskesmas sangat tinggi sejak hari pertama mereka bertugas, rata-rata jumlah kunjungan puskesmas adalah 65 kali (65 orang pasien) tiap hari.</t>
    </r>
  </si>
  <si>
    <t>Dinkes Prov Papua</t>
  </si>
  <si>
    <t>0811484433</t>
  </si>
  <si>
    <t>Dinkes Kab. Peg. Bintang</t>
  </si>
  <si>
    <t>082198510000</t>
  </si>
  <si>
    <t>Bernadus 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</si>
</sst>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_(* \(#,##0\);_(* &quot;-&quot;_);_(@_)"/>
    <numFmt numFmtId="164" formatCode="_(* #,##0_);_(* \(#,##0\);_(* &quot;-&quot;??_);_(@_)"/>
  </numFmts>
  <fonts count="19" x14ac:knownFonts="1">
    <font>
      <sz val="11"/>
      <color theme="1"/>
      <name val="Calibri"/>
      <family val="2"/>
      <scheme val="minor"/>
    </font>
    <font>
      <b/>
      <sz val="11"/>
      <color theme="1"/>
      <name val="Calibri"/>
      <family val="2"/>
      <scheme val="minor"/>
    </font>
    <font>
      <b/>
      <i/>
      <sz val="28"/>
      <color theme="1"/>
      <name val="Calibri"/>
      <family val="2"/>
      <scheme val="minor"/>
    </font>
    <font>
      <sz val="11"/>
      <color theme="1"/>
      <name val="Calibri"/>
      <family val="2"/>
      <scheme val="minor"/>
    </font>
    <font>
      <sz val="12"/>
      <color rgb="FFC00000"/>
      <name val="Calibri"/>
      <family val="2"/>
      <scheme val="minor"/>
    </font>
    <font>
      <sz val="11"/>
      <color rgb="FFC00000"/>
      <name val="Calibri"/>
      <family val="2"/>
      <scheme val="minor"/>
    </font>
    <font>
      <sz val="12"/>
      <name val="Calibri"/>
      <family val="2"/>
      <scheme val="minor"/>
    </font>
    <font>
      <sz val="11"/>
      <name val="Calibri"/>
      <family val="2"/>
      <scheme val="minor"/>
    </font>
    <font>
      <i/>
      <sz val="11"/>
      <name val="Calibri"/>
      <family val="2"/>
      <scheme val="minor"/>
    </font>
    <font>
      <b/>
      <sz val="11"/>
      <color rgb="FFFF0000"/>
      <name val="Calibri"/>
      <family val="2"/>
      <scheme val="minor"/>
    </font>
    <font>
      <i/>
      <sz val="11"/>
      <color theme="1"/>
      <name val="Calibri"/>
      <family val="2"/>
      <scheme val="minor"/>
    </font>
    <font>
      <b/>
      <i/>
      <sz val="14"/>
      <color theme="1"/>
      <name val="Calibri"/>
      <family val="2"/>
      <scheme val="minor"/>
    </font>
    <font>
      <b/>
      <sz val="16"/>
      <color theme="1"/>
      <name val="Calibri"/>
      <family val="2"/>
      <scheme val="minor"/>
    </font>
    <font>
      <sz val="12"/>
      <color theme="1"/>
      <name val="Calibri"/>
      <family val="2"/>
      <charset val="1"/>
      <scheme val="minor"/>
    </font>
    <font>
      <b/>
      <sz val="12"/>
      <color theme="1"/>
      <name val="Calibri"/>
      <family val="2"/>
      <scheme val="minor"/>
    </font>
    <font>
      <sz val="28"/>
      <color theme="1"/>
      <name val="Calibri"/>
      <family val="2"/>
      <charset val="1"/>
      <scheme val="minor"/>
    </font>
    <font>
      <sz val="16"/>
      <color theme="1"/>
      <name val="Calibri"/>
      <family val="2"/>
      <charset val="1"/>
      <scheme val="minor"/>
    </font>
    <font>
      <b/>
      <i/>
      <u/>
      <sz val="11"/>
      <color theme="1"/>
      <name val="Calibri"/>
      <family val="2"/>
      <scheme val="minor"/>
    </font>
    <font>
      <i/>
      <sz val="11"/>
      <color rgb="FFC00000"/>
      <name val="Calibri"/>
      <family val="2"/>
      <scheme val="minor"/>
    </font>
  </fonts>
  <fills count="10">
    <fill>
      <patternFill patternType="none"/>
    </fill>
    <fill>
      <patternFill patternType="gray125"/>
    </fill>
    <fill>
      <patternFill patternType="solid">
        <fgColor rgb="FF92D05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FFCC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hair">
        <color auto="1"/>
      </top>
      <bottom style="thin">
        <color auto="1"/>
      </bottom>
      <diagonal/>
    </border>
  </borders>
  <cellStyleXfs count="2">
    <xf numFmtId="0" fontId="0" fillId="0" borderId="0"/>
    <xf numFmtId="41" fontId="3" fillId="0" borderId="0" applyFont="0" applyFill="0" applyBorder="0" applyAlignment="0" applyProtection="0"/>
  </cellStyleXfs>
  <cellXfs count="162">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3" fontId="0" fillId="0" borderId="0" xfId="0" applyNumberFormat="1"/>
    <xf numFmtId="0" fontId="0" fillId="0" borderId="1" xfId="0" applyBorder="1" applyAlignment="1">
      <alignment horizontal="center"/>
    </xf>
    <xf numFmtId="0" fontId="0" fillId="0" borderId="1" xfId="0" applyBorder="1"/>
    <xf numFmtId="3" fontId="0" fillId="0" borderId="1" xfId="0" applyNumberFormat="1" applyBorder="1"/>
    <xf numFmtId="0" fontId="0" fillId="0" borderId="1" xfId="0" applyBorder="1" applyAlignment="1">
      <alignment horizontal="center" vertical="center" wrapText="1"/>
    </xf>
    <xf numFmtId="0" fontId="1" fillId="0" borderId="0" xfId="0" applyFont="1"/>
    <xf numFmtId="0" fontId="1" fillId="0" borderId="1" xfId="0" applyFont="1" applyBorder="1"/>
    <xf numFmtId="0" fontId="0" fillId="0" borderId="1" xfId="0" quotePrefix="1" applyBorder="1"/>
    <xf numFmtId="3" fontId="1" fillId="0" borderId="1" xfId="0" applyNumberFormat="1" applyFont="1" applyBorder="1"/>
    <xf numFmtId="3" fontId="0" fillId="0" borderId="0" xfId="0" applyNumberFormat="1" applyFill="1" applyBorder="1"/>
    <xf numFmtId="0" fontId="0" fillId="0" borderId="0" xfId="0" applyFont="1" applyBorder="1" applyAlignment="1"/>
    <xf numFmtId="0" fontId="1" fillId="0" borderId="0" xfId="0" applyFont="1" applyBorder="1" applyAlignment="1">
      <alignment horizontal="center"/>
    </xf>
    <xf numFmtId="3" fontId="1" fillId="0" borderId="0" xfId="0" applyNumberFormat="1" applyFont="1" applyBorder="1" applyAlignment="1">
      <alignment horizontal="center"/>
    </xf>
    <xf numFmtId="3" fontId="1" fillId="0" borderId="0" xfId="0" applyNumberFormat="1" applyFont="1" applyBorder="1"/>
    <xf numFmtId="0" fontId="2" fillId="0" borderId="0" xfId="0" applyFont="1"/>
    <xf numFmtId="0" fontId="1" fillId="0" borderId="1" xfId="0" applyFont="1" applyBorder="1" applyAlignment="1">
      <alignment horizontal="center"/>
    </xf>
    <xf numFmtId="0" fontId="0" fillId="0" borderId="1" xfId="0" applyBorder="1" applyAlignment="1">
      <alignment horizontal="center"/>
    </xf>
    <xf numFmtId="41" fontId="0" fillId="0" borderId="0" xfId="1" applyFont="1"/>
    <xf numFmtId="0" fontId="1" fillId="0" borderId="0" xfId="0" applyFont="1" applyBorder="1"/>
    <xf numFmtId="0" fontId="1" fillId="0" borderId="0" xfId="0" applyFont="1" applyBorder="1" applyAlignment="1">
      <alignment horizontal="center" vertical="center" wrapText="1"/>
    </xf>
    <xf numFmtId="3" fontId="0" fillId="0" borderId="0" xfId="0" applyNumberFormat="1" applyBorder="1"/>
    <xf numFmtId="41" fontId="0" fillId="0" borderId="1" xfId="1" applyFont="1" applyBorder="1"/>
    <xf numFmtId="41" fontId="4" fillId="0" borderId="1" xfId="1" applyFont="1" applyBorder="1"/>
    <xf numFmtId="41" fontId="0" fillId="0" borderId="1" xfId="1" applyFont="1" applyBorder="1" applyAlignment="1">
      <alignment horizontal="center"/>
    </xf>
    <xf numFmtId="15" fontId="0" fillId="0" borderId="1" xfId="1" applyNumberFormat="1" applyFont="1" applyBorder="1" applyAlignment="1">
      <alignment horizontal="center"/>
    </xf>
    <xf numFmtId="41" fontId="1" fillId="3" borderId="1" xfId="1" applyFont="1" applyFill="1" applyBorder="1" applyAlignment="1">
      <alignment horizontal="center"/>
    </xf>
    <xf numFmtId="41" fontId="1" fillId="3" borderId="1" xfId="1" applyFont="1" applyFill="1" applyBorder="1"/>
    <xf numFmtId="0" fontId="1" fillId="0" borderId="5" xfId="0" applyFont="1" applyFill="1" applyBorder="1" applyAlignment="1">
      <alignment horizontal="center"/>
    </xf>
    <xf numFmtId="41" fontId="1" fillId="0" borderId="5" xfId="1" applyFont="1" applyFill="1" applyBorder="1"/>
    <xf numFmtId="0" fontId="1" fillId="0" borderId="0" xfId="0" applyFont="1" applyFill="1" applyBorder="1" applyAlignment="1">
      <alignment horizontal="center"/>
    </xf>
    <xf numFmtId="41" fontId="1" fillId="0" borderId="0" xfId="1" applyFont="1" applyFill="1" applyBorder="1"/>
    <xf numFmtId="41" fontId="4" fillId="0" borderId="0" xfId="1" applyFont="1" applyBorder="1"/>
    <xf numFmtId="41" fontId="0" fillId="0" borderId="0" xfId="1" applyFont="1" applyBorder="1"/>
    <xf numFmtId="41" fontId="5" fillId="0" borderId="4" xfId="1" applyFont="1" applyBorder="1"/>
    <xf numFmtId="41" fontId="4" fillId="0" borderId="3" xfId="1" applyFont="1" applyBorder="1"/>
    <xf numFmtId="3" fontId="1" fillId="2" borderId="1" xfId="0" applyNumberFormat="1" applyFont="1" applyFill="1" applyBorder="1"/>
    <xf numFmtId="41" fontId="1" fillId="4" borderId="1" xfId="1" applyFont="1" applyFill="1" applyBorder="1"/>
    <xf numFmtId="41" fontId="1" fillId="4" borderId="0" xfId="1" applyFont="1" applyFill="1"/>
    <xf numFmtId="3" fontId="1" fillId="4" borderId="1" xfId="0" applyNumberFormat="1" applyFont="1" applyFill="1" applyBorder="1"/>
    <xf numFmtId="41" fontId="1" fillId="0" borderId="1" xfId="0" applyNumberFormat="1" applyFont="1" applyBorder="1" applyAlignment="1">
      <alignment horizontal="right"/>
    </xf>
    <xf numFmtId="3" fontId="1" fillId="0" borderId="6" xfId="0" applyNumberFormat="1" applyFont="1" applyBorder="1" applyAlignment="1">
      <alignment horizontal="center"/>
    </xf>
    <xf numFmtId="3" fontId="1" fillId="0" borderId="6" xfId="0" applyNumberFormat="1" applyFont="1" applyBorder="1" applyAlignment="1"/>
    <xf numFmtId="3" fontId="1" fillId="0" borderId="6" xfId="0" applyNumberFormat="1" applyFont="1" applyBorder="1"/>
    <xf numFmtId="41" fontId="0" fillId="0" borderId="0" xfId="1" applyFont="1" applyFill="1"/>
    <xf numFmtId="164" fontId="0" fillId="0" borderId="0" xfId="1" applyNumberFormat="1" applyFont="1" applyFill="1"/>
    <xf numFmtId="41" fontId="6" fillId="5" borderId="1" xfId="1" applyFont="1" applyFill="1" applyBorder="1"/>
    <xf numFmtId="41" fontId="7" fillId="5" borderId="1" xfId="1" applyFont="1" applyFill="1" applyBorder="1"/>
    <xf numFmtId="164" fontId="7" fillId="5" borderId="1" xfId="1" applyNumberFormat="1" applyFont="1" applyFill="1" applyBorder="1"/>
    <xf numFmtId="0" fontId="1" fillId="4" borderId="1" xfId="0" applyFont="1" applyFill="1" applyBorder="1" applyAlignment="1">
      <alignment horizontal="center"/>
    </xf>
    <xf numFmtId="41" fontId="0" fillId="4" borderId="1" xfId="0" applyNumberFormat="1" applyFill="1" applyBorder="1" applyAlignment="1">
      <alignment horizontal="right"/>
    </xf>
    <xf numFmtId="41" fontId="0" fillId="4" borderId="1" xfId="0" applyNumberFormat="1" applyFill="1" applyBorder="1"/>
    <xf numFmtId="41" fontId="9" fillId="5" borderId="1" xfId="1" applyFont="1" applyFill="1" applyBorder="1"/>
    <xf numFmtId="41" fontId="1" fillId="0" borderId="0" xfId="1" applyFont="1"/>
    <xf numFmtId="41" fontId="0" fillId="0" borderId="0" xfId="0" applyNumberFormat="1"/>
    <xf numFmtId="3" fontId="0" fillId="0" borderId="6" xfId="0" applyNumberFormat="1" applyBorder="1"/>
    <xf numFmtId="41" fontId="1" fillId="0" borderId="6" xfId="0" applyNumberFormat="1" applyFont="1" applyBorder="1"/>
    <xf numFmtId="0" fontId="10" fillId="0" borderId="0" xfId="0" applyFont="1"/>
    <xf numFmtId="0" fontId="11" fillId="0" borderId="0" xfId="0" applyFont="1"/>
    <xf numFmtId="0" fontId="12" fillId="0" borderId="0" xfId="0" applyFont="1"/>
    <xf numFmtId="0" fontId="13" fillId="0" borderId="0" xfId="0" applyFont="1"/>
    <xf numFmtId="0" fontId="0" fillId="0" borderId="7" xfId="0" applyBorder="1" applyAlignment="1">
      <alignment horizontal="center"/>
    </xf>
    <xf numFmtId="0" fontId="0" fillId="0" borderId="7" xfId="0" applyBorder="1"/>
    <xf numFmtId="41" fontId="0" fillId="0" borderId="7" xfId="1" applyFont="1" applyBorder="1"/>
    <xf numFmtId="0" fontId="0" fillId="0" borderId="8" xfId="0" applyBorder="1" applyAlignment="1">
      <alignment horizontal="center"/>
    </xf>
    <xf numFmtId="0" fontId="0" fillId="0" borderId="8" xfId="0" applyBorder="1"/>
    <xf numFmtId="41" fontId="0" fillId="0" borderId="8" xfId="1" applyFont="1" applyBorder="1"/>
    <xf numFmtId="41" fontId="14" fillId="0" borderId="1" xfId="1" applyFont="1" applyBorder="1" applyAlignment="1">
      <alignment vertical="center"/>
    </xf>
    <xf numFmtId="0" fontId="0" fillId="0" borderId="0" xfId="0"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xf>
    <xf numFmtId="0" fontId="1" fillId="0" borderId="4" xfId="0" applyFont="1" applyBorder="1" applyAlignment="1">
      <alignment horizontal="center"/>
    </xf>
    <xf numFmtId="0" fontId="1" fillId="0" borderId="3" xfId="0" applyFont="1" applyBorder="1" applyAlignment="1">
      <alignment horizontal="center"/>
    </xf>
    <xf numFmtId="0" fontId="1" fillId="2" borderId="1" xfId="0" applyFont="1" applyFill="1" applyBorder="1" applyAlignment="1">
      <alignment horizontal="center"/>
    </xf>
    <xf numFmtId="41" fontId="1" fillId="2" borderId="1" xfId="0" applyNumberFormat="1" applyFont="1" applyFill="1" applyBorder="1" applyAlignment="1">
      <alignment horizontal="right"/>
    </xf>
    <xf numFmtId="3" fontId="0" fillId="0" borderId="1" xfId="0" applyNumberFormat="1" applyBorder="1" applyAlignment="1">
      <alignment horizontal="center"/>
    </xf>
    <xf numFmtId="0" fontId="0" fillId="0" borderId="1" xfId="0" applyBorder="1" applyAlignment="1">
      <alignment horizontal="center"/>
    </xf>
    <xf numFmtId="3" fontId="1" fillId="0" borderId="1" xfId="0" applyNumberFormat="1" applyFont="1" applyBorder="1" applyAlignment="1">
      <alignment horizontal="center"/>
    </xf>
    <xf numFmtId="0" fontId="1" fillId="0" borderId="1" xfId="0" applyFont="1" applyBorder="1" applyAlignment="1">
      <alignment horizontal="center"/>
    </xf>
    <xf numFmtId="41" fontId="1" fillId="3" borderId="1" xfId="1" applyFont="1" applyFill="1" applyBorder="1" applyAlignment="1">
      <alignment horizontal="center" vertical="center"/>
    </xf>
    <xf numFmtId="0" fontId="1" fillId="3" borderId="1" xfId="0" applyFont="1" applyFill="1" applyBorder="1" applyAlignment="1">
      <alignment horizontal="center"/>
    </xf>
    <xf numFmtId="41" fontId="1" fillId="3" borderId="1" xfId="1" applyFont="1" applyFill="1" applyBorder="1" applyAlignment="1">
      <alignment horizontal="center"/>
    </xf>
    <xf numFmtId="41" fontId="1" fillId="3" borderId="1" xfId="1" applyFont="1" applyFill="1" applyBorder="1" applyAlignment="1">
      <alignment horizontal="center" vertical="center" wrapText="1"/>
    </xf>
    <xf numFmtId="41" fontId="8" fillId="5" borderId="1" xfId="1" applyFont="1" applyFill="1" applyBorder="1" applyAlignment="1">
      <alignment horizontal="center"/>
    </xf>
    <xf numFmtId="0" fontId="8" fillId="5" borderId="1" xfId="0" applyFont="1" applyFill="1" applyBorder="1" applyAlignment="1">
      <alignment horizontal="center"/>
    </xf>
    <xf numFmtId="41" fontId="1" fillId="2" borderId="2" xfId="1" applyFont="1" applyFill="1" applyBorder="1" applyAlignment="1">
      <alignment horizontal="right"/>
    </xf>
    <xf numFmtId="41" fontId="1" fillId="2" borderId="3" xfId="1" applyFont="1" applyFill="1" applyBorder="1" applyAlignment="1">
      <alignment horizontal="right"/>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5" fillId="0" borderId="0" xfId="0" applyFont="1" applyAlignment="1">
      <alignment horizontal="left"/>
    </xf>
    <xf numFmtId="0" fontId="0" fillId="0" borderId="0" xfId="0" applyAlignment="1">
      <alignment wrapText="1"/>
    </xf>
    <xf numFmtId="0" fontId="16" fillId="0" borderId="0" xfId="0" applyFont="1"/>
    <xf numFmtId="0" fontId="0" fillId="0" borderId="0" xfId="0" applyAlignment="1">
      <alignment horizontal="left"/>
    </xf>
    <xf numFmtId="0" fontId="0" fillId="0" borderId="0" xfId="0" applyFont="1" applyAlignment="1">
      <alignment horizontal="left" indent="1"/>
    </xf>
    <xf numFmtId="0" fontId="0" fillId="0" borderId="0" xfId="0" applyFont="1"/>
    <xf numFmtId="0" fontId="0" fillId="0" borderId="0" xfId="0" applyFont="1" applyAlignment="1">
      <alignment wrapText="1"/>
    </xf>
    <xf numFmtId="0" fontId="0" fillId="0" borderId="0" xfId="0" applyFont="1" applyAlignment="1">
      <alignment horizontal="center"/>
    </xf>
    <xf numFmtId="0" fontId="1" fillId="6" borderId="9" xfId="0" applyFont="1" applyFill="1" applyBorder="1" applyAlignment="1">
      <alignment horizontal="center" vertical="center" wrapText="1"/>
    </xf>
    <xf numFmtId="0" fontId="1" fillId="7" borderId="2" xfId="0" applyFont="1" applyFill="1" applyBorder="1" applyAlignment="1">
      <alignment horizontal="center"/>
    </xf>
    <xf numFmtId="0" fontId="1" fillId="7" borderId="4" xfId="0" applyFont="1" applyFill="1" applyBorder="1" applyAlignment="1">
      <alignment horizontal="center"/>
    </xf>
    <xf numFmtId="0" fontId="1" fillId="7" borderId="3" xfId="0" applyFont="1" applyFill="1" applyBorder="1" applyAlignment="1">
      <alignment horizontal="center"/>
    </xf>
    <xf numFmtId="0" fontId="1" fillId="8" borderId="2" xfId="0" applyFont="1" applyFill="1" applyBorder="1" applyAlignment="1">
      <alignment horizontal="center"/>
    </xf>
    <xf numFmtId="0" fontId="1" fillId="8" borderId="4" xfId="0" applyFont="1" applyFill="1" applyBorder="1" applyAlignment="1">
      <alignment horizontal="center"/>
    </xf>
    <xf numFmtId="0" fontId="1" fillId="8" borderId="3" xfId="0" applyFont="1" applyFill="1" applyBorder="1" applyAlignment="1">
      <alignment horizontal="center"/>
    </xf>
    <xf numFmtId="0" fontId="1" fillId="9" borderId="2" xfId="0" applyFont="1" applyFill="1" applyBorder="1" applyAlignment="1">
      <alignment horizontal="center"/>
    </xf>
    <xf numFmtId="0" fontId="1" fillId="9" borderId="4" xfId="0" applyFont="1" applyFill="1" applyBorder="1" applyAlignment="1">
      <alignment horizontal="center"/>
    </xf>
    <xf numFmtId="0" fontId="1" fillId="9" borderId="3" xfId="0" applyFont="1" applyFill="1" applyBorder="1" applyAlignment="1">
      <alignment horizontal="center"/>
    </xf>
    <xf numFmtId="0" fontId="1" fillId="6" borderId="10" xfId="0" applyFont="1" applyFill="1" applyBorder="1" applyAlignment="1">
      <alignment horizontal="center" vertical="center" wrapText="1"/>
    </xf>
    <xf numFmtId="0" fontId="1" fillId="7" borderId="1" xfId="0" applyFont="1" applyFill="1" applyBorder="1" applyAlignment="1">
      <alignment horizontal="center" vertical="center" wrapText="1"/>
    </xf>
    <xf numFmtId="41" fontId="1" fillId="7" borderId="1" xfId="1" applyFont="1" applyFill="1" applyBorder="1" applyAlignment="1">
      <alignment horizontal="center" vertical="center" wrapText="1"/>
    </xf>
    <xf numFmtId="0" fontId="1" fillId="8" borderId="1" xfId="0" applyFont="1" applyFill="1" applyBorder="1" applyAlignment="1">
      <alignment horizontal="center" vertical="center" wrapText="1"/>
    </xf>
    <xf numFmtId="41" fontId="1" fillId="8" borderId="1" xfId="1" applyFont="1" applyFill="1" applyBorder="1" applyAlignment="1">
      <alignment horizontal="center" vertical="center" wrapText="1"/>
    </xf>
    <xf numFmtId="0" fontId="1" fillId="9" borderId="1" xfId="0" applyFont="1" applyFill="1" applyBorder="1" applyAlignment="1">
      <alignment horizontal="center" vertical="center" wrapText="1"/>
    </xf>
    <xf numFmtId="41" fontId="1" fillId="9" borderId="1" xfId="1" applyFont="1" applyFill="1" applyBorder="1" applyAlignment="1">
      <alignment horizontal="center" vertical="center" wrapText="1"/>
    </xf>
    <xf numFmtId="0" fontId="0" fillId="6" borderId="8" xfId="0" applyFont="1" applyFill="1" applyBorder="1" applyAlignment="1">
      <alignment horizontal="center" vertical="top"/>
    </xf>
    <xf numFmtId="0" fontId="0" fillId="6" borderId="8" xfId="0" applyFont="1" applyFill="1" applyBorder="1" applyAlignment="1">
      <alignment vertical="top"/>
    </xf>
    <xf numFmtId="0" fontId="0" fillId="6" borderId="8" xfId="0" quotePrefix="1" applyFont="1" applyFill="1" applyBorder="1" applyAlignment="1">
      <alignment vertical="top"/>
    </xf>
    <xf numFmtId="15" fontId="0" fillId="7" borderId="8" xfId="0" applyNumberFormat="1" applyFont="1" applyFill="1" applyBorder="1" applyAlignment="1">
      <alignment vertical="top"/>
    </xf>
    <xf numFmtId="0" fontId="0" fillId="7" borderId="8" xfId="0" applyFont="1" applyFill="1" applyBorder="1" applyAlignment="1">
      <alignment vertical="top" wrapText="1"/>
    </xf>
    <xf numFmtId="0" fontId="0" fillId="7" borderId="8" xfId="1" applyNumberFormat="1" applyFont="1" applyFill="1" applyBorder="1" applyAlignment="1">
      <alignment horizontal="left" vertical="top" wrapText="1"/>
    </xf>
    <xf numFmtId="41" fontId="0" fillId="7" borderId="8" xfId="1" applyFont="1" applyFill="1" applyBorder="1" applyAlignment="1">
      <alignment vertical="top"/>
    </xf>
    <xf numFmtId="0" fontId="0" fillId="7" borderId="8" xfId="1" applyNumberFormat="1" applyFont="1" applyFill="1" applyBorder="1" applyAlignment="1">
      <alignment vertical="top" wrapText="1"/>
    </xf>
    <xf numFmtId="15" fontId="0" fillId="8" borderId="8" xfId="0" applyNumberFormat="1" applyFont="1" applyFill="1" applyBorder="1" applyAlignment="1">
      <alignment vertical="top"/>
    </xf>
    <xf numFmtId="0" fontId="0" fillId="8" borderId="8" xfId="0" applyFont="1" applyFill="1" applyBorder="1" applyAlignment="1">
      <alignment vertical="top" wrapText="1"/>
    </xf>
    <xf numFmtId="0" fontId="0" fillId="8" borderId="8" xfId="1" applyNumberFormat="1" applyFont="1" applyFill="1" applyBorder="1" applyAlignment="1">
      <alignment horizontal="left" vertical="top" wrapText="1"/>
    </xf>
    <xf numFmtId="41" fontId="0" fillId="8" borderId="8" xfId="1" applyFont="1" applyFill="1" applyBorder="1" applyAlignment="1">
      <alignment vertical="top"/>
    </xf>
    <xf numFmtId="0" fontId="0" fillId="8" borderId="9" xfId="1" applyNumberFormat="1" applyFont="1" applyFill="1" applyBorder="1" applyAlignment="1">
      <alignment horizontal="left" vertical="top" wrapText="1"/>
    </xf>
    <xf numFmtId="15" fontId="0" fillId="9" borderId="8" xfId="0" applyNumberFormat="1" applyFont="1" applyFill="1" applyBorder="1" applyAlignment="1">
      <alignment vertical="top"/>
    </xf>
    <xf numFmtId="0" fontId="0" fillId="9" borderId="8" xfId="0" applyFont="1" applyFill="1" applyBorder="1" applyAlignment="1">
      <alignment vertical="top" wrapText="1"/>
    </xf>
    <xf numFmtId="0" fontId="0" fillId="9" borderId="9" xfId="1" applyNumberFormat="1" applyFont="1" applyFill="1" applyBorder="1" applyAlignment="1">
      <alignment horizontal="left" vertical="center" wrapText="1"/>
    </xf>
    <xf numFmtId="0" fontId="0" fillId="9" borderId="9" xfId="1" applyNumberFormat="1" applyFont="1" applyFill="1" applyBorder="1" applyAlignment="1">
      <alignment horizontal="left" vertical="top" wrapText="1"/>
    </xf>
    <xf numFmtId="0" fontId="0" fillId="6" borderId="9" xfId="0" applyFont="1" applyFill="1" applyBorder="1" applyAlignment="1">
      <alignment horizontal="left" vertical="top" wrapText="1"/>
    </xf>
    <xf numFmtId="0" fontId="0" fillId="7" borderId="8" xfId="0" applyFont="1" applyFill="1" applyBorder="1" applyAlignment="1">
      <alignment vertical="top"/>
    </xf>
    <xf numFmtId="0" fontId="0" fillId="8" borderId="7" xfId="1" applyNumberFormat="1" applyFont="1" applyFill="1" applyBorder="1" applyAlignment="1">
      <alignment horizontal="left" vertical="top" wrapText="1"/>
    </xf>
    <xf numFmtId="0" fontId="0" fillId="9" borderId="11" xfId="1" applyNumberFormat="1" applyFont="1" applyFill="1" applyBorder="1" applyAlignment="1">
      <alignment horizontal="left" vertical="center" wrapText="1"/>
    </xf>
    <xf numFmtId="0" fontId="0" fillId="9" borderId="11" xfId="1" applyNumberFormat="1" applyFont="1" applyFill="1" applyBorder="1" applyAlignment="1">
      <alignment horizontal="left" vertical="top" wrapText="1"/>
    </xf>
    <xf numFmtId="0" fontId="0" fillId="6" borderId="11" xfId="0" applyFont="1" applyFill="1" applyBorder="1" applyAlignment="1">
      <alignment horizontal="left" vertical="top" wrapText="1"/>
    </xf>
    <xf numFmtId="0" fontId="0" fillId="8" borderId="8" xfId="0" applyFont="1" applyFill="1" applyBorder="1" applyAlignment="1">
      <alignment vertical="top"/>
    </xf>
    <xf numFmtId="0" fontId="0" fillId="9" borderId="7" xfId="1" applyNumberFormat="1" applyFont="1" applyFill="1" applyBorder="1" applyAlignment="1">
      <alignment horizontal="left" vertical="center" wrapText="1"/>
    </xf>
    <xf numFmtId="0" fontId="0" fillId="9" borderId="7" xfId="1" applyNumberFormat="1" applyFont="1" applyFill="1" applyBorder="1" applyAlignment="1">
      <alignment horizontal="left" vertical="top" wrapText="1"/>
    </xf>
    <xf numFmtId="0" fontId="0" fillId="6" borderId="7" xfId="0" applyFont="1" applyFill="1" applyBorder="1" applyAlignment="1">
      <alignment horizontal="left" vertical="top" wrapText="1"/>
    </xf>
    <xf numFmtId="0" fontId="0" fillId="0" borderId="8" xfId="0" applyFont="1" applyBorder="1" applyAlignment="1">
      <alignment horizontal="center" vertical="top"/>
    </xf>
    <xf numFmtId="0" fontId="0" fillId="0" borderId="8" xfId="0" applyFont="1" applyBorder="1" applyAlignment="1">
      <alignment vertical="top"/>
    </xf>
    <xf numFmtId="41" fontId="0" fillId="0" borderId="8" xfId="1" applyFont="1" applyBorder="1" applyAlignment="1">
      <alignment vertical="top"/>
    </xf>
    <xf numFmtId="0" fontId="0" fillId="0" borderId="8" xfId="0" applyFont="1" applyBorder="1" applyAlignment="1">
      <alignment vertical="top" wrapText="1"/>
    </xf>
    <xf numFmtId="0" fontId="0" fillId="0" borderId="8" xfId="0" applyFont="1" applyBorder="1" applyAlignment="1">
      <alignment horizontal="left" vertical="top"/>
    </xf>
    <xf numFmtId="0" fontId="0" fillId="0" borderId="8" xfId="0" applyFont="1" applyBorder="1"/>
    <xf numFmtId="0" fontId="0" fillId="0" borderId="8" xfId="0" applyBorder="1" applyAlignment="1">
      <alignment horizontal="center" vertical="top"/>
    </xf>
    <xf numFmtId="0" fontId="0" fillId="0" borderId="8" xfId="0" applyBorder="1" applyAlignment="1">
      <alignment vertical="top"/>
    </xf>
    <xf numFmtId="0" fontId="0" fillId="0" borderId="8" xfId="0" applyBorder="1" applyAlignment="1">
      <alignment vertical="top" wrapText="1"/>
    </xf>
    <xf numFmtId="0" fontId="0" fillId="0" borderId="12" xfId="0" applyBorder="1" applyAlignment="1">
      <alignment horizontal="center" vertical="top"/>
    </xf>
    <xf numFmtId="0" fontId="0" fillId="0" borderId="12" xfId="0" applyBorder="1" applyAlignment="1">
      <alignment vertical="top"/>
    </xf>
    <xf numFmtId="41" fontId="0" fillId="0" borderId="12" xfId="1" applyFont="1" applyBorder="1" applyAlignment="1">
      <alignment vertical="top"/>
    </xf>
    <xf numFmtId="0" fontId="0" fillId="0" borderId="12" xfId="0" applyBorder="1" applyAlignment="1">
      <alignment vertical="top" wrapText="1"/>
    </xf>
    <xf numFmtId="0" fontId="0" fillId="0" borderId="12" xfId="0" applyBorder="1"/>
    <xf numFmtId="0" fontId="0" fillId="0" borderId="0" xfId="0" applyAlignment="1">
      <alignment horizontal="center" vertical="top"/>
    </xf>
    <xf numFmtId="0" fontId="0" fillId="0" borderId="0" xfId="0" applyAlignment="1">
      <alignment vertical="top"/>
    </xf>
    <xf numFmtId="41" fontId="0" fillId="0" borderId="0" xfId="1" applyFont="1" applyAlignment="1">
      <alignment vertical="top"/>
    </xf>
    <xf numFmtId="0" fontId="0" fillId="0" borderId="0" xfId="0" applyAlignment="1">
      <alignment vertical="top" wrapText="1"/>
    </xf>
  </cellXfs>
  <cellStyles count="2">
    <cellStyle name="Comma [0]" xfId="1"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152399</xdr:colOff>
      <xdr:row>33</xdr:row>
      <xdr:rowOff>76200</xdr:rowOff>
    </xdr:from>
    <xdr:to>
      <xdr:col>12</xdr:col>
      <xdr:colOff>638174</xdr:colOff>
      <xdr:row>34</xdr:row>
      <xdr:rowOff>95250</xdr:rowOff>
    </xdr:to>
    <xdr:sp macro="" textlink="">
      <xdr:nvSpPr>
        <xdr:cNvPr id="2" name="Down Arrow 1"/>
        <xdr:cNvSpPr/>
      </xdr:nvSpPr>
      <xdr:spPr>
        <a:xfrm>
          <a:off x="10220324" y="7467600"/>
          <a:ext cx="485775" cy="2095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62"/>
  <sheetViews>
    <sheetView tabSelected="1" workbookViewId="0">
      <selection activeCell="K52" sqref="K52"/>
    </sheetView>
  </sheetViews>
  <sheetFormatPr defaultRowHeight="15" x14ac:dyDescent="0.25"/>
  <cols>
    <col min="1" max="1" width="4.5703125" customWidth="1"/>
    <col min="2" max="2" width="22.42578125" customWidth="1"/>
    <col min="3" max="3" width="5.85546875" customWidth="1"/>
    <col min="4" max="4" width="12" customWidth="1"/>
    <col min="5" max="5" width="13.140625" customWidth="1"/>
    <col min="6" max="6" width="13.42578125" customWidth="1"/>
    <col min="7" max="7" width="13.28515625" customWidth="1"/>
    <col min="8" max="8" width="10.85546875" customWidth="1"/>
    <col min="9" max="10" width="10.5703125" customWidth="1"/>
    <col min="11" max="11" width="11.28515625" customWidth="1"/>
    <col min="12" max="13" width="11.42578125" customWidth="1"/>
    <col min="14" max="17" width="11.28515625" customWidth="1"/>
    <col min="18" max="18" width="12.7109375" customWidth="1"/>
    <col min="19" max="19" width="7.7109375" customWidth="1"/>
    <col min="20" max="20" width="14.28515625" customWidth="1"/>
    <col min="21" max="21" width="11.5703125" bestFit="1" customWidth="1"/>
  </cols>
  <sheetData>
    <row r="1" spans="1:22" ht="36" x14ac:dyDescent="0.55000000000000004">
      <c r="A1" s="17" t="s">
        <v>37</v>
      </c>
    </row>
    <row r="3" spans="1:22" x14ac:dyDescent="0.25">
      <c r="A3" t="s">
        <v>0</v>
      </c>
    </row>
    <row r="4" spans="1:22" ht="18.75" customHeight="1" x14ac:dyDescent="0.25">
      <c r="A4" s="72" t="s">
        <v>1</v>
      </c>
      <c r="B4" s="72" t="s">
        <v>2</v>
      </c>
      <c r="C4" s="72" t="s">
        <v>3</v>
      </c>
      <c r="D4" s="71" t="s">
        <v>4</v>
      </c>
      <c r="E4" s="71"/>
      <c r="F4" s="72" t="s">
        <v>7</v>
      </c>
      <c r="G4" s="72"/>
      <c r="H4" s="71" t="s">
        <v>10</v>
      </c>
      <c r="I4" s="72" t="s">
        <v>11</v>
      </c>
      <c r="J4" s="72"/>
      <c r="K4" s="72"/>
      <c r="L4" s="72"/>
      <c r="M4" s="72"/>
      <c r="N4" s="71" t="s">
        <v>17</v>
      </c>
      <c r="O4" s="22"/>
      <c r="P4" s="22"/>
      <c r="Q4" s="22"/>
      <c r="R4" s="22"/>
      <c r="S4" s="22"/>
    </row>
    <row r="5" spans="1:22" ht="60" customHeight="1" x14ac:dyDescent="0.25">
      <c r="A5" s="72"/>
      <c r="B5" s="72"/>
      <c r="C5" s="72"/>
      <c r="D5" s="1" t="s">
        <v>5</v>
      </c>
      <c r="E5" s="1" t="s">
        <v>6</v>
      </c>
      <c r="F5" s="1" t="s">
        <v>8</v>
      </c>
      <c r="G5" s="1" t="s">
        <v>9</v>
      </c>
      <c r="H5" s="71"/>
      <c r="I5" s="2" t="s">
        <v>12</v>
      </c>
      <c r="J5" s="2" t="s">
        <v>13</v>
      </c>
      <c r="K5" s="2" t="s">
        <v>14</v>
      </c>
      <c r="L5" s="2" t="s">
        <v>15</v>
      </c>
      <c r="M5" s="2" t="s">
        <v>16</v>
      </c>
      <c r="N5" s="71"/>
      <c r="O5" s="22"/>
      <c r="P5" s="22"/>
      <c r="Q5" s="22"/>
      <c r="R5" s="22"/>
      <c r="S5" s="22"/>
    </row>
    <row r="6" spans="1:22" x14ac:dyDescent="0.25">
      <c r="A6" s="4">
        <v>1</v>
      </c>
      <c r="B6" s="5"/>
      <c r="C6" s="5"/>
      <c r="D6" s="4" t="s">
        <v>18</v>
      </c>
      <c r="E6" s="4"/>
      <c r="F6" s="4"/>
      <c r="G6" s="4"/>
      <c r="H6" s="4"/>
      <c r="I6" s="5"/>
      <c r="J6" s="6">
        <v>1048000</v>
      </c>
      <c r="K6" s="6">
        <v>11230000</v>
      </c>
      <c r="L6" s="6">
        <v>4060000</v>
      </c>
      <c r="M6" s="6">
        <v>2300000</v>
      </c>
      <c r="N6" s="6">
        <f>SUM(J6:M6)</f>
        <v>18638000</v>
      </c>
      <c r="O6" s="23"/>
      <c r="P6" s="23"/>
      <c r="Q6" s="23"/>
      <c r="R6" s="23"/>
      <c r="S6" s="23"/>
      <c r="T6" s="3"/>
      <c r="U6" s="3"/>
      <c r="V6" s="3"/>
    </row>
    <row r="7" spans="1:22" x14ac:dyDescent="0.25">
      <c r="A7" s="4">
        <v>2</v>
      </c>
      <c r="B7" s="5"/>
      <c r="C7" s="5"/>
      <c r="D7" s="4" t="s">
        <v>18</v>
      </c>
      <c r="E7" s="4"/>
      <c r="F7" s="4"/>
      <c r="G7" s="4"/>
      <c r="H7" s="4"/>
      <c r="I7" s="5"/>
      <c r="J7" s="6">
        <v>1048000</v>
      </c>
      <c r="K7" s="6">
        <v>11230000</v>
      </c>
      <c r="L7" s="6">
        <v>4060000</v>
      </c>
      <c r="M7" s="6">
        <v>2300000</v>
      </c>
      <c r="N7" s="6">
        <f t="shared" ref="N7:N16" si="0">SUM(J7:M7)</f>
        <v>18638000</v>
      </c>
      <c r="O7" s="23"/>
      <c r="P7" s="23"/>
      <c r="Q7" s="23"/>
      <c r="R7" s="23"/>
      <c r="S7" s="23"/>
      <c r="U7" s="3"/>
      <c r="V7" s="3"/>
    </row>
    <row r="8" spans="1:22" x14ac:dyDescent="0.25">
      <c r="A8" s="4">
        <v>3</v>
      </c>
      <c r="B8" s="5"/>
      <c r="C8" s="5"/>
      <c r="D8" s="4" t="s">
        <v>18</v>
      </c>
      <c r="E8" s="4"/>
      <c r="F8" s="4"/>
      <c r="G8" s="5"/>
      <c r="H8" s="4"/>
      <c r="I8" s="5"/>
      <c r="J8" s="6">
        <v>524000</v>
      </c>
      <c r="K8" s="6">
        <v>5615000</v>
      </c>
      <c r="L8" s="6">
        <v>2900000</v>
      </c>
      <c r="M8" s="6">
        <v>1380000</v>
      </c>
      <c r="N8" s="6">
        <f t="shared" si="0"/>
        <v>10419000</v>
      </c>
      <c r="O8" s="23"/>
      <c r="P8" s="23"/>
      <c r="Q8" s="23"/>
      <c r="R8" s="23"/>
      <c r="S8" s="23"/>
      <c r="T8" s="3"/>
      <c r="U8" s="3"/>
    </row>
    <row r="9" spans="1:22" x14ac:dyDescent="0.25">
      <c r="A9" s="4">
        <v>4</v>
      </c>
      <c r="B9" s="5"/>
      <c r="C9" s="5"/>
      <c r="D9" s="4" t="s">
        <v>18</v>
      </c>
      <c r="E9" s="4"/>
      <c r="F9" s="4"/>
      <c r="G9" s="5"/>
      <c r="H9" s="4"/>
      <c r="I9" s="5"/>
      <c r="J9" s="6">
        <v>524000</v>
      </c>
      <c r="K9" s="6">
        <v>5615000</v>
      </c>
      <c r="L9" s="6">
        <v>2900000</v>
      </c>
      <c r="M9" s="6">
        <v>1380000</v>
      </c>
      <c r="N9" s="6">
        <f t="shared" si="0"/>
        <v>10419000</v>
      </c>
      <c r="O9" s="23"/>
      <c r="P9" s="23"/>
      <c r="Q9" s="23"/>
      <c r="R9" s="23"/>
      <c r="S9" s="23"/>
    </row>
    <row r="10" spans="1:22" x14ac:dyDescent="0.25">
      <c r="A10" s="4">
        <v>5</v>
      </c>
      <c r="B10" s="5"/>
      <c r="C10" s="5"/>
      <c r="D10" s="4" t="s">
        <v>18</v>
      </c>
      <c r="E10" s="4"/>
      <c r="F10" s="4"/>
      <c r="G10" s="5"/>
      <c r="H10" s="4"/>
      <c r="I10" s="5"/>
      <c r="J10" s="6">
        <v>524000</v>
      </c>
      <c r="K10" s="6">
        <v>5615000</v>
      </c>
      <c r="L10" s="6">
        <v>2900000</v>
      </c>
      <c r="M10" s="6">
        <v>1380000</v>
      </c>
      <c r="N10" s="6">
        <f t="shared" si="0"/>
        <v>10419000</v>
      </c>
      <c r="O10" s="23"/>
      <c r="P10" s="23"/>
      <c r="Q10" s="23"/>
      <c r="R10" s="23"/>
      <c r="S10" s="23"/>
    </row>
    <row r="11" spans="1:22" x14ac:dyDescent="0.25">
      <c r="A11" s="4">
        <v>6</v>
      </c>
      <c r="B11" s="5"/>
      <c r="C11" s="5"/>
      <c r="D11" s="4" t="s">
        <v>18</v>
      </c>
      <c r="E11" s="4"/>
      <c r="F11" s="4"/>
      <c r="G11" s="5"/>
      <c r="H11" s="4"/>
      <c r="I11" s="5"/>
      <c r="J11" s="6">
        <v>524000</v>
      </c>
      <c r="K11" s="6">
        <v>5615000</v>
      </c>
      <c r="L11" s="6">
        <v>2900000</v>
      </c>
      <c r="M11" s="6">
        <v>1380000</v>
      </c>
      <c r="N11" s="6">
        <f t="shared" si="0"/>
        <v>10419000</v>
      </c>
      <c r="O11" s="23"/>
      <c r="P11" s="23"/>
      <c r="Q11" s="23"/>
      <c r="R11" s="23"/>
      <c r="S11" s="23"/>
    </row>
    <row r="12" spans="1:22" x14ac:dyDescent="0.25">
      <c r="A12" s="4">
        <v>7</v>
      </c>
      <c r="B12" s="5"/>
      <c r="C12" s="5"/>
      <c r="D12" s="4" t="s">
        <v>18</v>
      </c>
      <c r="E12" s="4"/>
      <c r="F12" s="4"/>
      <c r="G12" s="5"/>
      <c r="H12" s="4"/>
      <c r="I12" s="5"/>
      <c r="J12" s="6">
        <v>524000</v>
      </c>
      <c r="K12" s="6">
        <v>5615000</v>
      </c>
      <c r="L12" s="6">
        <v>2900000</v>
      </c>
      <c r="M12" s="6">
        <v>1380000</v>
      </c>
      <c r="N12" s="6">
        <f t="shared" si="0"/>
        <v>10419000</v>
      </c>
      <c r="O12" s="23"/>
      <c r="P12" s="23"/>
      <c r="Q12" s="23"/>
      <c r="R12" s="23"/>
      <c r="S12" s="23"/>
    </row>
    <row r="13" spans="1:22" x14ac:dyDescent="0.25">
      <c r="A13" s="4">
        <v>8</v>
      </c>
      <c r="B13" s="5"/>
      <c r="C13" s="5"/>
      <c r="D13" s="4" t="s">
        <v>18</v>
      </c>
      <c r="E13" s="4"/>
      <c r="F13" s="4"/>
      <c r="G13" s="5"/>
      <c r="H13" s="4"/>
      <c r="I13" s="5"/>
      <c r="J13" s="6">
        <v>524000</v>
      </c>
      <c r="K13" s="6">
        <v>5615000</v>
      </c>
      <c r="L13" s="6">
        <v>2900000</v>
      </c>
      <c r="M13" s="6">
        <v>1380000</v>
      </c>
      <c r="N13" s="6">
        <f t="shared" si="0"/>
        <v>10419000</v>
      </c>
      <c r="O13" s="23"/>
      <c r="P13" s="23"/>
      <c r="Q13" s="23"/>
      <c r="R13" s="23"/>
      <c r="S13" s="23"/>
      <c r="T13" s="12"/>
      <c r="U13" s="12"/>
    </row>
    <row r="14" spans="1:22" x14ac:dyDescent="0.25">
      <c r="A14" s="4">
        <v>9</v>
      </c>
      <c r="B14" s="5"/>
      <c r="C14" s="5"/>
      <c r="D14" s="4" t="s">
        <v>18</v>
      </c>
      <c r="E14" s="4"/>
      <c r="F14" s="4"/>
      <c r="G14" s="5"/>
      <c r="H14" s="4"/>
      <c r="I14" s="5"/>
      <c r="J14" s="6">
        <v>524000</v>
      </c>
      <c r="K14" s="6">
        <v>5615000</v>
      </c>
      <c r="L14" s="6">
        <v>2900000</v>
      </c>
      <c r="M14" s="6">
        <v>1380000</v>
      </c>
      <c r="N14" s="6">
        <f t="shared" si="0"/>
        <v>10419000</v>
      </c>
      <c r="O14" s="23"/>
      <c r="P14" s="23"/>
      <c r="Q14" s="23"/>
      <c r="R14" s="23"/>
      <c r="S14" s="23"/>
    </row>
    <row r="15" spans="1:22" x14ac:dyDescent="0.25">
      <c r="A15" s="4">
        <v>10</v>
      </c>
      <c r="B15" s="5"/>
      <c r="C15" s="5"/>
      <c r="D15" s="4" t="s">
        <v>35</v>
      </c>
      <c r="E15" s="4"/>
      <c r="F15" s="4"/>
      <c r="G15" s="4"/>
      <c r="H15" s="4"/>
      <c r="I15" s="5"/>
      <c r="J15" s="6"/>
      <c r="K15" s="6">
        <v>9080000</v>
      </c>
      <c r="L15" s="6">
        <v>3480000</v>
      </c>
      <c r="M15" s="6">
        <v>1840000</v>
      </c>
      <c r="N15" s="6">
        <f t="shared" si="0"/>
        <v>14400000</v>
      </c>
      <c r="O15" s="23"/>
      <c r="P15" s="23"/>
      <c r="Q15" s="23"/>
      <c r="R15" s="23"/>
      <c r="S15" s="23"/>
      <c r="T15" s="3"/>
      <c r="U15" s="3"/>
    </row>
    <row r="16" spans="1:22" ht="17.25" customHeight="1" x14ac:dyDescent="0.25">
      <c r="A16" s="4">
        <v>11</v>
      </c>
      <c r="B16" s="5"/>
      <c r="C16" s="5"/>
      <c r="D16" s="4" t="s">
        <v>36</v>
      </c>
      <c r="E16" s="7"/>
      <c r="F16" s="4"/>
      <c r="G16" s="4"/>
      <c r="H16" s="4"/>
      <c r="I16" s="5"/>
      <c r="J16" s="5"/>
      <c r="K16" s="6">
        <v>4000000</v>
      </c>
      <c r="L16" s="6">
        <v>2900000</v>
      </c>
      <c r="M16" s="5">
        <v>1380000</v>
      </c>
      <c r="N16" s="6">
        <f t="shared" si="0"/>
        <v>8280000</v>
      </c>
      <c r="O16" s="23"/>
      <c r="P16" s="23"/>
      <c r="Q16" s="23"/>
      <c r="R16" s="23"/>
      <c r="S16" s="23"/>
    </row>
    <row r="17" spans="1:22" x14ac:dyDescent="0.25">
      <c r="A17" s="73" t="s">
        <v>29</v>
      </c>
      <c r="B17" s="74"/>
      <c r="C17" s="74"/>
      <c r="D17" s="74"/>
      <c r="E17" s="74"/>
      <c r="F17" s="74"/>
      <c r="G17" s="74"/>
      <c r="H17" s="75"/>
      <c r="I17" s="9"/>
      <c r="J17" s="11">
        <f>SUM(J6:J16)</f>
        <v>5764000</v>
      </c>
      <c r="K17" s="11">
        <f>SUM(K6:K16)</f>
        <v>74845000</v>
      </c>
      <c r="L17" s="11">
        <f>SUM(L6:L16)</f>
        <v>34800000</v>
      </c>
      <c r="M17" s="11">
        <f>SUM(M6:M16)</f>
        <v>17480000</v>
      </c>
      <c r="N17" s="38">
        <f>SUM(N6:N16)</f>
        <v>132889000</v>
      </c>
      <c r="O17" s="16"/>
      <c r="P17" s="16"/>
      <c r="Q17" s="16"/>
      <c r="R17" s="16"/>
      <c r="S17" s="16"/>
    </row>
    <row r="18" spans="1:22" x14ac:dyDescent="0.25">
      <c r="A18" s="14"/>
      <c r="B18" s="14"/>
      <c r="C18" s="14"/>
      <c r="D18" s="14"/>
      <c r="E18" s="14"/>
      <c r="F18" s="14"/>
      <c r="G18" s="14"/>
      <c r="H18" s="14"/>
      <c r="I18" s="21"/>
      <c r="J18" s="16"/>
      <c r="K18" s="16"/>
      <c r="L18" s="16"/>
      <c r="M18" s="16"/>
      <c r="N18" s="16"/>
      <c r="O18" s="16"/>
      <c r="P18" s="16"/>
      <c r="Q18" s="16"/>
      <c r="R18" s="16"/>
      <c r="S18" s="16"/>
    </row>
    <row r="19" spans="1:22" x14ac:dyDescent="0.25">
      <c r="A19" s="14"/>
      <c r="B19" s="14"/>
      <c r="C19" s="14"/>
      <c r="O19" s="16"/>
      <c r="P19" s="16"/>
      <c r="Q19" s="16"/>
      <c r="R19" s="16"/>
      <c r="S19" s="16"/>
    </row>
    <row r="20" spans="1:22" s="20" customFormat="1" x14ac:dyDescent="0.25">
      <c r="A20" s="82" t="s">
        <v>38</v>
      </c>
      <c r="B20" s="82" t="s">
        <v>39</v>
      </c>
      <c r="C20" s="82" t="s">
        <v>66</v>
      </c>
      <c r="D20" s="84" t="s">
        <v>67</v>
      </c>
      <c r="E20" s="84"/>
      <c r="F20" s="84" t="s">
        <v>70</v>
      </c>
      <c r="G20" s="84"/>
      <c r="H20" s="85" t="s">
        <v>40</v>
      </c>
      <c r="I20" s="84" t="s">
        <v>41</v>
      </c>
      <c r="J20" s="84"/>
      <c r="K20" s="84"/>
      <c r="L20" s="84" t="s">
        <v>42</v>
      </c>
      <c r="M20" s="84"/>
      <c r="N20" s="84" t="s">
        <v>43</v>
      </c>
      <c r="O20" s="84"/>
      <c r="P20" s="84"/>
      <c r="Q20" s="82" t="s">
        <v>44</v>
      </c>
      <c r="R20" s="82" t="s">
        <v>45</v>
      </c>
    </row>
    <row r="21" spans="1:22" s="20" customFormat="1" x14ac:dyDescent="0.25">
      <c r="A21" s="82"/>
      <c r="B21" s="82"/>
      <c r="C21" s="82"/>
      <c r="D21" s="28" t="s">
        <v>68</v>
      </c>
      <c r="E21" s="28" t="s">
        <v>69</v>
      </c>
      <c r="F21" s="28" t="s">
        <v>71</v>
      </c>
      <c r="G21" s="28" t="s">
        <v>76</v>
      </c>
      <c r="H21" s="85"/>
      <c r="I21" s="28" t="s">
        <v>18</v>
      </c>
      <c r="J21" s="28" t="s">
        <v>46</v>
      </c>
      <c r="K21" s="28" t="s">
        <v>47</v>
      </c>
      <c r="L21" s="28" t="s">
        <v>47</v>
      </c>
      <c r="M21" s="28" t="s">
        <v>48</v>
      </c>
      <c r="N21" s="28" t="s">
        <v>49</v>
      </c>
      <c r="O21" s="28" t="s">
        <v>50</v>
      </c>
      <c r="P21" s="28" t="s">
        <v>51</v>
      </c>
      <c r="Q21" s="82"/>
      <c r="R21" s="82"/>
    </row>
    <row r="22" spans="1:22" s="20" customFormat="1" x14ac:dyDescent="0.25">
      <c r="A22" s="24">
        <v>1</v>
      </c>
      <c r="B22" s="24" t="s">
        <v>52</v>
      </c>
      <c r="C22" s="26" t="s">
        <v>72</v>
      </c>
      <c r="D22" s="26" t="s">
        <v>18</v>
      </c>
      <c r="E22" s="26" t="s">
        <v>74</v>
      </c>
      <c r="F22" s="27">
        <v>42131</v>
      </c>
      <c r="G22" s="27">
        <v>42140</v>
      </c>
      <c r="H22" s="26" t="s">
        <v>53</v>
      </c>
      <c r="I22" s="24">
        <f>170000*2</f>
        <v>340000</v>
      </c>
      <c r="J22" s="24">
        <f t="shared" ref="J22:J29" si="1">354000*2</f>
        <v>708000</v>
      </c>
      <c r="K22" s="24">
        <f>154000*2</f>
        <v>308000</v>
      </c>
      <c r="L22" s="24">
        <f>1580000+1050000</f>
        <v>2630000</v>
      </c>
      <c r="M22" s="24">
        <v>1950000</v>
      </c>
      <c r="N22" s="24">
        <f>(455000/2)*2</f>
        <v>455000</v>
      </c>
      <c r="O22" s="24">
        <f>(820000/2)*3</f>
        <v>1230000</v>
      </c>
      <c r="P22" s="24">
        <f>400000*3</f>
        <v>1200000</v>
      </c>
      <c r="Q22" s="24">
        <f>580000*10</f>
        <v>5800000</v>
      </c>
      <c r="R22" s="24">
        <f t="shared" ref="R22:R29" si="2">SUM(I22:Q22)</f>
        <v>14621000</v>
      </c>
      <c r="T22" s="46"/>
      <c r="U22" s="46"/>
      <c r="V22" s="46"/>
    </row>
    <row r="23" spans="1:22" s="20" customFormat="1" x14ac:dyDescent="0.25">
      <c r="A23" s="24">
        <v>2</v>
      </c>
      <c r="B23" s="24" t="s">
        <v>54</v>
      </c>
      <c r="C23" s="26" t="s">
        <v>73</v>
      </c>
      <c r="D23" s="26" t="s">
        <v>18</v>
      </c>
      <c r="E23" s="26" t="s">
        <v>74</v>
      </c>
      <c r="F23" s="27">
        <v>42131</v>
      </c>
      <c r="G23" s="27">
        <v>42138</v>
      </c>
      <c r="H23" s="26" t="s">
        <v>55</v>
      </c>
      <c r="I23" s="24">
        <v>170000</v>
      </c>
      <c r="J23" s="24">
        <f t="shared" si="1"/>
        <v>708000</v>
      </c>
      <c r="K23" s="24">
        <f>154000*1</f>
        <v>154000</v>
      </c>
      <c r="L23" s="24">
        <f>1580000</f>
        <v>1580000</v>
      </c>
      <c r="M23" s="24">
        <v>1950000</v>
      </c>
      <c r="N23" s="24">
        <f>(455000/2)*2</f>
        <v>455000</v>
      </c>
      <c r="O23" s="24">
        <f t="shared" ref="O23:O29" si="3">(820000/2)*3</f>
        <v>1230000</v>
      </c>
      <c r="P23" s="24">
        <f>400000*1</f>
        <v>400000</v>
      </c>
      <c r="Q23" s="24">
        <f>580000*8</f>
        <v>4640000</v>
      </c>
      <c r="R23" s="24">
        <f t="shared" si="2"/>
        <v>11287000</v>
      </c>
      <c r="T23" s="46"/>
      <c r="U23" s="46"/>
      <c r="V23" s="46"/>
    </row>
    <row r="24" spans="1:22" s="20" customFormat="1" x14ac:dyDescent="0.25">
      <c r="A24" s="24">
        <v>3</v>
      </c>
      <c r="B24" s="24" t="s">
        <v>56</v>
      </c>
      <c r="C24" s="26" t="s">
        <v>73</v>
      </c>
      <c r="D24" s="26" t="s">
        <v>18</v>
      </c>
      <c r="E24" s="26" t="s">
        <v>74</v>
      </c>
      <c r="F24" s="27">
        <v>42131</v>
      </c>
      <c r="G24" s="27">
        <v>42138</v>
      </c>
      <c r="H24" s="26" t="s">
        <v>55</v>
      </c>
      <c r="I24" s="24">
        <v>170000</v>
      </c>
      <c r="J24" s="24">
        <f t="shared" si="1"/>
        <v>708000</v>
      </c>
      <c r="K24" s="24">
        <f t="shared" ref="K24:K29" si="4">154000*1</f>
        <v>154000</v>
      </c>
      <c r="L24" s="24">
        <f t="shared" ref="L24:L29" si="5">1580000</f>
        <v>1580000</v>
      </c>
      <c r="M24" s="24">
        <v>1950000</v>
      </c>
      <c r="N24" s="24">
        <f t="shared" ref="N24:N25" si="6">(455000/2)*2</f>
        <v>455000</v>
      </c>
      <c r="O24" s="24">
        <f t="shared" si="3"/>
        <v>1230000</v>
      </c>
      <c r="P24" s="24">
        <f t="shared" ref="P24:P29" si="7">400000*1</f>
        <v>400000</v>
      </c>
      <c r="Q24" s="24">
        <f t="shared" ref="Q24:Q29" si="8">580000*8</f>
        <v>4640000</v>
      </c>
      <c r="R24" s="24">
        <f t="shared" si="2"/>
        <v>11287000</v>
      </c>
      <c r="T24" s="46"/>
      <c r="U24" s="46"/>
      <c r="V24" s="46"/>
    </row>
    <row r="25" spans="1:22" s="20" customFormat="1" x14ac:dyDescent="0.25">
      <c r="A25" s="24">
        <v>4</v>
      </c>
      <c r="B25" s="24" t="s">
        <v>57</v>
      </c>
      <c r="C25" s="26" t="s">
        <v>72</v>
      </c>
      <c r="D25" s="26" t="s">
        <v>18</v>
      </c>
      <c r="E25" s="26" t="s">
        <v>74</v>
      </c>
      <c r="F25" s="27">
        <v>42131</v>
      </c>
      <c r="G25" s="27">
        <v>42138</v>
      </c>
      <c r="H25" s="26" t="s">
        <v>55</v>
      </c>
      <c r="I25" s="24">
        <v>170000</v>
      </c>
      <c r="J25" s="24">
        <f t="shared" si="1"/>
        <v>708000</v>
      </c>
      <c r="K25" s="24">
        <f t="shared" si="4"/>
        <v>154000</v>
      </c>
      <c r="L25" s="24">
        <f t="shared" si="5"/>
        <v>1580000</v>
      </c>
      <c r="M25" s="24">
        <v>1950000</v>
      </c>
      <c r="N25" s="24">
        <f t="shared" si="6"/>
        <v>455000</v>
      </c>
      <c r="O25" s="24">
        <f t="shared" si="3"/>
        <v>1230000</v>
      </c>
      <c r="P25" s="24">
        <f t="shared" si="7"/>
        <v>400000</v>
      </c>
      <c r="Q25" s="24">
        <f t="shared" si="8"/>
        <v>4640000</v>
      </c>
      <c r="R25" s="24">
        <f t="shared" si="2"/>
        <v>11287000</v>
      </c>
      <c r="T25" s="46"/>
      <c r="U25" s="47"/>
      <c r="V25" s="46"/>
    </row>
    <row r="26" spans="1:22" s="20" customFormat="1" x14ac:dyDescent="0.25">
      <c r="A26" s="24">
        <v>5</v>
      </c>
      <c r="B26" s="24" t="s">
        <v>58</v>
      </c>
      <c r="C26" s="26" t="s">
        <v>73</v>
      </c>
      <c r="D26" s="26" t="s">
        <v>18</v>
      </c>
      <c r="E26" s="26" t="s">
        <v>74</v>
      </c>
      <c r="F26" s="27">
        <v>42131</v>
      </c>
      <c r="G26" s="27">
        <v>42138</v>
      </c>
      <c r="H26" s="26" t="s">
        <v>55</v>
      </c>
      <c r="I26" s="24">
        <v>170000</v>
      </c>
      <c r="J26" s="24">
        <f t="shared" si="1"/>
        <v>708000</v>
      </c>
      <c r="K26" s="24">
        <f t="shared" si="4"/>
        <v>154000</v>
      </c>
      <c r="L26" s="24">
        <f t="shared" si="5"/>
        <v>1580000</v>
      </c>
      <c r="M26" s="24">
        <v>1950000</v>
      </c>
      <c r="N26" s="24">
        <f>(425000/2)*2</f>
        <v>425000</v>
      </c>
      <c r="O26" s="24">
        <f t="shared" si="3"/>
        <v>1230000</v>
      </c>
      <c r="P26" s="24">
        <f t="shared" si="7"/>
        <v>400000</v>
      </c>
      <c r="Q26" s="24">
        <f t="shared" si="8"/>
        <v>4640000</v>
      </c>
      <c r="R26" s="24">
        <f t="shared" si="2"/>
        <v>11257000</v>
      </c>
      <c r="T26" s="46"/>
      <c r="U26" s="46"/>
      <c r="V26" s="46"/>
    </row>
    <row r="27" spans="1:22" s="20" customFormat="1" x14ac:dyDescent="0.25">
      <c r="A27" s="24">
        <v>6</v>
      </c>
      <c r="B27" s="24" t="s">
        <v>59</v>
      </c>
      <c r="C27" s="26" t="s">
        <v>73</v>
      </c>
      <c r="D27" s="26" t="s">
        <v>18</v>
      </c>
      <c r="E27" s="26" t="s">
        <v>74</v>
      </c>
      <c r="F27" s="27">
        <v>42131</v>
      </c>
      <c r="G27" s="27">
        <v>42138</v>
      </c>
      <c r="H27" s="26" t="s">
        <v>55</v>
      </c>
      <c r="I27" s="24">
        <v>170000</v>
      </c>
      <c r="J27" s="24">
        <f t="shared" si="1"/>
        <v>708000</v>
      </c>
      <c r="K27" s="24">
        <f t="shared" si="4"/>
        <v>154000</v>
      </c>
      <c r="L27" s="24">
        <f t="shared" si="5"/>
        <v>1580000</v>
      </c>
      <c r="M27" s="24">
        <v>1950000</v>
      </c>
      <c r="N27" s="24">
        <f>(425000/2)*2</f>
        <v>425000</v>
      </c>
      <c r="O27" s="24">
        <f t="shared" si="3"/>
        <v>1230000</v>
      </c>
      <c r="P27" s="24">
        <f t="shared" si="7"/>
        <v>400000</v>
      </c>
      <c r="Q27" s="24">
        <f t="shared" si="8"/>
        <v>4640000</v>
      </c>
      <c r="R27" s="24">
        <f t="shared" si="2"/>
        <v>11257000</v>
      </c>
      <c r="T27" s="46"/>
      <c r="U27" s="46"/>
      <c r="V27" s="46"/>
    </row>
    <row r="28" spans="1:22" s="20" customFormat="1" x14ac:dyDescent="0.25">
      <c r="A28" s="24">
        <v>7</v>
      </c>
      <c r="B28" s="24" t="s">
        <v>60</v>
      </c>
      <c r="C28" s="26" t="s">
        <v>72</v>
      </c>
      <c r="D28" s="26" t="s">
        <v>18</v>
      </c>
      <c r="E28" s="26" t="s">
        <v>74</v>
      </c>
      <c r="F28" s="27">
        <v>42131</v>
      </c>
      <c r="G28" s="27">
        <v>42138</v>
      </c>
      <c r="H28" s="26" t="s">
        <v>55</v>
      </c>
      <c r="I28" s="24">
        <v>170000</v>
      </c>
      <c r="J28" s="24">
        <f t="shared" si="1"/>
        <v>708000</v>
      </c>
      <c r="K28" s="24">
        <f t="shared" si="4"/>
        <v>154000</v>
      </c>
      <c r="L28" s="24">
        <f t="shared" si="5"/>
        <v>1580000</v>
      </c>
      <c r="M28" s="24">
        <v>1950000</v>
      </c>
      <c r="N28" s="24">
        <f>(425000/2)*2</f>
        <v>425000</v>
      </c>
      <c r="O28" s="24">
        <f t="shared" si="3"/>
        <v>1230000</v>
      </c>
      <c r="P28" s="24">
        <f t="shared" si="7"/>
        <v>400000</v>
      </c>
      <c r="Q28" s="24">
        <f t="shared" si="8"/>
        <v>4640000</v>
      </c>
      <c r="R28" s="24">
        <f t="shared" si="2"/>
        <v>11257000</v>
      </c>
      <c r="T28" s="46"/>
      <c r="U28" s="46"/>
      <c r="V28" s="46"/>
    </row>
    <row r="29" spans="1:22" s="20" customFormat="1" x14ac:dyDescent="0.25">
      <c r="A29" s="24">
        <v>8</v>
      </c>
      <c r="B29" s="24" t="s">
        <v>61</v>
      </c>
      <c r="C29" s="26" t="s">
        <v>73</v>
      </c>
      <c r="D29" s="26" t="s">
        <v>18</v>
      </c>
      <c r="E29" s="26" t="s">
        <v>74</v>
      </c>
      <c r="F29" s="27">
        <v>42131</v>
      </c>
      <c r="G29" s="27">
        <v>42138</v>
      </c>
      <c r="H29" s="26" t="s">
        <v>55</v>
      </c>
      <c r="I29" s="24">
        <v>170000</v>
      </c>
      <c r="J29" s="24">
        <f t="shared" si="1"/>
        <v>708000</v>
      </c>
      <c r="K29" s="24">
        <f t="shared" si="4"/>
        <v>154000</v>
      </c>
      <c r="L29" s="24">
        <f t="shared" si="5"/>
        <v>1580000</v>
      </c>
      <c r="M29" s="24">
        <v>1950000</v>
      </c>
      <c r="N29" s="24">
        <f>(425000/2)*2</f>
        <v>425000</v>
      </c>
      <c r="O29" s="24">
        <f t="shared" si="3"/>
        <v>1230000</v>
      </c>
      <c r="P29" s="24">
        <f t="shared" si="7"/>
        <v>400000</v>
      </c>
      <c r="Q29" s="24">
        <f t="shared" si="8"/>
        <v>4640000</v>
      </c>
      <c r="R29" s="24">
        <f t="shared" si="2"/>
        <v>11257000</v>
      </c>
      <c r="T29" s="46"/>
      <c r="U29" s="46"/>
      <c r="V29" s="46"/>
    </row>
    <row r="30" spans="1:22" s="20" customFormat="1" x14ac:dyDescent="0.25">
      <c r="A30" s="24">
        <v>9</v>
      </c>
      <c r="B30" s="24" t="s">
        <v>62</v>
      </c>
      <c r="C30" s="26" t="s">
        <v>72</v>
      </c>
      <c r="D30" s="26" t="s">
        <v>46</v>
      </c>
      <c r="E30" s="26" t="s">
        <v>74</v>
      </c>
      <c r="F30" s="27">
        <v>42137</v>
      </c>
      <c r="G30" s="27">
        <v>42140</v>
      </c>
      <c r="H30" s="26" t="s">
        <v>63</v>
      </c>
      <c r="I30" s="24"/>
      <c r="J30" s="24">
        <f>354000*2</f>
        <v>708000</v>
      </c>
      <c r="K30" s="24">
        <f>154000*2</f>
        <v>308000</v>
      </c>
      <c r="L30" s="24">
        <f>1580000+1050000</f>
        <v>2630000</v>
      </c>
      <c r="M30" s="24">
        <v>1950000</v>
      </c>
      <c r="N30" s="24"/>
      <c r="O30" s="24"/>
      <c r="P30" s="24">
        <f>400000*3</f>
        <v>1200000</v>
      </c>
      <c r="Q30" s="24">
        <f>580000*4</f>
        <v>2320000</v>
      </c>
      <c r="R30" s="24">
        <f>SUM(I30:Q30)</f>
        <v>9116000</v>
      </c>
      <c r="T30" s="46"/>
      <c r="U30" s="46"/>
      <c r="V30" s="46"/>
    </row>
    <row r="31" spans="1:22" s="20" customFormat="1" x14ac:dyDescent="0.25">
      <c r="A31" s="24">
        <v>10</v>
      </c>
      <c r="B31" s="24" t="s">
        <v>64</v>
      </c>
      <c r="C31" s="26" t="s">
        <v>72</v>
      </c>
      <c r="D31" s="26" t="s">
        <v>47</v>
      </c>
      <c r="E31" s="26" t="s">
        <v>74</v>
      </c>
      <c r="F31" s="27">
        <v>42138</v>
      </c>
      <c r="G31" s="27">
        <v>42139</v>
      </c>
      <c r="H31" s="26" t="s">
        <v>75</v>
      </c>
      <c r="I31" s="24"/>
      <c r="J31" s="24"/>
      <c r="K31" s="24"/>
      <c r="L31" s="24"/>
      <c r="M31" s="24">
        <v>1950000</v>
      </c>
      <c r="N31" s="24"/>
      <c r="O31" s="24"/>
      <c r="P31" s="24"/>
      <c r="Q31" s="24">
        <f>580000*2</f>
        <v>1160000</v>
      </c>
      <c r="R31" s="24">
        <f t="shared" ref="R31:R32" si="9">SUM(I31:Q31)</f>
        <v>3110000</v>
      </c>
      <c r="T31" s="46"/>
      <c r="U31" s="46"/>
      <c r="V31" s="46"/>
    </row>
    <row r="32" spans="1:22" s="20" customFormat="1" x14ac:dyDescent="0.25">
      <c r="A32" s="24">
        <v>11</v>
      </c>
      <c r="B32" s="24" t="s">
        <v>65</v>
      </c>
      <c r="C32" s="26" t="s">
        <v>72</v>
      </c>
      <c r="D32" s="26" t="s">
        <v>47</v>
      </c>
      <c r="E32" s="26" t="s">
        <v>74</v>
      </c>
      <c r="F32" s="27">
        <v>42138</v>
      </c>
      <c r="G32" s="27">
        <v>42139</v>
      </c>
      <c r="H32" s="26" t="s">
        <v>75</v>
      </c>
      <c r="I32" s="24"/>
      <c r="J32" s="24"/>
      <c r="K32" s="24"/>
      <c r="L32" s="24"/>
      <c r="M32" s="24">
        <v>1950000</v>
      </c>
      <c r="N32" s="24"/>
      <c r="O32" s="24"/>
      <c r="P32" s="24"/>
      <c r="Q32" s="24">
        <f>580000*2</f>
        <v>1160000</v>
      </c>
      <c r="R32" s="24">
        <f t="shared" si="9"/>
        <v>3110000</v>
      </c>
      <c r="T32" s="46"/>
      <c r="U32" s="46"/>
      <c r="V32" s="46"/>
    </row>
    <row r="33" spans="1:22" s="20" customFormat="1" x14ac:dyDescent="0.25">
      <c r="A33" s="83" t="s">
        <v>29</v>
      </c>
      <c r="B33" s="83"/>
      <c r="C33" s="83"/>
      <c r="D33" s="83"/>
      <c r="E33" s="83"/>
      <c r="F33" s="83"/>
      <c r="G33" s="83"/>
      <c r="H33" s="83"/>
      <c r="I33" s="29">
        <f t="shared" ref="I33:Q33" si="10">SUM(I20:I32)</f>
        <v>1530000</v>
      </c>
      <c r="J33" s="29">
        <f t="shared" si="10"/>
        <v>6372000</v>
      </c>
      <c r="K33" s="29">
        <f t="shared" si="10"/>
        <v>1694000</v>
      </c>
      <c r="L33" s="29">
        <f t="shared" si="10"/>
        <v>16320000</v>
      </c>
      <c r="M33" s="54">
        <f t="shared" si="10"/>
        <v>21450000</v>
      </c>
      <c r="N33" s="29">
        <f t="shared" si="10"/>
        <v>3520000</v>
      </c>
      <c r="O33" s="29">
        <f t="shared" si="10"/>
        <v>9840000</v>
      </c>
      <c r="P33" s="29">
        <f t="shared" si="10"/>
        <v>5200000</v>
      </c>
      <c r="Q33" s="29">
        <f t="shared" si="10"/>
        <v>42920000</v>
      </c>
      <c r="R33" s="39">
        <f>SUM(R20:R32)</f>
        <v>108846000</v>
      </c>
      <c r="T33" s="46"/>
      <c r="U33" s="46"/>
      <c r="V33" s="46"/>
    </row>
    <row r="34" spans="1:22" s="20" customFormat="1" x14ac:dyDescent="0.25">
      <c r="A34" s="30"/>
      <c r="B34" s="30"/>
      <c r="C34" s="30"/>
      <c r="D34" s="30"/>
      <c r="E34" s="30"/>
      <c r="F34" s="30"/>
      <c r="G34" s="30"/>
      <c r="H34" s="30"/>
      <c r="I34" s="31"/>
      <c r="J34" s="31"/>
      <c r="K34" s="31"/>
      <c r="L34" s="31"/>
      <c r="M34" s="31"/>
      <c r="N34" s="31"/>
      <c r="O34" s="31"/>
      <c r="P34" s="31"/>
      <c r="Q34" s="31"/>
      <c r="R34" s="31"/>
      <c r="T34" s="46"/>
      <c r="U34" s="46"/>
      <c r="V34" s="46"/>
    </row>
    <row r="35" spans="1:22" s="20" customFormat="1" x14ac:dyDescent="0.25">
      <c r="A35" s="32"/>
      <c r="B35" s="32"/>
      <c r="C35" s="32"/>
      <c r="D35" s="32"/>
      <c r="E35" s="32"/>
      <c r="F35" s="32"/>
      <c r="G35" s="32"/>
      <c r="H35" s="32"/>
      <c r="I35" s="33"/>
      <c r="J35" s="33"/>
      <c r="K35" s="33"/>
      <c r="L35" s="33"/>
      <c r="M35" s="33"/>
      <c r="N35" s="33"/>
      <c r="O35" s="33"/>
      <c r="P35" s="33"/>
      <c r="Q35" s="33"/>
      <c r="R35" s="33"/>
      <c r="T35" s="46"/>
      <c r="U35" s="46"/>
      <c r="V35" s="46"/>
    </row>
    <row r="36" spans="1:22" s="20" customFormat="1" ht="15.75" x14ac:dyDescent="0.25">
      <c r="A36" s="25">
        <v>12</v>
      </c>
      <c r="B36" s="25" t="s">
        <v>77</v>
      </c>
      <c r="C36" s="36" t="s">
        <v>79</v>
      </c>
      <c r="D36" s="37">
        <v>4785000</v>
      </c>
      <c r="E36" s="35"/>
      <c r="F36" s="35"/>
      <c r="G36" s="35"/>
      <c r="H36" s="34"/>
      <c r="I36" s="34"/>
      <c r="J36" s="34"/>
      <c r="K36" s="34"/>
      <c r="L36" s="48" t="s">
        <v>84</v>
      </c>
      <c r="M36" s="49" t="s">
        <v>86</v>
      </c>
      <c r="N36" s="48">
        <v>850000</v>
      </c>
      <c r="O36" s="49">
        <f>850000*14</f>
        <v>11900000</v>
      </c>
      <c r="Q36" s="34"/>
      <c r="R36" s="35"/>
      <c r="T36" s="46"/>
      <c r="U36" s="46"/>
      <c r="V36" s="46"/>
    </row>
    <row r="37" spans="1:22" s="20" customFormat="1" ht="15.75" x14ac:dyDescent="0.25">
      <c r="A37" s="25">
        <v>13</v>
      </c>
      <c r="B37" s="25" t="s">
        <v>78</v>
      </c>
      <c r="C37" s="36" t="s">
        <v>79</v>
      </c>
      <c r="D37" s="37">
        <v>5299800</v>
      </c>
      <c r="E37" s="35"/>
      <c r="F37" s="35"/>
      <c r="G37" s="35"/>
      <c r="H37" s="34"/>
      <c r="I37" s="34"/>
      <c r="J37" s="34"/>
      <c r="K37" s="34"/>
      <c r="L37" s="48" t="s">
        <v>85</v>
      </c>
      <c r="M37" s="49" t="s">
        <v>87</v>
      </c>
      <c r="N37" s="48">
        <v>2400000</v>
      </c>
      <c r="O37" s="49">
        <f>2400000*4</f>
        <v>9600000</v>
      </c>
      <c r="Q37" s="34"/>
      <c r="R37" s="35"/>
      <c r="T37" s="46"/>
      <c r="U37" s="46"/>
      <c r="V37" s="46"/>
    </row>
    <row r="38" spans="1:22" s="20" customFormat="1" x14ac:dyDescent="0.25">
      <c r="D38" s="40">
        <f>SUM(D36:D37)</f>
        <v>10084800</v>
      </c>
      <c r="L38" s="86" t="s">
        <v>21</v>
      </c>
      <c r="M38" s="86"/>
      <c r="N38" s="86"/>
      <c r="O38" s="54">
        <f>SUM(O36:O37)</f>
        <v>21500000</v>
      </c>
      <c r="T38" s="46"/>
      <c r="U38" s="46"/>
      <c r="V38" s="46"/>
    </row>
    <row r="39" spans="1:22" x14ac:dyDescent="0.25">
      <c r="L39" s="87" t="s">
        <v>88</v>
      </c>
      <c r="M39" s="87"/>
      <c r="N39" s="87"/>
      <c r="O39" s="50">
        <f>O38/11</f>
        <v>1954545.4545454546</v>
      </c>
    </row>
    <row r="41" spans="1:22" x14ac:dyDescent="0.25">
      <c r="A41" t="s">
        <v>19</v>
      </c>
    </row>
    <row r="42" spans="1:22" ht="45" x14ac:dyDescent="0.25">
      <c r="A42" s="1" t="s">
        <v>1</v>
      </c>
      <c r="B42" s="1" t="s">
        <v>20</v>
      </c>
      <c r="C42" s="72" t="s">
        <v>21</v>
      </c>
      <c r="D42" s="72"/>
      <c r="E42" s="2" t="s">
        <v>22</v>
      </c>
      <c r="F42" s="2" t="s">
        <v>23</v>
      </c>
      <c r="G42" s="2" t="s">
        <v>31</v>
      </c>
    </row>
    <row r="43" spans="1:22" x14ac:dyDescent="0.25">
      <c r="A43" s="4">
        <v>1</v>
      </c>
      <c r="B43" s="5" t="s">
        <v>89</v>
      </c>
      <c r="C43" s="78">
        <v>2250000</v>
      </c>
      <c r="D43" s="79"/>
      <c r="E43" s="10" t="s">
        <v>28</v>
      </c>
      <c r="F43" s="6">
        <v>2250000</v>
      </c>
      <c r="G43" s="6">
        <v>2250000</v>
      </c>
    </row>
    <row r="44" spans="1:22" x14ac:dyDescent="0.25">
      <c r="A44" s="4">
        <v>2</v>
      </c>
      <c r="B44" s="5" t="s">
        <v>24</v>
      </c>
      <c r="C44" s="78">
        <v>1380000</v>
      </c>
      <c r="D44" s="79"/>
      <c r="E44" s="10" t="s">
        <v>28</v>
      </c>
      <c r="F44" s="6">
        <v>1380000</v>
      </c>
      <c r="G44" s="6">
        <v>1380000</v>
      </c>
    </row>
    <row r="45" spans="1:22" x14ac:dyDescent="0.25">
      <c r="A45" s="4">
        <v>3</v>
      </c>
      <c r="B45" s="5" t="s">
        <v>25</v>
      </c>
      <c r="C45" s="78">
        <v>1600000</v>
      </c>
      <c r="D45" s="79"/>
      <c r="E45" s="6">
        <v>80000</v>
      </c>
      <c r="F45" s="6">
        <v>1520000</v>
      </c>
      <c r="G45" s="6">
        <v>1520000</v>
      </c>
    </row>
    <row r="46" spans="1:22" x14ac:dyDescent="0.25">
      <c r="A46" s="4">
        <v>4</v>
      </c>
      <c r="B46" s="5" t="s">
        <v>26</v>
      </c>
      <c r="C46" s="78">
        <v>600000</v>
      </c>
      <c r="D46" s="79"/>
      <c r="E46" s="6">
        <v>30000</v>
      </c>
      <c r="F46" s="6">
        <v>570000</v>
      </c>
      <c r="G46" s="6">
        <v>570000</v>
      </c>
    </row>
    <row r="47" spans="1:22" x14ac:dyDescent="0.25">
      <c r="A47" s="4">
        <v>5</v>
      </c>
      <c r="B47" s="5" t="s">
        <v>27</v>
      </c>
      <c r="C47" s="78">
        <v>2700000</v>
      </c>
      <c r="D47" s="79"/>
      <c r="E47" s="6">
        <v>319091</v>
      </c>
      <c r="F47" s="6">
        <v>2380909</v>
      </c>
      <c r="G47" s="6"/>
    </row>
    <row r="48" spans="1:22" x14ac:dyDescent="0.25">
      <c r="A48" s="73" t="s">
        <v>21</v>
      </c>
      <c r="B48" s="75"/>
      <c r="C48" s="80">
        <f>SUM(C43:C47)</f>
        <v>8530000</v>
      </c>
      <c r="D48" s="81"/>
      <c r="E48" s="11">
        <f>SUM(E45:E47)</f>
        <v>429091</v>
      </c>
      <c r="F48" s="38">
        <f>SUM(F43:F47)-909</f>
        <v>8100000</v>
      </c>
      <c r="G48" s="41">
        <f>SUM(G43:G47)</f>
        <v>5720000</v>
      </c>
    </row>
    <row r="49" spans="1:10" x14ac:dyDescent="0.25">
      <c r="A49" s="14"/>
      <c r="B49" s="14"/>
      <c r="C49" s="15"/>
      <c r="D49" s="14"/>
      <c r="E49" s="16"/>
      <c r="F49" s="16"/>
      <c r="G49" s="16"/>
    </row>
    <row r="51" spans="1:10" x14ac:dyDescent="0.25">
      <c r="A51" t="s">
        <v>81</v>
      </c>
    </row>
    <row r="52" spans="1:10" x14ac:dyDescent="0.25">
      <c r="A52" s="18" t="s">
        <v>38</v>
      </c>
      <c r="B52" s="18" t="s">
        <v>80</v>
      </c>
      <c r="C52" s="76" t="s">
        <v>82</v>
      </c>
      <c r="D52" s="76"/>
      <c r="E52" s="51" t="s">
        <v>83</v>
      </c>
      <c r="F52" s="18" t="s">
        <v>34</v>
      </c>
      <c r="G52" s="43"/>
    </row>
    <row r="53" spans="1:10" x14ac:dyDescent="0.25">
      <c r="A53" s="19">
        <v>1</v>
      </c>
      <c r="B53" s="5" t="s">
        <v>30</v>
      </c>
      <c r="C53" s="77">
        <f>N17</f>
        <v>132889000</v>
      </c>
      <c r="D53" s="77"/>
      <c r="E53" s="52">
        <f>R33</f>
        <v>108846000</v>
      </c>
      <c r="F53" s="42">
        <f>C53-E53</f>
        <v>24043000</v>
      </c>
      <c r="G53" s="44"/>
      <c r="H53" s="13"/>
    </row>
    <row r="54" spans="1:10" x14ac:dyDescent="0.25">
      <c r="A54" s="19">
        <v>2</v>
      </c>
      <c r="B54" s="5" t="s">
        <v>32</v>
      </c>
      <c r="C54" s="77">
        <f>F48</f>
        <v>8100000</v>
      </c>
      <c r="D54" s="77"/>
      <c r="E54" s="52">
        <f>G48</f>
        <v>5720000</v>
      </c>
      <c r="F54" s="42">
        <f t="shared" ref="F54:F55" si="11">C54-E54</f>
        <v>2380000</v>
      </c>
      <c r="G54" s="45"/>
    </row>
    <row r="55" spans="1:10" x14ac:dyDescent="0.25">
      <c r="A55" s="19">
        <v>3</v>
      </c>
      <c r="B55" s="5" t="s">
        <v>33</v>
      </c>
      <c r="C55" s="77">
        <v>0</v>
      </c>
      <c r="D55" s="77"/>
      <c r="E55" s="52">
        <f>D38</f>
        <v>10084800</v>
      </c>
      <c r="F55" s="42">
        <f t="shared" si="11"/>
        <v>-10084800</v>
      </c>
      <c r="G55" s="57"/>
    </row>
    <row r="56" spans="1:10" x14ac:dyDescent="0.25">
      <c r="A56" s="73" t="s">
        <v>21</v>
      </c>
      <c r="B56" s="75"/>
      <c r="C56" s="88">
        <f>SUM(C53:D55)</f>
        <v>140989000</v>
      </c>
      <c r="D56" s="89"/>
      <c r="E56" s="53">
        <f>SUM(E53:E55)</f>
        <v>124650800</v>
      </c>
      <c r="F56" s="42">
        <f>C56-E56</f>
        <v>16338200</v>
      </c>
      <c r="G56" s="58"/>
      <c r="H56" s="8"/>
      <c r="I56" s="8"/>
      <c r="J56" s="8"/>
    </row>
    <row r="58" spans="1:10" x14ac:dyDescent="0.25">
      <c r="B58" s="8"/>
      <c r="C58" s="8"/>
      <c r="D58" s="8"/>
      <c r="E58" s="8"/>
      <c r="F58" s="55"/>
      <c r="G58" s="8"/>
    </row>
    <row r="60" spans="1:10" x14ac:dyDescent="0.25">
      <c r="F60" s="56"/>
    </row>
    <row r="62" spans="1:10" x14ac:dyDescent="0.25">
      <c r="F62" s="20"/>
    </row>
  </sheetData>
  <mergeCells count="37">
    <mergeCell ref="A56:B56"/>
    <mergeCell ref="L38:N38"/>
    <mergeCell ref="L39:N39"/>
    <mergeCell ref="N20:P20"/>
    <mergeCell ref="Q20:Q21"/>
    <mergeCell ref="C54:D54"/>
    <mergeCell ref="C56:D56"/>
    <mergeCell ref="C55:D55"/>
    <mergeCell ref="A48:B48"/>
    <mergeCell ref="R20:R21"/>
    <mergeCell ref="A33:H33"/>
    <mergeCell ref="C20:C21"/>
    <mergeCell ref="D20:E20"/>
    <mergeCell ref="F20:G20"/>
    <mergeCell ref="H20:H21"/>
    <mergeCell ref="I20:K20"/>
    <mergeCell ref="L20:M20"/>
    <mergeCell ref="A17:H17"/>
    <mergeCell ref="C52:D52"/>
    <mergeCell ref="C53:D53"/>
    <mergeCell ref="C42:D42"/>
    <mergeCell ref="C43:D43"/>
    <mergeCell ref="C44:D44"/>
    <mergeCell ref="C45:D45"/>
    <mergeCell ref="C46:D46"/>
    <mergeCell ref="C47:D47"/>
    <mergeCell ref="C48:D48"/>
    <mergeCell ref="A20:A21"/>
    <mergeCell ref="B20:B21"/>
    <mergeCell ref="D4:E4"/>
    <mergeCell ref="F4:G4"/>
    <mergeCell ref="N4:N5"/>
    <mergeCell ref="A4:A5"/>
    <mergeCell ref="B4:B5"/>
    <mergeCell ref="C4:C5"/>
    <mergeCell ref="I4:M4"/>
    <mergeCell ref="H4:H5"/>
  </mergeCells>
  <pageMargins left="0.39370078740157483" right="0.11811023622047245" top="0.94488188976377963" bottom="0.74803149606299213" header="0.31496062992125984" footer="0.31496062992125984"/>
  <pageSetup paperSize="258" scale="75" orientation="landscape"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F14"/>
  <sheetViews>
    <sheetView workbookViewId="0">
      <selection activeCell="C34" sqref="C34"/>
    </sheetView>
  </sheetViews>
  <sheetFormatPr defaultRowHeight="15" x14ac:dyDescent="0.25"/>
  <cols>
    <col min="2" max="2" width="6.28515625" customWidth="1"/>
    <col min="3" max="3" width="32.7109375" customWidth="1"/>
    <col min="4" max="4" width="22.7109375" customWidth="1"/>
    <col min="5" max="5" width="17.28515625" customWidth="1"/>
    <col min="6" max="6" width="20" customWidth="1"/>
  </cols>
  <sheetData>
    <row r="2" spans="1:6" ht="21" x14ac:dyDescent="0.35">
      <c r="A2" s="59"/>
      <c r="B2" s="60" t="s">
        <v>90</v>
      </c>
      <c r="C2" s="61"/>
    </row>
    <row r="4" spans="1:6" ht="15.75" x14ac:dyDescent="0.25">
      <c r="B4" s="62" t="s">
        <v>91</v>
      </c>
    </row>
    <row r="6" spans="1:6" ht="30" x14ac:dyDescent="0.25">
      <c r="B6" s="7" t="s">
        <v>92</v>
      </c>
      <c r="C6" s="7" t="s">
        <v>93</v>
      </c>
      <c r="D6" s="7" t="s">
        <v>94</v>
      </c>
      <c r="E6" s="7" t="s">
        <v>95</v>
      </c>
      <c r="F6" s="7" t="s">
        <v>96</v>
      </c>
    </row>
    <row r="7" spans="1:6" x14ac:dyDescent="0.25">
      <c r="B7" s="63">
        <v>1</v>
      </c>
      <c r="C7" s="64" t="s">
        <v>97</v>
      </c>
      <c r="D7" s="65">
        <f>Sheet1!K17</f>
        <v>74845000</v>
      </c>
      <c r="E7" s="65">
        <f>Sheet1!L33+Sheet1!M33</f>
        <v>37770000</v>
      </c>
      <c r="F7" s="65">
        <f>D7-E7</f>
        <v>37075000</v>
      </c>
    </row>
    <row r="8" spans="1:6" x14ac:dyDescent="0.25">
      <c r="B8" s="66">
        <v>2</v>
      </c>
      <c r="C8" s="67" t="s">
        <v>98</v>
      </c>
      <c r="D8" s="68">
        <f>Sheet1!M17</f>
        <v>17480000</v>
      </c>
      <c r="E8" s="68">
        <f>Sheet1!N33+Sheet1!O33+Sheet1!P33</f>
        <v>18560000</v>
      </c>
      <c r="F8" s="65">
        <f>D8-E8</f>
        <v>-1080000</v>
      </c>
    </row>
    <row r="9" spans="1:6" x14ac:dyDescent="0.25">
      <c r="B9" s="66">
        <v>3</v>
      </c>
      <c r="C9" s="67" t="s">
        <v>99</v>
      </c>
      <c r="D9" s="68">
        <f>Sheet1!F48</f>
        <v>8100000</v>
      </c>
      <c r="E9" s="68">
        <f>Sheet1!G48</f>
        <v>5720000</v>
      </c>
      <c r="F9" s="65">
        <f>D9-E9</f>
        <v>2380000</v>
      </c>
    </row>
    <row r="10" spans="1:6" x14ac:dyDescent="0.25">
      <c r="B10" s="66">
        <v>4</v>
      </c>
      <c r="C10" s="67" t="s">
        <v>33</v>
      </c>
      <c r="D10" s="68">
        <f>Sheet1!C55</f>
        <v>0</v>
      </c>
      <c r="E10" s="68">
        <f>Sheet1!E55</f>
        <v>10084800</v>
      </c>
      <c r="F10" s="65">
        <f t="shared" ref="F10:F12" si="0">D10-E10</f>
        <v>-10084800</v>
      </c>
    </row>
    <row r="11" spans="1:6" x14ac:dyDescent="0.25">
      <c r="B11" s="66">
        <v>5</v>
      </c>
      <c r="C11" s="67" t="s">
        <v>44</v>
      </c>
      <c r="D11" s="68">
        <f>Sheet1!L17</f>
        <v>34800000</v>
      </c>
      <c r="E11" s="68">
        <f>Sheet1!Q33</f>
        <v>42920000</v>
      </c>
      <c r="F11" s="65">
        <f t="shared" si="0"/>
        <v>-8120000</v>
      </c>
    </row>
    <row r="12" spans="1:6" x14ac:dyDescent="0.25">
      <c r="B12" s="66">
        <v>6</v>
      </c>
      <c r="C12" s="67" t="s">
        <v>100</v>
      </c>
      <c r="D12" s="68">
        <f>Sheet1!J17</f>
        <v>5764000</v>
      </c>
      <c r="E12" s="68">
        <f>Sheet1!I33+Sheet1!J33+Sheet1!K33</f>
        <v>9596000</v>
      </c>
      <c r="F12" s="65">
        <f t="shared" si="0"/>
        <v>-3832000</v>
      </c>
    </row>
    <row r="13" spans="1:6" ht="15.75" x14ac:dyDescent="0.25">
      <c r="B13" s="90" t="s">
        <v>101</v>
      </c>
      <c r="C13" s="91"/>
      <c r="D13" s="69">
        <f>SUM(D7:D12)</f>
        <v>140989000</v>
      </c>
      <c r="E13" s="69">
        <f>SUM(E7:E12)</f>
        <v>124650800</v>
      </c>
      <c r="F13" s="69">
        <f>D13-E13</f>
        <v>16338200</v>
      </c>
    </row>
    <row r="14" spans="1:6" x14ac:dyDescent="0.25">
      <c r="B14" s="70"/>
    </row>
  </sheetData>
  <mergeCells count="1">
    <mergeCell ref="B13:C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X24"/>
  <sheetViews>
    <sheetView workbookViewId="0">
      <selection activeCell="D2" sqref="D2"/>
    </sheetView>
  </sheetViews>
  <sheetFormatPr defaultRowHeight="15" x14ac:dyDescent="0.25"/>
  <cols>
    <col min="1" max="1" width="4.42578125" customWidth="1"/>
    <col min="2" max="2" width="6.42578125" style="70" customWidth="1"/>
    <col min="3" max="3" width="20.85546875" customWidth="1"/>
    <col min="4" max="4" width="23.140625" customWidth="1"/>
    <col min="5" max="5" width="14.85546875" customWidth="1"/>
    <col min="6" max="7" width="10.85546875" customWidth="1"/>
    <col min="8" max="8" width="24.7109375" customWidth="1"/>
    <col min="9" max="9" width="16.85546875" style="20" customWidth="1"/>
    <col min="10" max="11" width="12.85546875" style="20" customWidth="1"/>
    <col min="12" max="13" width="10.85546875" customWidth="1"/>
    <col min="14" max="14" width="23.7109375" customWidth="1"/>
    <col min="15" max="15" width="13.85546875" style="20" customWidth="1"/>
    <col min="16" max="17" width="12.85546875" style="20" customWidth="1"/>
    <col min="18" max="19" width="10.85546875" customWidth="1"/>
    <col min="20" max="20" width="23.7109375" customWidth="1"/>
    <col min="21" max="21" width="13.7109375" style="20" customWidth="1"/>
    <col min="22" max="22" width="25.7109375" style="20" customWidth="1"/>
    <col min="23" max="23" width="34.5703125" style="93" customWidth="1"/>
    <col min="24" max="24" width="31.42578125" customWidth="1"/>
    <col min="25" max="25" width="32.140625" customWidth="1"/>
  </cols>
  <sheetData>
    <row r="2" spans="1:24" ht="36" x14ac:dyDescent="0.55000000000000004">
      <c r="B2" s="92" t="s">
        <v>102</v>
      </c>
    </row>
    <row r="5" spans="1:24" ht="21" x14ac:dyDescent="0.35">
      <c r="B5" s="94" t="s">
        <v>103</v>
      </c>
    </row>
    <row r="6" spans="1:24" ht="21" x14ac:dyDescent="0.35">
      <c r="A6" s="94"/>
      <c r="B6" s="95"/>
    </row>
    <row r="7" spans="1:24" ht="21" x14ac:dyDescent="0.35">
      <c r="A7" s="94"/>
      <c r="B7" s="96" t="s">
        <v>104</v>
      </c>
      <c r="C7" s="96"/>
      <c r="D7" s="97" t="s">
        <v>105</v>
      </c>
      <c r="F7" s="97"/>
      <c r="G7" s="97"/>
      <c r="H7" s="97"/>
      <c r="L7" s="97"/>
      <c r="M7" s="97"/>
      <c r="N7" s="97"/>
      <c r="R7" s="97"/>
      <c r="S7" s="97"/>
      <c r="T7" s="97"/>
      <c r="W7" s="98"/>
      <c r="X7" s="97"/>
    </row>
    <row r="8" spans="1:24" x14ac:dyDescent="0.25">
      <c r="B8" s="96" t="s">
        <v>106</v>
      </c>
      <c r="C8" s="96"/>
      <c r="D8" s="97" t="s">
        <v>107</v>
      </c>
      <c r="F8" s="97"/>
      <c r="G8" s="97"/>
      <c r="H8" s="97"/>
      <c r="L8" s="97"/>
      <c r="M8" s="97"/>
      <c r="N8" s="97"/>
      <c r="R8" s="97"/>
      <c r="S8" s="97"/>
      <c r="T8" s="97"/>
      <c r="W8" s="98"/>
      <c r="X8" s="97"/>
    </row>
    <row r="9" spans="1:24" x14ac:dyDescent="0.25">
      <c r="B9" s="96" t="s">
        <v>108</v>
      </c>
      <c r="C9" s="96"/>
      <c r="D9" s="97" t="s">
        <v>109</v>
      </c>
      <c r="F9" s="97"/>
      <c r="G9" s="97"/>
      <c r="H9" s="97"/>
      <c r="I9" s="20" t="s">
        <v>110</v>
      </c>
      <c r="L9" s="97"/>
      <c r="M9" s="97"/>
      <c r="N9" s="97"/>
      <c r="R9" s="97"/>
      <c r="S9" s="97"/>
      <c r="T9" s="97"/>
      <c r="W9" s="98"/>
      <c r="X9" s="97"/>
    </row>
    <row r="10" spans="1:24" x14ac:dyDescent="0.25">
      <c r="B10" s="99"/>
      <c r="C10" s="97"/>
      <c r="D10" s="97"/>
      <c r="E10" s="97"/>
      <c r="F10" s="97"/>
      <c r="G10" s="97"/>
      <c r="H10" s="97"/>
      <c r="L10" s="97"/>
      <c r="M10" s="97"/>
      <c r="N10" s="97"/>
      <c r="R10" s="97"/>
      <c r="S10" s="97"/>
      <c r="T10" s="97"/>
      <c r="W10" s="98"/>
      <c r="X10" s="97"/>
    </row>
    <row r="11" spans="1:24" s="8" customFormat="1" x14ac:dyDescent="0.25">
      <c r="B11" s="100" t="s">
        <v>38</v>
      </c>
      <c r="C11" s="100" t="s">
        <v>111</v>
      </c>
      <c r="D11" s="100" t="s">
        <v>112</v>
      </c>
      <c r="E11" s="100" t="s">
        <v>113</v>
      </c>
      <c r="F11" s="101" t="s">
        <v>114</v>
      </c>
      <c r="G11" s="102"/>
      <c r="H11" s="102"/>
      <c r="I11" s="102"/>
      <c r="J11" s="102"/>
      <c r="K11" s="103"/>
      <c r="L11" s="104" t="s">
        <v>115</v>
      </c>
      <c r="M11" s="105"/>
      <c r="N11" s="105"/>
      <c r="O11" s="105"/>
      <c r="P11" s="105"/>
      <c r="Q11" s="106"/>
      <c r="R11" s="107" t="s">
        <v>116</v>
      </c>
      <c r="S11" s="108"/>
      <c r="T11" s="108"/>
      <c r="U11" s="108"/>
      <c r="V11" s="109"/>
      <c r="W11" s="100" t="s">
        <v>117</v>
      </c>
      <c r="X11" s="100" t="s">
        <v>118</v>
      </c>
    </row>
    <row r="12" spans="1:24" s="8" customFormat="1" ht="45" x14ac:dyDescent="0.25">
      <c r="B12" s="110"/>
      <c r="C12" s="110"/>
      <c r="D12" s="110"/>
      <c r="E12" s="110"/>
      <c r="F12" s="111" t="s">
        <v>119</v>
      </c>
      <c r="G12" s="111" t="s">
        <v>120</v>
      </c>
      <c r="H12" s="111" t="s">
        <v>121</v>
      </c>
      <c r="I12" s="112" t="s">
        <v>122</v>
      </c>
      <c r="J12" s="112" t="s">
        <v>123</v>
      </c>
      <c r="K12" s="112" t="s">
        <v>124</v>
      </c>
      <c r="L12" s="113" t="s">
        <v>119</v>
      </c>
      <c r="M12" s="113" t="s">
        <v>125</v>
      </c>
      <c r="N12" s="113" t="s">
        <v>121</v>
      </c>
      <c r="O12" s="113" t="s">
        <v>122</v>
      </c>
      <c r="P12" s="114" t="s">
        <v>123</v>
      </c>
      <c r="Q12" s="114" t="s">
        <v>124</v>
      </c>
      <c r="R12" s="115" t="s">
        <v>119</v>
      </c>
      <c r="S12" s="115" t="s">
        <v>125</v>
      </c>
      <c r="T12" s="115" t="s">
        <v>121</v>
      </c>
      <c r="U12" s="115" t="s">
        <v>122</v>
      </c>
      <c r="V12" s="116" t="s">
        <v>124</v>
      </c>
      <c r="W12" s="110"/>
      <c r="X12" s="110"/>
    </row>
    <row r="13" spans="1:24" ht="90" x14ac:dyDescent="0.25">
      <c r="B13" s="117">
        <v>1</v>
      </c>
      <c r="C13" s="118" t="s">
        <v>52</v>
      </c>
      <c r="D13" s="118" t="s">
        <v>126</v>
      </c>
      <c r="E13" s="119" t="s">
        <v>127</v>
      </c>
      <c r="F13" s="120">
        <v>42131</v>
      </c>
      <c r="G13" s="120">
        <v>42132</v>
      </c>
      <c r="H13" s="121" t="s">
        <v>128</v>
      </c>
      <c r="I13" s="122" t="s">
        <v>129</v>
      </c>
      <c r="J13" s="123">
        <v>4785000</v>
      </c>
      <c r="K13" s="124" t="s">
        <v>130</v>
      </c>
      <c r="L13" s="125">
        <v>42137</v>
      </c>
      <c r="M13" s="125">
        <v>42137</v>
      </c>
      <c r="N13" s="126" t="s">
        <v>131</v>
      </c>
      <c r="O13" s="127" t="s">
        <v>132</v>
      </c>
      <c r="P13" s="128">
        <v>5299800</v>
      </c>
      <c r="Q13" s="129" t="s">
        <v>133</v>
      </c>
      <c r="R13" s="130">
        <v>42138</v>
      </c>
      <c r="S13" s="130">
        <v>42138</v>
      </c>
      <c r="T13" s="131" t="s">
        <v>134</v>
      </c>
      <c r="U13" s="132" t="s">
        <v>135</v>
      </c>
      <c r="V13" s="133" t="s">
        <v>136</v>
      </c>
      <c r="W13" s="134" t="s">
        <v>137</v>
      </c>
      <c r="X13" s="134" t="s">
        <v>138</v>
      </c>
    </row>
    <row r="14" spans="1:24" ht="60" x14ac:dyDescent="0.25">
      <c r="B14" s="117">
        <v>2</v>
      </c>
      <c r="C14" s="118" t="s">
        <v>62</v>
      </c>
      <c r="D14" s="118" t="s">
        <v>139</v>
      </c>
      <c r="E14" s="119" t="s">
        <v>140</v>
      </c>
      <c r="F14" s="120"/>
      <c r="G14" s="120"/>
      <c r="H14" s="135"/>
      <c r="I14" s="123"/>
      <c r="J14" s="123"/>
      <c r="K14" s="123"/>
      <c r="L14" s="125">
        <v>42137</v>
      </c>
      <c r="M14" s="125">
        <v>42137</v>
      </c>
      <c r="N14" s="126" t="s">
        <v>131</v>
      </c>
      <c r="O14" s="127" t="s">
        <v>132</v>
      </c>
      <c r="P14" s="128"/>
      <c r="Q14" s="136"/>
      <c r="R14" s="130">
        <v>42138</v>
      </c>
      <c r="S14" s="130">
        <v>42138</v>
      </c>
      <c r="T14" s="131" t="s">
        <v>134</v>
      </c>
      <c r="U14" s="137"/>
      <c r="V14" s="138"/>
      <c r="W14" s="139"/>
      <c r="X14" s="139"/>
    </row>
    <row r="15" spans="1:24" ht="30" x14ac:dyDescent="0.25">
      <c r="B15" s="117">
        <v>3</v>
      </c>
      <c r="C15" s="118" t="s">
        <v>64</v>
      </c>
      <c r="D15" s="118" t="s">
        <v>141</v>
      </c>
      <c r="E15" s="119" t="s">
        <v>142</v>
      </c>
      <c r="F15" s="120"/>
      <c r="G15" s="120"/>
      <c r="H15" s="135"/>
      <c r="I15" s="123"/>
      <c r="J15" s="123"/>
      <c r="K15" s="123"/>
      <c r="L15" s="140"/>
      <c r="M15" s="140"/>
      <c r="N15" s="140"/>
      <c r="O15" s="128"/>
      <c r="P15" s="128"/>
      <c r="Q15" s="128"/>
      <c r="R15" s="130">
        <v>42138</v>
      </c>
      <c r="S15" s="130">
        <v>42138</v>
      </c>
      <c r="T15" s="131" t="s">
        <v>134</v>
      </c>
      <c r="U15" s="137"/>
      <c r="V15" s="138"/>
      <c r="W15" s="139"/>
      <c r="X15" s="139"/>
    </row>
    <row r="16" spans="1:24" ht="30" x14ac:dyDescent="0.25">
      <c r="B16" s="117">
        <v>4</v>
      </c>
      <c r="C16" s="118" t="s">
        <v>143</v>
      </c>
      <c r="D16" s="118" t="s">
        <v>141</v>
      </c>
      <c r="E16" s="119" t="s">
        <v>28</v>
      </c>
      <c r="F16" s="120"/>
      <c r="G16" s="120"/>
      <c r="H16" s="135"/>
      <c r="I16" s="123"/>
      <c r="J16" s="123"/>
      <c r="K16" s="123"/>
      <c r="L16" s="140"/>
      <c r="M16" s="140"/>
      <c r="N16" s="140"/>
      <c r="O16" s="128"/>
      <c r="P16" s="128"/>
      <c r="Q16" s="128"/>
      <c r="R16" s="130">
        <v>42138</v>
      </c>
      <c r="S16" s="130">
        <v>42138</v>
      </c>
      <c r="T16" s="131" t="s">
        <v>134</v>
      </c>
      <c r="U16" s="141"/>
      <c r="V16" s="142"/>
      <c r="W16" s="143"/>
      <c r="X16" s="143"/>
    </row>
    <row r="17" spans="2:24" x14ac:dyDescent="0.25">
      <c r="B17" s="144"/>
      <c r="C17" s="145"/>
      <c r="D17" s="145"/>
      <c r="E17" s="145"/>
      <c r="F17" s="145"/>
      <c r="G17" s="145"/>
      <c r="H17" s="145"/>
      <c r="I17" s="146"/>
      <c r="J17" s="146"/>
      <c r="K17" s="146"/>
      <c r="L17" s="145"/>
      <c r="M17" s="145"/>
      <c r="N17" s="145"/>
      <c r="O17" s="146"/>
      <c r="P17" s="146"/>
      <c r="Q17" s="146"/>
      <c r="R17" s="145"/>
      <c r="S17" s="145"/>
      <c r="T17" s="145"/>
      <c r="U17" s="146"/>
      <c r="V17" s="146"/>
      <c r="W17" s="147"/>
      <c r="X17" s="148"/>
    </row>
    <row r="18" spans="2:24" x14ac:dyDescent="0.25">
      <c r="B18" s="144"/>
      <c r="C18" s="145"/>
      <c r="D18" s="145"/>
      <c r="E18" s="145"/>
      <c r="F18" s="145"/>
      <c r="G18" s="145"/>
      <c r="H18" s="145"/>
      <c r="I18" s="146"/>
      <c r="J18" s="146"/>
      <c r="K18" s="146"/>
      <c r="L18" s="145"/>
      <c r="M18" s="145"/>
      <c r="N18" s="145"/>
      <c r="O18" s="146"/>
      <c r="P18" s="146"/>
      <c r="Q18" s="146"/>
      <c r="R18" s="145"/>
      <c r="S18" s="145"/>
      <c r="T18" s="145"/>
      <c r="U18" s="146"/>
      <c r="V18" s="146"/>
      <c r="W18" s="147"/>
      <c r="X18" s="149"/>
    </row>
    <row r="19" spans="2:24" x14ac:dyDescent="0.25">
      <c r="B19" s="144"/>
      <c r="C19" s="145"/>
      <c r="D19" s="145"/>
      <c r="E19" s="145" t="s">
        <v>110</v>
      </c>
      <c r="F19" s="145"/>
      <c r="G19" s="145"/>
      <c r="H19" s="145"/>
      <c r="I19" s="146"/>
      <c r="J19" s="146"/>
      <c r="K19" s="146"/>
      <c r="L19" s="145"/>
      <c r="M19" s="145"/>
      <c r="N19" s="145"/>
      <c r="O19" s="146"/>
      <c r="P19" s="146"/>
      <c r="Q19" s="146"/>
      <c r="R19" s="145"/>
      <c r="S19" s="145"/>
      <c r="T19" s="145"/>
      <c r="U19" s="146"/>
      <c r="V19" s="146"/>
      <c r="W19" s="147"/>
      <c r="X19" s="149"/>
    </row>
    <row r="20" spans="2:24" x14ac:dyDescent="0.25">
      <c r="B20" s="150"/>
      <c r="C20" s="151"/>
      <c r="D20" s="151"/>
      <c r="E20" s="151"/>
      <c r="F20" s="151"/>
      <c r="G20" s="151"/>
      <c r="H20" s="151"/>
      <c r="I20" s="146"/>
      <c r="J20" s="146"/>
      <c r="K20" s="146"/>
      <c r="L20" s="151"/>
      <c r="M20" s="151"/>
      <c r="N20" s="151"/>
      <c r="O20" s="146"/>
      <c r="P20" s="146"/>
      <c r="Q20" s="146"/>
      <c r="R20" s="151"/>
      <c r="S20" s="151"/>
      <c r="T20" s="151"/>
      <c r="U20" s="146"/>
      <c r="V20" s="146"/>
      <c r="W20" s="152"/>
      <c r="X20" s="67"/>
    </row>
    <row r="21" spans="2:24" x14ac:dyDescent="0.25">
      <c r="B21" s="150"/>
      <c r="C21" s="151"/>
      <c r="D21" s="151"/>
      <c r="E21" s="151"/>
      <c r="F21" s="151"/>
      <c r="G21" s="151"/>
      <c r="H21" s="151"/>
      <c r="I21" s="146"/>
      <c r="J21" s="146"/>
      <c r="K21" s="146"/>
      <c r="L21" s="151"/>
      <c r="M21" s="151"/>
      <c r="N21" s="151"/>
      <c r="O21" s="146"/>
      <c r="P21" s="146"/>
      <c r="Q21" s="146"/>
      <c r="R21" s="151"/>
      <c r="S21" s="151"/>
      <c r="T21" s="151"/>
      <c r="U21" s="146"/>
      <c r="V21" s="146"/>
      <c r="W21" s="152"/>
      <c r="X21" s="67"/>
    </row>
    <row r="22" spans="2:24" x14ac:dyDescent="0.25">
      <c r="B22" s="153"/>
      <c r="C22" s="154"/>
      <c r="D22" s="154"/>
      <c r="E22" s="154"/>
      <c r="F22" s="154"/>
      <c r="G22" s="154"/>
      <c r="H22" s="154"/>
      <c r="I22" s="155"/>
      <c r="J22" s="155"/>
      <c r="K22" s="155"/>
      <c r="L22" s="154"/>
      <c r="M22" s="154"/>
      <c r="N22" s="154"/>
      <c r="O22" s="155"/>
      <c r="P22" s="155"/>
      <c r="Q22" s="155"/>
      <c r="R22" s="154"/>
      <c r="S22" s="154"/>
      <c r="T22" s="154"/>
      <c r="U22" s="155"/>
      <c r="V22" s="155"/>
      <c r="W22" s="156"/>
      <c r="X22" s="157"/>
    </row>
    <row r="23" spans="2:24" x14ac:dyDescent="0.25">
      <c r="B23" s="158"/>
      <c r="C23" s="159"/>
      <c r="D23" s="159"/>
      <c r="E23" s="159"/>
      <c r="F23" s="159"/>
      <c r="G23" s="159"/>
      <c r="H23" s="159"/>
      <c r="I23" s="160"/>
      <c r="J23" s="160"/>
      <c r="K23" s="160"/>
      <c r="L23" s="159"/>
      <c r="M23" s="159"/>
      <c r="N23" s="159"/>
      <c r="O23" s="160"/>
      <c r="P23" s="160"/>
      <c r="Q23" s="160"/>
      <c r="R23" s="159"/>
      <c r="S23" s="159"/>
      <c r="T23" s="159"/>
      <c r="U23" s="160"/>
      <c r="V23" s="160"/>
      <c r="W23" s="161"/>
    </row>
    <row r="24" spans="2:24" x14ac:dyDescent="0.25">
      <c r="B24" s="158"/>
      <c r="C24" s="159"/>
      <c r="D24" s="159"/>
      <c r="E24" s="159"/>
      <c r="F24" s="159"/>
      <c r="G24" s="159"/>
      <c r="H24" s="159"/>
      <c r="I24" s="160"/>
      <c r="J24" s="160"/>
      <c r="K24" s="160"/>
      <c r="L24" s="159"/>
      <c r="M24" s="159"/>
      <c r="N24" s="159"/>
      <c r="O24" s="160"/>
      <c r="P24" s="160"/>
      <c r="Q24" s="160"/>
      <c r="R24" s="159"/>
      <c r="S24" s="159"/>
      <c r="T24" s="159"/>
      <c r="U24" s="160"/>
      <c r="V24" s="160"/>
      <c r="W24" s="161"/>
    </row>
  </sheetData>
  <mergeCells count="17">
    <mergeCell ref="Q13:Q14"/>
    <mergeCell ref="U13:U16"/>
    <mergeCell ref="V13:V16"/>
    <mergeCell ref="W13:W16"/>
    <mergeCell ref="X13:X16"/>
    <mergeCell ref="E11:E12"/>
    <mergeCell ref="F11:K11"/>
    <mergeCell ref="L11:Q11"/>
    <mergeCell ref="R11:V11"/>
    <mergeCell ref="W11:W12"/>
    <mergeCell ref="X11:X12"/>
    <mergeCell ref="B7:C7"/>
    <mergeCell ref="B8:C8"/>
    <mergeCell ref="B9:C9"/>
    <mergeCell ref="B11:B12"/>
    <mergeCell ref="C11:C12"/>
    <mergeCell ref="D11:D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2015-06-01T06:23:20Z</dcterms:modified>
</cp:coreProperties>
</file>