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740" activeTab="2"/>
  </bookViews>
  <sheets>
    <sheet name="RAB TA" sheetId="2" r:id="rId1"/>
    <sheet name="RAB Gabungan TA+Swakelola" sheetId="4" r:id="rId2"/>
    <sheet name="Rician Keg TA" sheetId="3" r:id="rId3"/>
  </sheets>
  <definedNames>
    <definedName name="_xlnm.Print_Area" localSheetId="0">'RAB TA'!$A$1:$Q$113</definedName>
    <definedName name="_xlnm.Print_Titles" localSheetId="1">'RAB Gabungan TA+Swakelola'!$7:$8</definedName>
  </definedNames>
  <calcPr calcId="145621"/>
</workbook>
</file>

<file path=xl/calcChain.xml><?xml version="1.0" encoding="utf-8"?>
<calcChain xmlns="http://schemas.openxmlformats.org/spreadsheetml/2006/main">
  <c r="L11" i="4" l="1"/>
  <c r="E25" i="3" l="1"/>
  <c r="E24" i="3"/>
  <c r="P60" i="2"/>
  <c r="E16" i="3" s="1"/>
  <c r="P21" i="2"/>
  <c r="E10" i="3" s="1"/>
  <c r="P30" i="2"/>
  <c r="E11" i="3" s="1"/>
  <c r="P37" i="2"/>
  <c r="E12" i="3" s="1"/>
  <c r="P42" i="2"/>
  <c r="P57" i="2"/>
  <c r="E15" i="3" s="1"/>
  <c r="P65" i="2"/>
  <c r="E17" i="3" s="1"/>
  <c r="P75" i="2"/>
  <c r="M63" i="2"/>
  <c r="P63" i="2" s="1"/>
  <c r="S62" i="2"/>
  <c r="P62" i="2"/>
  <c r="M62" i="2"/>
  <c r="S61" i="2"/>
  <c r="M61" i="2"/>
  <c r="P61" i="2" s="1"/>
  <c r="E18" i="3"/>
  <c r="E13" i="3"/>
  <c r="L46" i="4"/>
  <c r="L45" i="4"/>
  <c r="L44" i="4"/>
  <c r="L43" i="4"/>
  <c r="L42" i="4"/>
  <c r="L41" i="4"/>
  <c r="L40" i="4" s="1"/>
  <c r="L39" i="4"/>
  <c r="L38" i="4"/>
  <c r="L37" i="4"/>
  <c r="L36" i="4"/>
  <c r="L35" i="4"/>
  <c r="L34" i="4"/>
  <c r="L33" i="4"/>
  <c r="L32" i="4"/>
  <c r="L31" i="4"/>
  <c r="L30" i="4"/>
  <c r="L29" i="4"/>
  <c r="L27" i="4"/>
  <c r="L26" i="4"/>
  <c r="L25" i="4"/>
  <c r="L24" i="4"/>
  <c r="L23" i="4"/>
  <c r="L22" i="4"/>
  <c r="L21" i="4"/>
  <c r="L20" i="4"/>
  <c r="L19" i="4" s="1"/>
  <c r="L18" i="4"/>
  <c r="L17" i="4"/>
  <c r="L16" i="4"/>
  <c r="L15" i="4"/>
  <c r="L12" i="4" s="1"/>
  <c r="L14" i="4"/>
  <c r="L13" i="4"/>
  <c r="L28" i="4" l="1"/>
  <c r="T13" i="2"/>
  <c r="P80" i="2"/>
  <c r="P14" i="2"/>
  <c r="P12" i="2"/>
  <c r="P8" i="2"/>
  <c r="S54" i="2"/>
  <c r="U54" i="2"/>
  <c r="M58" i="2"/>
  <c r="P58" i="2" s="1"/>
  <c r="M55" i="2"/>
  <c r="P55" i="2" s="1"/>
  <c r="M54" i="2"/>
  <c r="P54" i="2" s="1"/>
  <c r="M53" i="2"/>
  <c r="P53" i="2" s="1"/>
  <c r="P47" i="2" s="1"/>
  <c r="E14" i="3" l="1"/>
  <c r="E48" i="3" s="1"/>
  <c r="P20" i="2"/>
  <c r="P86" i="2" s="1"/>
  <c r="W13" i="2"/>
  <c r="S38" i="2"/>
  <c r="S39" i="2"/>
  <c r="M51" i="2"/>
  <c r="P51" i="2" s="1"/>
  <c r="M50" i="2"/>
  <c r="P50" i="2" s="1"/>
  <c r="M49" i="2"/>
  <c r="P49" i="2" s="1"/>
  <c r="M40" i="2"/>
  <c r="P40" i="2" s="1"/>
  <c r="M39" i="2"/>
  <c r="P39" i="2" s="1"/>
  <c r="M38" i="2"/>
  <c r="P38" i="2" s="1"/>
  <c r="M24" i="2"/>
  <c r="P24" i="2" s="1"/>
  <c r="M23" i="2"/>
  <c r="P23" i="2" s="1"/>
  <c r="M22" i="2"/>
  <c r="P22" i="2" s="1"/>
  <c r="M35" i="2"/>
  <c r="P35" i="2" s="1"/>
  <c r="M34" i="2"/>
  <c r="P34" i="2" s="1"/>
  <c r="M78" i="2" l="1"/>
  <c r="P78" i="2" s="1"/>
  <c r="M77" i="2"/>
  <c r="P77" i="2" s="1"/>
  <c r="M76" i="2"/>
  <c r="P76" i="2" s="1"/>
  <c r="M71" i="2"/>
  <c r="M72" i="2"/>
  <c r="M73" i="2"/>
  <c r="M69" i="2"/>
  <c r="P69" i="2" s="1"/>
  <c r="M70" i="2"/>
  <c r="P70" i="2" s="1"/>
  <c r="M68" i="2"/>
  <c r="P68" i="2" s="1"/>
  <c r="M67" i="2"/>
  <c r="M66" i="2"/>
  <c r="M44" i="2"/>
  <c r="P44" i="2" s="1"/>
  <c r="M45" i="2"/>
  <c r="P45" i="2" s="1"/>
  <c r="M33" i="2"/>
  <c r="P33" i="2" s="1"/>
  <c r="M28" i="2"/>
  <c r="P28" i="2" s="1"/>
  <c r="P81" i="2"/>
  <c r="E30" i="3" s="1"/>
  <c r="P71" i="2" l="1"/>
  <c r="P72" i="2"/>
  <c r="P73" i="2"/>
  <c r="P66" i="2"/>
  <c r="P67" i="2"/>
  <c r="M43" i="2"/>
  <c r="P43" i="2" s="1"/>
  <c r="M31" i="2"/>
  <c r="P31" i="2" s="1"/>
  <c r="M32" i="2"/>
  <c r="P32" i="2" s="1"/>
  <c r="M26" i="2"/>
  <c r="P26" i="2" s="1"/>
  <c r="M27" i="2"/>
  <c r="P27" i="2" s="1"/>
  <c r="M13" i="2"/>
  <c r="P13" i="2" s="1"/>
  <c r="E27" i="3" s="1"/>
  <c r="M10" i="2"/>
  <c r="P10" i="2" s="1"/>
  <c r="M9" i="2" l="1"/>
  <c r="P9" i="2" s="1"/>
  <c r="E23" i="3" s="1"/>
  <c r="C93" i="2"/>
  <c r="P82" i="2"/>
  <c r="E35" i="3" s="1"/>
  <c r="P83" i="2"/>
  <c r="E41" i="3" s="1"/>
  <c r="P84" i="2"/>
  <c r="E47" i="3" s="1"/>
  <c r="E49" i="3" l="1"/>
  <c r="E50" i="3" s="1"/>
  <c r="C99" i="2" l="1"/>
  <c r="C98" i="2"/>
  <c r="D100" i="2" s="1"/>
  <c r="C92" i="2"/>
  <c r="D94" i="2" s="1"/>
  <c r="D102" i="2" l="1"/>
  <c r="M94" i="2" l="1"/>
  <c r="M100" i="2"/>
  <c r="D103" i="2"/>
  <c r="D104" i="2" s="1"/>
  <c r="L9" i="4" l="1"/>
</calcChain>
</file>

<file path=xl/sharedStrings.xml><?xml version="1.0" encoding="utf-8"?>
<sst xmlns="http://schemas.openxmlformats.org/spreadsheetml/2006/main" count="568" uniqueCount="184">
  <si>
    <t>Australia Indonesia Partnership for Health Systems Strengthening  (AIPHSS)</t>
  </si>
  <si>
    <t>SCHEDULE</t>
  </si>
  <si>
    <t>LOCATION</t>
  </si>
  <si>
    <t>DATE</t>
  </si>
  <si>
    <t>INPUT</t>
  </si>
  <si>
    <t>NAME</t>
  </si>
  <si>
    <t>POSITION</t>
  </si>
  <si>
    <t>EXPERT</t>
  </si>
  <si>
    <t>SUPPORTING STAFF</t>
  </si>
  <si>
    <t>OUTPUT AND REPORTS</t>
  </si>
  <si>
    <t>- Latar Belakang</t>
  </si>
  <si>
    <t>- Tujuan Penugasan</t>
  </si>
  <si>
    <t>- Metodologi</t>
  </si>
  <si>
    <t>- Rencana Kerja</t>
  </si>
  <si>
    <t>- Hasil yang sudah didapatkan</t>
  </si>
  <si>
    <t>- Masalah dan Hambatan</t>
  </si>
  <si>
    <t>- Solusi yang diusulkan</t>
  </si>
  <si>
    <t>- Realisasi kegiatan dari rencana kerja yang diusulkan</t>
  </si>
  <si>
    <t>Ketua Tim</t>
  </si>
  <si>
    <t>Tenaga Administrasi</t>
  </si>
  <si>
    <t>NO</t>
  </si>
  <si>
    <t>RINCIAN ANGGARAN BIAYA (RAB)</t>
  </si>
  <si>
    <t>TAHUN ANGGARAN 2014</t>
  </si>
  <si>
    <t>I</t>
  </si>
  <si>
    <t>BIAYA LANGSUNG PERSONIL</t>
  </si>
  <si>
    <t>KEAHLIAN</t>
  </si>
  <si>
    <t>SPESIFIKASI (PENDIDIKAN DAN PENGALAMAN)*</t>
  </si>
  <si>
    <t>VOLUME</t>
  </si>
  <si>
    <t>HARGA SATUAN</t>
  </si>
  <si>
    <t>JUMLAH</t>
  </si>
  <si>
    <t>A</t>
  </si>
  <si>
    <t>Biaya Tenaga Ahli</t>
  </si>
  <si>
    <t>(</t>
  </si>
  <si>
    <t>or</t>
  </si>
  <si>
    <t>x</t>
  </si>
  <si>
    <t>Bln</t>
  </si>
  <si>
    <t>)</t>
  </si>
  <si>
    <t>ob</t>
  </si>
  <si>
    <t>B</t>
  </si>
  <si>
    <t>Biaya Tenaga Pendukung</t>
  </si>
  <si>
    <t>(D3 Bidang Ekonomi)</t>
  </si>
  <si>
    <t>II</t>
  </si>
  <si>
    <t>BIAYA LANGSUNG NON PERSONIL</t>
  </si>
  <si>
    <t>URAIAN</t>
  </si>
  <si>
    <t>- ATK</t>
  </si>
  <si>
    <t>pt</t>
  </si>
  <si>
    <t>- Penggandaan</t>
  </si>
  <si>
    <t>Biaya Kegiatan</t>
  </si>
  <si>
    <t>- Transport</t>
  </si>
  <si>
    <t>Kali</t>
  </si>
  <si>
    <t>Hr</t>
  </si>
  <si>
    <t>oh</t>
  </si>
  <si>
    <t>- Uang Saku</t>
  </si>
  <si>
    <t>Pembuatan Laporan</t>
  </si>
  <si>
    <t>Buku</t>
  </si>
  <si>
    <t>REKAPITULASI BIAYA PERSONIL DAN NON PERSONIL</t>
  </si>
  <si>
    <t>Biaya Operasional</t>
  </si>
  <si>
    <t>TOTAL (I + II)</t>
  </si>
  <si>
    <t>PPN 10%</t>
  </si>
  <si>
    <t>TOTAL BIAYA</t>
  </si>
  <si>
    <t>Kepala Pusat Perencanaan dan Pendayagunaan SDMK</t>
  </si>
  <si>
    <t>*</t>
  </si>
  <si>
    <t>KETERANGAN</t>
  </si>
  <si>
    <t>drg. Tritarayati, SH.MH.Kes</t>
  </si>
  <si>
    <t>NIP 195610091983012001</t>
  </si>
  <si>
    <t>Tenaga Ahli SDM Kesehatan</t>
  </si>
  <si>
    <t>III</t>
  </si>
  <si>
    <t>V</t>
  </si>
  <si>
    <t>Laporan Awal</t>
  </si>
  <si>
    <t>Laporan Antara</t>
  </si>
  <si>
    <t>Laporan Akhir</t>
  </si>
  <si>
    <t>KET</t>
  </si>
  <si>
    <t>Jakarta,                                    2014</t>
  </si>
  <si>
    <t>- Honor Tim Konsultan (Biaya Langsung Personil) mengacu pada Keputusan DPN INKINDO Tahun 2013</t>
  </si>
  <si>
    <t>Output 1</t>
  </si>
  <si>
    <t>Output 2</t>
  </si>
  <si>
    <t>Output 3</t>
  </si>
  <si>
    <t>- Sewa Peralatan Kantor</t>
  </si>
  <si>
    <t>- Fullday</t>
  </si>
  <si>
    <t>lokasi</t>
  </si>
  <si>
    <t>Tr</t>
  </si>
  <si>
    <t>- Uang Harian</t>
  </si>
  <si>
    <t>- Penginapan</t>
  </si>
  <si>
    <t>Workshop Hasil Studi</t>
  </si>
  <si>
    <t>- Honor Narasumber</t>
  </si>
  <si>
    <t>- Honor Moderator</t>
  </si>
  <si>
    <t>Jam</t>
  </si>
  <si>
    <t>- Transport Daerah</t>
  </si>
  <si>
    <t>- Uang Saku Daerah</t>
  </si>
  <si>
    <t>- Penginapan Daerah</t>
  </si>
  <si>
    <t>Hari</t>
  </si>
  <si>
    <t>- Transport Pusat</t>
  </si>
  <si>
    <t>- Uang Saku Pusat</t>
  </si>
  <si>
    <t>- Full Day Pusat</t>
  </si>
  <si>
    <t>Output 4</t>
  </si>
  <si>
    <t>IMPLEMENTATION SCHEDULE</t>
  </si>
  <si>
    <t>INDONESIAN HSR</t>
  </si>
  <si>
    <t>Pelaksana</t>
  </si>
  <si>
    <t>Biaya</t>
  </si>
  <si>
    <t>Jakarta</t>
  </si>
  <si>
    <t>Daerah terpilih</t>
  </si>
  <si>
    <t>4 Bulan</t>
  </si>
  <si>
    <t>Peneliti</t>
  </si>
  <si>
    <t>3 Bulan</t>
  </si>
  <si>
    <t>Sekretaris</t>
  </si>
  <si>
    <t>Laporan Pendahuluan</t>
  </si>
  <si>
    <t>Laporan Akhir Hasil Studi Analisis</t>
  </si>
  <si>
    <t>- Proses/ Aktifitas yang sudah dilaksanakan dalam rangka: Studi/Kajian Lapangan dan Pengumpulan Data (Penyusunan Rancangan Awal Dokumen Hasil Studi)</t>
  </si>
  <si>
    <t>PPh 10%</t>
  </si>
  <si>
    <t>Dokumen hasil studi analisis Retensi Tenaga Kesehatan di Fasilitas Pelayanan Dasar. (Dokumen tersendiri)</t>
  </si>
  <si>
    <t>Studi Pendahuluan Retensi Tenaga Kesehatan di Puskesmas dan Rumah Sakit Umum Daerah di Provinsi Jawa Timur dan Nusa Tenggara Timur</t>
  </si>
  <si>
    <t>Menyusun desain studi</t>
  </si>
  <si>
    <t>Workshop desain studi</t>
  </si>
  <si>
    <t>Menyusun instrumen pengumpulan data</t>
  </si>
  <si>
    <t>Uji coba instrumen</t>
  </si>
  <si>
    <t xml:space="preserve">Pengumpulan data </t>
  </si>
  <si>
    <t xml:space="preserve">Analisis data </t>
  </si>
  <si>
    <t xml:space="preserve">Menyusun draf laporan </t>
  </si>
  <si>
    <t>Workshop hasil studi</t>
  </si>
  <si>
    <t>Finalisasi laporan</t>
  </si>
  <si>
    <t>(S3 Bidang Kesehatan / 10 Tahun)</t>
  </si>
  <si>
    <t>(S2 Bidang Manajemen SDM diutamakan SDM Kesehatan / 10 Tahun)</t>
  </si>
  <si>
    <t>Persiapan/Menyusun desain studi</t>
  </si>
  <si>
    <t>Menyusun Instrumen Pengumpulan Data</t>
  </si>
  <si>
    <t>IV</t>
  </si>
  <si>
    <t>Uji coba Instrumen Pengumpulan Data</t>
  </si>
  <si>
    <t>Pengumpulan Data</t>
  </si>
  <si>
    <t>Pusat</t>
  </si>
  <si>
    <t>Enumerator Daerah</t>
  </si>
  <si>
    <t>- Honor</t>
  </si>
  <si>
    <t>Rsp</t>
  </si>
  <si>
    <t>orsp</t>
  </si>
  <si>
    <t>responden per enumerator</t>
  </si>
  <si>
    <t>Analisis Data</t>
  </si>
  <si>
    <t>- Honor Pengolah Data</t>
  </si>
  <si>
    <t>Penelitian</t>
  </si>
  <si>
    <t>op</t>
  </si>
  <si>
    <t>Dokumen Hasil Studi Pendahuluan Retensi Nakes di Puskesmas &amp; Rumah Sakit Umum Daerah di Provinsi Jawa Timur dan Nusa Tenggara Timur</t>
  </si>
  <si>
    <t>VI</t>
  </si>
  <si>
    <t>VII</t>
  </si>
  <si>
    <t>VIII</t>
  </si>
  <si>
    <t>%</t>
  </si>
  <si>
    <t>- Biaya Langsung Non Personil (untuk kegiatan) mengacu pada Permenkeu tentang SBM Tahun 2014</t>
  </si>
  <si>
    <t>RENCANA ANGGARAN BIAYA</t>
  </si>
  <si>
    <t>PROGRAM AIP-HSS (PUSAT PERENCANAAN DAN PENDAYAGUNAAN SDM KESEHATAN) 2014</t>
  </si>
  <si>
    <t>PR/SR/SSR/IU :</t>
  </si>
  <si>
    <t>KEGIATAN/ RINCIAN KEGIATAN</t>
  </si>
  <si>
    <t>PESERTA</t>
  </si>
  <si>
    <t>LAMANYA</t>
  </si>
  <si>
    <t>FREKUENSI</t>
  </si>
  <si>
    <t>PAKET</t>
  </si>
  <si>
    <t>UNIT COST</t>
  </si>
  <si>
    <t xml:space="preserve"> JUMLAH BIAYA</t>
  </si>
  <si>
    <t>VOL</t>
  </si>
  <si>
    <t xml:space="preserve">SATUAN </t>
  </si>
  <si>
    <t>Technical Assisstance</t>
  </si>
  <si>
    <t>PT</t>
  </si>
  <si>
    <t>Konsultan (RAB terlampir)</t>
  </si>
  <si>
    <t>Rapat Persiapan</t>
  </si>
  <si>
    <t>Swakelola</t>
  </si>
  <si>
    <t>- Paket Meeting (Fullday)</t>
  </si>
  <si>
    <t>Orang</t>
  </si>
  <si>
    <t>- Transport Lokal</t>
  </si>
  <si>
    <t>Transport</t>
  </si>
  <si>
    <t>- Uang Saku Peserta</t>
  </si>
  <si>
    <t>- Computer Suplay</t>
  </si>
  <si>
    <t>Pembahasan</t>
  </si>
  <si>
    <t>Seminar Hasil</t>
  </si>
  <si>
    <t>- Penginapan peserta Daerah</t>
  </si>
  <si>
    <t>- Transport peserta Daerah</t>
  </si>
  <si>
    <t>- Uang Harian Peserta Daerah</t>
  </si>
  <si>
    <t>Penyempurnaan &amp; Penyusunan Laporan</t>
  </si>
  <si>
    <t xml:space="preserve">Kepala Pusat Perencanaan dan Pendayagunaan </t>
  </si>
  <si>
    <t>Sumber Daya Manusia Kesehatan</t>
  </si>
  <si>
    <t>drg. Tritarayati, SH., MH.Kes</t>
  </si>
  <si>
    <t>Studi Pendahuluan Retensi Nakes di Puskesmas dan RSUD di Provinsi Jatim dan NTT</t>
  </si>
  <si>
    <t>Jakarta,                                        2014</t>
  </si>
  <si>
    <t>IX</t>
  </si>
  <si>
    <t>Menyusun Draft Laporan Hasil Studi</t>
  </si>
  <si>
    <t>- Proses/ Aktifitas yang sudah dilaksanakan dalam rangka Workshop Hasil Studi (analisis Data, Penyusunan dan Perbaikan Rancangan Akhir Dokumen Hasil Studi)</t>
  </si>
  <si>
    <t>TOTAL dengan Pembulatan</t>
  </si>
  <si>
    <t>12 puskesmas / kab --&gt; 1 org ke 4 pkm --&gt; 2 pkm 1 hr --&gt; 1 pkm = 30 resp</t>
  </si>
  <si>
    <t>- Transport lokal ke 4 puskesmas</t>
  </si>
  <si>
    <t>Penyempurnaan Laporan Hasil Studi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</si>
</sst>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[$Rp-421]* #,##0_);_([$Rp-421]* \(#,##0\);_([$Rp-421]* &quot;-&quot;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indexed="8"/>
      <name val="Arial Narrow"/>
      <family val="2"/>
    </font>
    <font>
      <b/>
      <u/>
      <sz val="12"/>
      <color indexed="8"/>
      <name val="Arial Narrow"/>
      <family val="2"/>
    </font>
    <font>
      <sz val="12"/>
      <name val="Arial Narrow"/>
      <family val="2"/>
    </font>
    <font>
      <sz val="11"/>
      <color theme="1"/>
      <name val="Calibri"/>
      <family val="2"/>
      <charset val="1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241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wrapText="1"/>
    </xf>
    <xf numFmtId="0" fontId="0" fillId="0" borderId="2" xfId="0" quotePrefix="1" applyBorder="1" applyAlignment="1">
      <alignment wrapText="1"/>
    </xf>
    <xf numFmtId="0" fontId="0" fillId="3" borderId="2" xfId="0" applyFill="1" applyBorder="1"/>
    <xf numFmtId="0" fontId="6" fillId="0" borderId="0" xfId="0" applyFont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8" xfId="0" applyFont="1" applyFill="1" applyBorder="1"/>
    <xf numFmtId="0" fontId="8" fillId="0" borderId="0" xfId="0" applyFont="1"/>
    <xf numFmtId="164" fontId="8" fillId="0" borderId="0" xfId="1" applyNumberFormat="1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164" fontId="7" fillId="0" borderId="2" xfId="1" applyNumberFormat="1" applyFont="1" applyFill="1" applyBorder="1"/>
    <xf numFmtId="164" fontId="7" fillId="0" borderId="2" xfId="0" applyNumberFormat="1" applyFont="1" applyFill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164" fontId="8" fillId="0" borderId="9" xfId="1" applyNumberFormat="1" applyFont="1" applyBorder="1"/>
    <xf numFmtId="164" fontId="8" fillId="0" borderId="9" xfId="0" applyNumberFormat="1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0" borderId="16" xfId="0" applyFont="1" applyBorder="1"/>
    <xf numFmtId="164" fontId="8" fillId="0" borderId="13" xfId="1" applyNumberFormat="1" applyFont="1" applyBorder="1"/>
    <xf numFmtId="164" fontId="8" fillId="0" borderId="13" xfId="0" applyNumberFormat="1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8" fillId="0" borderId="19" xfId="0" applyFont="1" applyBorder="1" applyAlignment="1">
      <alignment horizontal="center"/>
    </xf>
    <xf numFmtId="0" fontId="8" fillId="0" borderId="20" xfId="0" applyFont="1" applyBorder="1"/>
    <xf numFmtId="164" fontId="8" fillId="0" borderId="17" xfId="1" applyNumberFormat="1" applyFont="1" applyBorder="1"/>
    <xf numFmtId="164" fontId="8" fillId="0" borderId="17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/>
    <xf numFmtId="164" fontId="7" fillId="0" borderId="2" xfId="1" applyNumberFormat="1" applyFont="1" applyBorder="1"/>
    <xf numFmtId="164" fontId="7" fillId="0" borderId="2" xfId="0" applyNumberFormat="1" applyFont="1" applyBorder="1"/>
    <xf numFmtId="0" fontId="8" fillId="0" borderId="7" xfId="0" applyFont="1" applyBorder="1" applyAlignment="1">
      <alignment horizontal="right"/>
    </xf>
    <xf numFmtId="0" fontId="8" fillId="0" borderId="21" xfId="0" applyFont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22" xfId="0" applyFont="1" applyBorder="1"/>
    <xf numFmtId="164" fontId="9" fillId="0" borderId="7" xfId="1" applyNumberFormat="1" applyFont="1" applyBorder="1"/>
    <xf numFmtId="164" fontId="8" fillId="0" borderId="6" xfId="0" applyNumberFormat="1" applyFont="1" applyBorder="1"/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0" borderId="26" xfId="0" applyFont="1" applyBorder="1"/>
    <xf numFmtId="164" fontId="8" fillId="0" borderId="23" xfId="1" applyNumberFormat="1" applyFont="1" applyBorder="1"/>
    <xf numFmtId="164" fontId="8" fillId="0" borderId="23" xfId="0" applyNumberFormat="1" applyFont="1" applyBorder="1"/>
    <xf numFmtId="164" fontId="7" fillId="5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center"/>
    </xf>
    <xf numFmtId="164" fontId="8" fillId="0" borderId="0" xfId="1" applyNumberFormat="1" applyFont="1" applyFill="1" applyBorder="1"/>
    <xf numFmtId="164" fontId="8" fillId="0" borderId="0" xfId="0" applyNumberFormat="1" applyFont="1" applyFill="1" applyBorder="1"/>
    <xf numFmtId="0" fontId="7" fillId="0" borderId="8" xfId="0" applyFont="1" applyFill="1" applyBorder="1"/>
    <xf numFmtId="164" fontId="7" fillId="0" borderId="8" xfId="1" applyNumberFormat="1" applyFont="1" applyFill="1" applyBorder="1"/>
    <xf numFmtId="164" fontId="7" fillId="0" borderId="8" xfId="0" applyNumberFormat="1" applyFont="1" applyFill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164" fontId="8" fillId="0" borderId="2" xfId="1" applyNumberFormat="1" applyFont="1" applyBorder="1"/>
    <xf numFmtId="0" fontId="8" fillId="0" borderId="14" xfId="0" quotePrefix="1" applyFont="1" applyBorder="1"/>
    <xf numFmtId="0" fontId="8" fillId="0" borderId="15" xfId="0" quotePrefix="1" applyFont="1" applyBorder="1"/>
    <xf numFmtId="0" fontId="8" fillId="0" borderId="24" xfId="0" quotePrefix="1" applyFont="1" applyBorder="1"/>
    <xf numFmtId="0" fontId="8" fillId="0" borderId="25" xfId="0" quotePrefix="1" applyFont="1" applyBorder="1"/>
    <xf numFmtId="0" fontId="10" fillId="0" borderId="7" xfId="0" applyFont="1" applyBorder="1" applyAlignment="1">
      <alignment horizontal="center"/>
    </xf>
    <xf numFmtId="0" fontId="10" fillId="0" borderId="14" xfId="0" applyFont="1" applyBorder="1"/>
    <xf numFmtId="0" fontId="10" fillId="0" borderId="15" xfId="0" applyFont="1" applyBorder="1"/>
    <xf numFmtId="0" fontId="10" fillId="0" borderId="16" xfId="0" applyFont="1" applyBorder="1"/>
    <xf numFmtId="164" fontId="10" fillId="0" borderId="13" xfId="1" applyNumberFormat="1" applyFont="1" applyBorder="1"/>
    <xf numFmtId="164" fontId="10" fillId="0" borderId="13" xfId="0" applyNumberFormat="1" applyFont="1" applyBorder="1"/>
    <xf numFmtId="0" fontId="0" fillId="0" borderId="0" xfId="0" applyFont="1"/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5" xfId="0" quotePrefix="1" applyFont="1" applyBorder="1"/>
    <xf numFmtId="0" fontId="8" fillId="0" borderId="27" xfId="0" applyFont="1" applyBorder="1"/>
    <xf numFmtId="0" fontId="8" fillId="0" borderId="28" xfId="0" applyFont="1" applyBorder="1"/>
    <xf numFmtId="0" fontId="8" fillId="0" borderId="29" xfId="0" applyFont="1" applyBorder="1"/>
    <xf numFmtId="0" fontId="7" fillId="0" borderId="21" xfId="0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Fill="1" applyBorder="1"/>
    <xf numFmtId="165" fontId="8" fillId="0" borderId="0" xfId="0" applyNumberFormat="1" applyFont="1" applyBorder="1"/>
    <xf numFmtId="165" fontId="8" fillId="0" borderId="8" xfId="0" applyNumberFormat="1" applyFont="1" applyBorder="1"/>
    <xf numFmtId="0" fontId="8" fillId="0" borderId="8" xfId="0" applyFont="1" applyBorder="1"/>
    <xf numFmtId="0" fontId="8" fillId="0" borderId="30" xfId="0" applyFont="1" applyBorder="1"/>
    <xf numFmtId="0" fontId="8" fillId="0" borderId="0" xfId="0" applyFont="1" applyAlignment="1"/>
    <xf numFmtId="0" fontId="7" fillId="0" borderId="0" xfId="0" applyFont="1" applyFill="1" applyBorder="1"/>
    <xf numFmtId="0" fontId="9" fillId="0" borderId="0" xfId="0" applyFont="1" applyBorder="1"/>
    <xf numFmtId="0" fontId="8" fillId="0" borderId="31" xfId="0" applyFont="1" applyBorder="1"/>
    <xf numFmtId="0" fontId="7" fillId="0" borderId="2" xfId="0" applyFont="1" applyBorder="1" applyAlignment="1">
      <alignment horizontal="center"/>
    </xf>
    <xf numFmtId="41" fontId="11" fillId="0" borderId="0" xfId="2" applyFont="1" applyFill="1" applyBorder="1"/>
    <xf numFmtId="0" fontId="8" fillId="0" borderId="0" xfId="0" applyFont="1" applyAlignment="1">
      <alignment horizontal="right"/>
    </xf>
    <xf numFmtId="0" fontId="8" fillId="0" borderId="0" xfId="0" quotePrefix="1" applyFont="1"/>
    <xf numFmtId="165" fontId="8" fillId="0" borderId="0" xfId="0" applyNumberFormat="1" applyFont="1"/>
    <xf numFmtId="164" fontId="12" fillId="0" borderId="0" xfId="1" applyNumberFormat="1" applyFont="1"/>
    <xf numFmtId="0" fontId="0" fillId="0" borderId="7" xfId="0" applyBorder="1"/>
    <xf numFmtId="0" fontId="0" fillId="0" borderId="7" xfId="0" applyFont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3" fillId="0" borderId="16" xfId="0" applyFont="1" applyBorder="1"/>
    <xf numFmtId="164" fontId="13" fillId="0" borderId="13" xfId="1" applyNumberFormat="1" applyFont="1" applyBorder="1"/>
    <xf numFmtId="0" fontId="14" fillId="0" borderId="2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8" fillId="0" borderId="10" xfId="0" quotePrefix="1" applyFont="1" applyBorder="1"/>
    <xf numFmtId="0" fontId="8" fillId="0" borderId="11" xfId="0" quotePrefix="1" applyFont="1" applyBorder="1"/>
    <xf numFmtId="164" fontId="13" fillId="0" borderId="13" xfId="0" applyNumberFormat="1" applyFont="1" applyBorder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0" fontId="0" fillId="6" borderId="2" xfId="0" applyFill="1" applyBorder="1"/>
    <xf numFmtId="0" fontId="1" fillId="6" borderId="2" xfId="0" applyFont="1" applyFill="1" applyBorder="1" applyAlignment="1">
      <alignment vertical="top"/>
    </xf>
    <xf numFmtId="0" fontId="1" fillId="6" borderId="2" xfId="0" applyFont="1" applyFill="1" applyBorder="1" applyAlignment="1">
      <alignment horizontal="center" vertical="top"/>
    </xf>
    <xf numFmtId="0" fontId="0" fillId="0" borderId="2" xfId="0" applyFont="1" applyFill="1" applyBorder="1"/>
    <xf numFmtId="41" fontId="1" fillId="0" borderId="2" xfId="2" applyFont="1" applyBorder="1"/>
    <xf numFmtId="0" fontId="1" fillId="6" borderId="2" xfId="0" applyFont="1" applyFill="1" applyBorder="1"/>
    <xf numFmtId="41" fontId="0" fillId="0" borderId="2" xfId="2" applyFont="1" applyBorder="1" applyAlignment="1">
      <alignment vertical="top" wrapText="1"/>
    </xf>
    <xf numFmtId="41" fontId="0" fillId="0" borderId="2" xfId="2" applyFont="1" applyBorder="1"/>
    <xf numFmtId="0" fontId="0" fillId="0" borderId="2" xfId="0" applyFont="1" applyBorder="1" applyAlignment="1">
      <alignment wrapText="1"/>
    </xf>
    <xf numFmtId="41" fontId="3" fillId="0" borderId="0" xfId="2" applyFont="1" applyAlignment="1">
      <alignment horizontal="center"/>
    </xf>
    <xf numFmtId="41" fontId="1" fillId="2" borderId="1" xfId="2" applyFont="1" applyFill="1" applyBorder="1" applyAlignment="1">
      <alignment horizontal="center"/>
    </xf>
    <xf numFmtId="41" fontId="0" fillId="2" borderId="6" xfId="2" applyFont="1" applyFill="1" applyBorder="1" applyAlignment="1">
      <alignment horizontal="center"/>
    </xf>
    <xf numFmtId="41" fontId="1" fillId="6" borderId="2" xfId="2" applyFont="1" applyFill="1" applyBorder="1" applyAlignment="1">
      <alignment horizontal="center" vertical="top"/>
    </xf>
    <xf numFmtId="41" fontId="1" fillId="6" borderId="2" xfId="2" applyFont="1" applyFill="1" applyBorder="1"/>
    <xf numFmtId="41" fontId="1" fillId="0" borderId="2" xfId="2" applyFont="1" applyBorder="1" applyAlignment="1">
      <alignment horizontal="center" vertical="top"/>
    </xf>
    <xf numFmtId="41" fontId="1" fillId="0" borderId="2" xfId="2" applyFont="1" applyBorder="1" applyAlignment="1">
      <alignment wrapText="1"/>
    </xf>
    <xf numFmtId="41" fontId="0" fillId="0" borderId="2" xfId="2" applyFont="1" applyBorder="1" applyAlignment="1">
      <alignment vertical="top"/>
    </xf>
    <xf numFmtId="41" fontId="0" fillId="0" borderId="0" xfId="2" applyFont="1"/>
    <xf numFmtId="41" fontId="5" fillId="0" borderId="2" xfId="2" applyFont="1" applyBorder="1"/>
    <xf numFmtId="41" fontId="5" fillId="0" borderId="2" xfId="2" applyFont="1" applyFill="1" applyBorder="1"/>
    <xf numFmtId="0" fontId="1" fillId="0" borderId="2" xfId="0" applyFont="1" applyFill="1" applyBorder="1"/>
    <xf numFmtId="0" fontId="9" fillId="0" borderId="7" xfId="0" applyFont="1" applyBorder="1" applyAlignment="1">
      <alignment horizontal="center"/>
    </xf>
    <xf numFmtId="0" fontId="0" fillId="0" borderId="21" xfId="0" applyBorder="1"/>
    <xf numFmtId="164" fontId="12" fillId="0" borderId="21" xfId="1" applyNumberFormat="1" applyFont="1" applyBorder="1"/>
    <xf numFmtId="0" fontId="7" fillId="0" borderId="14" xfId="0" applyFont="1" applyBorder="1"/>
    <xf numFmtId="0" fontId="6" fillId="0" borderId="0" xfId="0" applyFont="1" applyBorder="1" applyAlignment="1">
      <alignment horizontal="center"/>
    </xf>
    <xf numFmtId="0" fontId="0" fillId="0" borderId="0" xfId="0" applyBorder="1"/>
    <xf numFmtId="41" fontId="0" fillId="0" borderId="0" xfId="0" applyNumberFormat="1"/>
    <xf numFmtId="2" fontId="8" fillId="0" borderId="0" xfId="0" applyNumberFormat="1" applyFont="1" applyBorder="1" applyAlignment="1"/>
    <xf numFmtId="2" fontId="8" fillId="0" borderId="0" xfId="0" applyNumberFormat="1" applyFont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41" fontId="0" fillId="0" borderId="0" xfId="2" applyFont="1" applyFill="1"/>
    <xf numFmtId="0" fontId="1" fillId="0" borderId="2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2" xfId="0" applyFont="1" applyBorder="1" applyAlignment="1"/>
    <xf numFmtId="41" fontId="0" fillId="0" borderId="2" xfId="2" applyFont="1" applyFill="1" applyBorder="1"/>
    <xf numFmtId="41" fontId="1" fillId="0" borderId="2" xfId="0" applyNumberFormat="1" applyFont="1" applyFill="1" applyBorder="1"/>
    <xf numFmtId="0" fontId="1" fillId="0" borderId="2" xfId="0" applyFont="1" applyFill="1" applyBorder="1" applyAlignment="1">
      <alignment wrapText="1"/>
    </xf>
    <xf numFmtId="0" fontId="0" fillId="0" borderId="7" xfId="0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41" fontId="0" fillId="0" borderId="2" xfId="2" applyFont="1" applyFill="1" applyBorder="1" applyAlignment="1">
      <alignment vertical="top"/>
    </xf>
    <xf numFmtId="41" fontId="1" fillId="0" borderId="2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1" fillId="0" borderId="2" xfId="0" quotePrefix="1" applyFont="1" applyFill="1" applyBorder="1" applyAlignment="1">
      <alignment wrapText="1"/>
    </xf>
    <xf numFmtId="41" fontId="5" fillId="0" borderId="2" xfId="0" applyNumberFormat="1" applyFon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quotePrefix="1" applyFont="1" applyFill="1" applyBorder="1" applyAlignment="1">
      <alignment wrapText="1"/>
    </xf>
    <xf numFmtId="0" fontId="0" fillId="0" borderId="0" xfId="0" applyFill="1" applyBorder="1"/>
    <xf numFmtId="41" fontId="0" fillId="0" borderId="0" xfId="2" applyFont="1" applyFill="1" applyBorder="1"/>
    <xf numFmtId="41" fontId="1" fillId="0" borderId="0" xfId="0" applyNumberFormat="1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justify" vertical="center"/>
    </xf>
    <xf numFmtId="0" fontId="15" fillId="0" borderId="0" xfId="0" applyFont="1" applyFill="1"/>
    <xf numFmtId="0" fontId="1" fillId="0" borderId="0" xfId="0" applyFont="1" applyFill="1" applyBorder="1" applyAlignment="1">
      <alignment wrapText="1"/>
    </xf>
    <xf numFmtId="0" fontId="15" fillId="0" borderId="0" xfId="0" applyFont="1" applyFill="1" applyBorder="1"/>
    <xf numFmtId="0" fontId="0" fillId="7" borderId="2" xfId="0" applyFill="1" applyBorder="1"/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41" fontId="1" fillId="0" borderId="1" xfId="2" applyFont="1" applyFill="1" applyBorder="1" applyAlignment="1">
      <alignment horizontal="center" vertical="center"/>
    </xf>
    <xf numFmtId="41" fontId="1" fillId="0" borderId="6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370417</xdr:colOff>
      <xdr:row>23</xdr:row>
      <xdr:rowOff>84666</xdr:rowOff>
    </xdr:from>
    <xdr:to>
      <xdr:col>20</xdr:col>
      <xdr:colOff>0</xdr:colOff>
      <xdr:row>23</xdr:row>
      <xdr:rowOff>95250</xdr:rowOff>
    </xdr:to>
    <xdr:cxnSp macro="">
      <xdr:nvCxnSpPr>
        <xdr:cNvPr id="2" name="Straight Connector 1"/>
        <xdr:cNvCxnSpPr/>
      </xdr:nvCxnSpPr>
      <xdr:spPr>
        <a:xfrm>
          <a:off x="9019117" y="5142441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</xdr:colOff>
      <xdr:row>22</xdr:row>
      <xdr:rowOff>92870</xdr:rowOff>
    </xdr:from>
    <xdr:to>
      <xdr:col>22</xdr:col>
      <xdr:colOff>0</xdr:colOff>
      <xdr:row>22</xdr:row>
      <xdr:rowOff>95250</xdr:rowOff>
    </xdr:to>
    <xdr:cxnSp macro="">
      <xdr:nvCxnSpPr>
        <xdr:cNvPr id="3" name="Straight Connector 2"/>
        <xdr:cNvCxnSpPr/>
      </xdr:nvCxnSpPr>
      <xdr:spPr>
        <a:xfrm>
          <a:off x="8277490" y="4960145"/>
          <a:ext cx="5943335" cy="238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4503</xdr:colOff>
      <xdr:row>26</xdr:row>
      <xdr:rowOff>95250</xdr:rowOff>
    </xdr:from>
    <xdr:to>
      <xdr:col>22</xdr:col>
      <xdr:colOff>0</xdr:colOff>
      <xdr:row>26</xdr:row>
      <xdr:rowOff>97090</xdr:rowOff>
    </xdr:to>
    <xdr:cxnSp macro="">
      <xdr:nvCxnSpPr>
        <xdr:cNvPr id="4" name="Straight Connector 3"/>
        <xdr:cNvCxnSpPr/>
      </xdr:nvCxnSpPr>
      <xdr:spPr>
        <a:xfrm flipV="1">
          <a:off x="8281728" y="5724525"/>
          <a:ext cx="5939097" cy="184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374655</xdr:colOff>
      <xdr:row>24</xdr:row>
      <xdr:rowOff>88898</xdr:rowOff>
    </xdr:from>
    <xdr:to>
      <xdr:col>20</xdr:col>
      <xdr:colOff>4238</xdr:colOff>
      <xdr:row>24</xdr:row>
      <xdr:rowOff>99482</xdr:rowOff>
    </xdr:to>
    <xdr:cxnSp macro="">
      <xdr:nvCxnSpPr>
        <xdr:cNvPr id="5" name="Straight Connector 4"/>
        <xdr:cNvCxnSpPr/>
      </xdr:nvCxnSpPr>
      <xdr:spPr>
        <a:xfrm>
          <a:off x="9023355" y="5337173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3"/>
  <sheetViews>
    <sheetView view="pageBreakPreview" topLeftCell="A85" zoomScaleNormal="80" zoomScaleSheetLayoutView="100" workbookViewId="0">
      <selection activeCell="C57" sqref="C57"/>
    </sheetView>
  </sheetViews>
  <sheetFormatPr defaultRowHeight="15.75" customHeight="1" x14ac:dyDescent="0.25"/>
  <cols>
    <col min="1" max="1" width="5" customWidth="1"/>
    <col min="2" max="2" width="35.85546875" customWidth="1"/>
    <col min="3" max="3" width="60.5703125" customWidth="1"/>
    <col min="4" max="4" width="2.28515625" customWidth="1"/>
    <col min="5" max="5" width="4.42578125" bestFit="1" customWidth="1"/>
    <col min="6" max="6" width="5.28515625" customWidth="1"/>
    <col min="7" max="7" width="3.42578125" customWidth="1"/>
    <col min="8" max="8" width="4.140625" customWidth="1"/>
    <col min="9" max="9" width="6.28515625" customWidth="1"/>
    <col min="10" max="10" width="2.42578125" customWidth="1"/>
    <col min="11" max="11" width="4.85546875" customWidth="1"/>
    <col min="12" max="12" width="3.85546875" customWidth="1"/>
    <col min="13" max="13" width="6.7109375" style="162" customWidth="1"/>
    <col min="14" max="14" width="8.5703125" style="162" customWidth="1"/>
    <col min="15" max="15" width="16.85546875" style="118" customWidth="1"/>
    <col min="16" max="16" width="21.28515625" customWidth="1"/>
    <col min="17" max="17" width="11.28515625" customWidth="1"/>
    <col min="19" max="19" width="11.5703125" bestFit="1" customWidth="1"/>
  </cols>
  <sheetData>
    <row r="1" spans="1:23" ht="15.75" customHeight="1" x14ac:dyDescent="0.25">
      <c r="A1" s="215" t="s">
        <v>21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23" ht="15.75" customHeight="1" x14ac:dyDescent="0.25">
      <c r="A2" s="215" t="s">
        <v>110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</row>
    <row r="3" spans="1:23" ht="15.75" customHeight="1" x14ac:dyDescent="0.25">
      <c r="A3" s="215" t="s">
        <v>22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</row>
    <row r="4" spans="1:23" ht="15.7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61"/>
      <c r="N4" s="161"/>
      <c r="O4" s="15"/>
      <c r="P4" s="15"/>
    </row>
    <row r="6" spans="1:23" ht="15.75" customHeight="1" x14ac:dyDescent="0.25">
      <c r="A6" s="16" t="s">
        <v>23</v>
      </c>
      <c r="B6" s="17" t="s">
        <v>24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61"/>
      <c r="N6" s="61"/>
      <c r="O6" s="19"/>
      <c r="P6" s="18"/>
    </row>
    <row r="7" spans="1:23" ht="15.75" customHeight="1" x14ac:dyDescent="0.25">
      <c r="A7" s="20" t="s">
        <v>20</v>
      </c>
      <c r="B7" s="21" t="s">
        <v>25</v>
      </c>
      <c r="C7" s="22" t="s">
        <v>26</v>
      </c>
      <c r="D7" s="214" t="s">
        <v>27</v>
      </c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3" t="s">
        <v>28</v>
      </c>
      <c r="P7" s="20" t="s">
        <v>29</v>
      </c>
    </row>
    <row r="8" spans="1:23" ht="15.75" customHeight="1" x14ac:dyDescent="0.25">
      <c r="A8" s="24" t="s">
        <v>30</v>
      </c>
      <c r="B8" s="25" t="s">
        <v>31</v>
      </c>
      <c r="C8" s="26"/>
      <c r="D8" s="25"/>
      <c r="E8" s="26"/>
      <c r="F8" s="26"/>
      <c r="G8" s="26"/>
      <c r="H8" s="26"/>
      <c r="I8" s="26"/>
      <c r="J8" s="26"/>
      <c r="K8" s="26"/>
      <c r="L8" s="27"/>
      <c r="M8" s="25"/>
      <c r="N8" s="27"/>
      <c r="O8" s="28"/>
      <c r="P8" s="29">
        <f>SUM(P9:P10)</f>
        <v>378000000</v>
      </c>
    </row>
    <row r="9" spans="1:23" ht="15.75" customHeight="1" x14ac:dyDescent="0.25">
      <c r="A9" s="30">
        <v>1</v>
      </c>
      <c r="B9" s="31" t="s">
        <v>18</v>
      </c>
      <c r="C9" s="32" t="s">
        <v>120</v>
      </c>
      <c r="D9" s="31" t="s">
        <v>32</v>
      </c>
      <c r="E9" s="32">
        <v>1</v>
      </c>
      <c r="F9" s="32" t="s">
        <v>33</v>
      </c>
      <c r="G9" s="33" t="s">
        <v>34</v>
      </c>
      <c r="H9" s="32">
        <v>4</v>
      </c>
      <c r="I9" s="32" t="s">
        <v>35</v>
      </c>
      <c r="J9" s="32" t="s">
        <v>36</v>
      </c>
      <c r="K9" s="32"/>
      <c r="L9" s="34"/>
      <c r="M9" s="31">
        <f>E9*H9</f>
        <v>4</v>
      </c>
      <c r="N9" s="34" t="s">
        <v>37</v>
      </c>
      <c r="O9" s="35">
        <v>45000000</v>
      </c>
      <c r="P9" s="36">
        <f>M9*O9</f>
        <v>180000000</v>
      </c>
    </row>
    <row r="10" spans="1:23" ht="15.75" customHeight="1" x14ac:dyDescent="0.25">
      <c r="A10" s="37">
        <v>2</v>
      </c>
      <c r="B10" s="38" t="s">
        <v>65</v>
      </c>
      <c r="C10" s="39" t="s">
        <v>121</v>
      </c>
      <c r="D10" s="38" t="s">
        <v>32</v>
      </c>
      <c r="E10" s="39">
        <v>2</v>
      </c>
      <c r="F10" s="39" t="s">
        <v>33</v>
      </c>
      <c r="G10" s="40" t="s">
        <v>34</v>
      </c>
      <c r="H10" s="39">
        <v>3</v>
      </c>
      <c r="I10" s="39" t="s">
        <v>35</v>
      </c>
      <c r="J10" s="39" t="s">
        <v>36</v>
      </c>
      <c r="K10" s="39"/>
      <c r="L10" s="41"/>
      <c r="M10" s="38">
        <f>E10*H10</f>
        <v>6</v>
      </c>
      <c r="N10" s="41" t="s">
        <v>37</v>
      </c>
      <c r="O10" s="42">
        <v>33000000</v>
      </c>
      <c r="P10" s="43">
        <f>M10*O10</f>
        <v>198000000</v>
      </c>
    </row>
    <row r="11" spans="1:23" ht="15.75" customHeight="1" x14ac:dyDescent="0.25">
      <c r="A11" s="44"/>
      <c r="B11" s="45"/>
      <c r="C11" s="46"/>
      <c r="D11" s="45"/>
      <c r="E11" s="46"/>
      <c r="F11" s="46"/>
      <c r="G11" s="47"/>
      <c r="H11" s="46"/>
      <c r="I11" s="46"/>
      <c r="J11" s="46"/>
      <c r="K11" s="46"/>
      <c r="L11" s="48"/>
      <c r="M11" s="45"/>
      <c r="N11" s="48"/>
      <c r="O11" s="49"/>
      <c r="P11" s="50"/>
    </row>
    <row r="12" spans="1:23" ht="15.75" customHeight="1" x14ac:dyDescent="0.25">
      <c r="A12" s="51" t="s">
        <v>38</v>
      </c>
      <c r="B12" s="52" t="s">
        <v>39</v>
      </c>
      <c r="C12" s="53"/>
      <c r="D12" s="52"/>
      <c r="E12" s="53"/>
      <c r="F12" s="53"/>
      <c r="G12" s="54"/>
      <c r="H12" s="53"/>
      <c r="I12" s="53"/>
      <c r="J12" s="53"/>
      <c r="K12" s="53"/>
      <c r="L12" s="55"/>
      <c r="M12" s="52"/>
      <c r="N12" s="55"/>
      <c r="O12" s="56"/>
      <c r="P12" s="57">
        <f>SUM(P13:P13)</f>
        <v>28000000</v>
      </c>
    </row>
    <row r="13" spans="1:23" ht="15.75" customHeight="1" x14ac:dyDescent="0.25">
      <c r="A13" s="58">
        <v>1</v>
      </c>
      <c r="B13" s="59" t="s">
        <v>19</v>
      </c>
      <c r="C13" s="60" t="s">
        <v>40</v>
      </c>
      <c r="D13" s="59" t="s">
        <v>32</v>
      </c>
      <c r="E13" s="61">
        <v>1</v>
      </c>
      <c r="F13" s="61" t="s">
        <v>33</v>
      </c>
      <c r="G13" s="62" t="s">
        <v>34</v>
      </c>
      <c r="H13" s="61">
        <v>4</v>
      </c>
      <c r="I13" s="61" t="s">
        <v>35</v>
      </c>
      <c r="J13" s="61" t="s">
        <v>36</v>
      </c>
      <c r="K13" s="61"/>
      <c r="L13" s="63"/>
      <c r="M13" s="112">
        <f>E13*H13</f>
        <v>4</v>
      </c>
      <c r="N13" s="63" t="s">
        <v>37</v>
      </c>
      <c r="O13" s="64">
        <v>7000000</v>
      </c>
      <c r="P13" s="65">
        <f>M13*O13</f>
        <v>28000000</v>
      </c>
      <c r="T13">
        <f>16/4</f>
        <v>4</v>
      </c>
      <c r="W13">
        <f>2509219-332000+200000</f>
        <v>2377219</v>
      </c>
    </row>
    <row r="14" spans="1:23" ht="15.75" customHeight="1" x14ac:dyDescent="0.25">
      <c r="A14" s="202" t="s">
        <v>29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4"/>
      <c r="P14" s="72">
        <f>P8+P12</f>
        <v>406000000</v>
      </c>
    </row>
    <row r="15" spans="1:23" ht="15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4"/>
    </row>
    <row r="16" spans="1:23" ht="15.75" customHeight="1" x14ac:dyDescent="0.2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</row>
    <row r="17" spans="1:17" ht="15.75" customHeight="1" x14ac:dyDescent="0.25">
      <c r="A17" s="60"/>
      <c r="B17" s="60"/>
      <c r="C17" s="60"/>
      <c r="D17" s="60"/>
      <c r="E17" s="60"/>
      <c r="F17" s="60"/>
      <c r="G17" s="75"/>
      <c r="H17" s="60"/>
      <c r="I17" s="60"/>
      <c r="J17" s="60"/>
      <c r="K17" s="60"/>
      <c r="L17" s="60"/>
      <c r="M17" s="60"/>
      <c r="N17" s="60"/>
      <c r="O17" s="76"/>
      <c r="P17" s="77"/>
    </row>
    <row r="18" spans="1:17" ht="15.75" customHeight="1" x14ac:dyDescent="0.25">
      <c r="A18" s="16" t="s">
        <v>41</v>
      </c>
      <c r="B18" s="17" t="s">
        <v>42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9"/>
      <c r="P18" s="80"/>
    </row>
    <row r="19" spans="1:17" ht="15.75" customHeight="1" x14ac:dyDescent="0.25">
      <c r="A19" s="20" t="s">
        <v>20</v>
      </c>
      <c r="B19" s="212" t="s">
        <v>43</v>
      </c>
      <c r="C19" s="213"/>
      <c r="D19" s="214" t="s">
        <v>27</v>
      </c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3" t="s">
        <v>28</v>
      </c>
      <c r="P19" s="20" t="s">
        <v>29</v>
      </c>
      <c r="Q19" s="126" t="s">
        <v>71</v>
      </c>
    </row>
    <row r="20" spans="1:17" ht="15.75" customHeight="1" x14ac:dyDescent="0.25">
      <c r="A20" s="113" t="s">
        <v>30</v>
      </c>
      <c r="B20" s="52" t="s">
        <v>47</v>
      </c>
      <c r="C20" s="53"/>
      <c r="D20" s="81"/>
      <c r="E20" s="82"/>
      <c r="F20" s="82"/>
      <c r="G20" s="82"/>
      <c r="H20" s="82"/>
      <c r="I20" s="82"/>
      <c r="J20" s="82"/>
      <c r="K20" s="82"/>
      <c r="L20" s="83"/>
      <c r="M20" s="81"/>
      <c r="N20" s="83"/>
      <c r="O20" s="84"/>
      <c r="P20" s="57">
        <f>P21+P42+P65+P75+P30+P37+P47+P57+P60</f>
        <v>552830000</v>
      </c>
      <c r="Q20" s="119"/>
    </row>
    <row r="21" spans="1:17" s="95" customFormat="1" ht="15.75" customHeight="1" x14ac:dyDescent="0.25">
      <c r="A21" s="89" t="s">
        <v>23</v>
      </c>
      <c r="B21" s="90" t="s">
        <v>122</v>
      </c>
      <c r="C21" s="91"/>
      <c r="D21" s="90"/>
      <c r="E21" s="91"/>
      <c r="F21" s="91"/>
      <c r="G21" s="91"/>
      <c r="H21" s="91"/>
      <c r="I21" s="91"/>
      <c r="J21" s="91"/>
      <c r="K21" s="91"/>
      <c r="L21" s="92"/>
      <c r="M21" s="90"/>
      <c r="N21" s="92"/>
      <c r="O21" s="93"/>
      <c r="P21" s="94">
        <f>SUM(P22:P28)</f>
        <v>27400000</v>
      </c>
      <c r="Q21" s="128" t="s">
        <v>74</v>
      </c>
    </row>
    <row r="22" spans="1:17" s="95" customFormat="1" ht="15.75" customHeight="1" x14ac:dyDescent="0.25">
      <c r="A22" s="96"/>
      <c r="B22" s="85" t="s">
        <v>48</v>
      </c>
      <c r="C22" s="86"/>
      <c r="D22" s="38"/>
      <c r="E22" s="39">
        <v>20</v>
      </c>
      <c r="F22" s="39" t="s">
        <v>33</v>
      </c>
      <c r="G22" s="39" t="s">
        <v>34</v>
      </c>
      <c r="H22" s="39">
        <v>1</v>
      </c>
      <c r="I22" s="39" t="s">
        <v>49</v>
      </c>
      <c r="J22" s="39" t="s">
        <v>34</v>
      </c>
      <c r="K22" s="39">
        <v>1</v>
      </c>
      <c r="L22" s="41" t="s">
        <v>50</v>
      </c>
      <c r="M22" s="38">
        <f>E22*H22*K22</f>
        <v>20</v>
      </c>
      <c r="N22" s="41" t="s">
        <v>51</v>
      </c>
      <c r="O22" s="42">
        <v>110000</v>
      </c>
      <c r="P22" s="43">
        <f t="shared" ref="P22:P24" si="0">M22*O22</f>
        <v>2200000</v>
      </c>
      <c r="Q22" s="120"/>
    </row>
    <row r="23" spans="1:17" s="95" customFormat="1" ht="15.75" customHeight="1" x14ac:dyDescent="0.25">
      <c r="A23" s="96"/>
      <c r="B23" s="85" t="s">
        <v>52</v>
      </c>
      <c r="C23" s="86"/>
      <c r="D23" s="38"/>
      <c r="E23" s="39">
        <v>20</v>
      </c>
      <c r="F23" s="39" t="s">
        <v>33</v>
      </c>
      <c r="G23" s="39" t="s">
        <v>34</v>
      </c>
      <c r="H23" s="39">
        <v>1</v>
      </c>
      <c r="I23" s="39" t="s">
        <v>49</v>
      </c>
      <c r="J23" s="39" t="s">
        <v>34</v>
      </c>
      <c r="K23" s="39">
        <v>1</v>
      </c>
      <c r="L23" s="41" t="s">
        <v>50</v>
      </c>
      <c r="M23" s="38">
        <f>E23*H23*K23</f>
        <v>20</v>
      </c>
      <c r="N23" s="41" t="s">
        <v>51</v>
      </c>
      <c r="O23" s="42">
        <v>130000</v>
      </c>
      <c r="P23" s="43">
        <f t="shared" si="0"/>
        <v>2600000</v>
      </c>
      <c r="Q23" s="120"/>
    </row>
    <row r="24" spans="1:17" s="95" customFormat="1" ht="15.75" customHeight="1" x14ac:dyDescent="0.25">
      <c r="A24" s="96"/>
      <c r="B24" s="85" t="s">
        <v>78</v>
      </c>
      <c r="C24" s="86"/>
      <c r="D24" s="38"/>
      <c r="E24" s="39">
        <v>20</v>
      </c>
      <c r="F24" s="39" t="s">
        <v>33</v>
      </c>
      <c r="G24" s="39" t="s">
        <v>34</v>
      </c>
      <c r="H24" s="39">
        <v>1</v>
      </c>
      <c r="I24" s="39" t="s">
        <v>49</v>
      </c>
      <c r="J24" s="39" t="s">
        <v>34</v>
      </c>
      <c r="K24" s="39">
        <v>1</v>
      </c>
      <c r="L24" s="41" t="s">
        <v>50</v>
      </c>
      <c r="M24" s="38">
        <f>E24*H24*K24</f>
        <v>20</v>
      </c>
      <c r="N24" s="41" t="s">
        <v>51</v>
      </c>
      <c r="O24" s="42">
        <v>330000</v>
      </c>
      <c r="P24" s="43">
        <f t="shared" si="0"/>
        <v>6600000</v>
      </c>
      <c r="Q24" s="120"/>
    </row>
    <row r="25" spans="1:17" s="95" customFormat="1" ht="15.75" customHeight="1" x14ac:dyDescent="0.25">
      <c r="A25" s="96"/>
      <c r="B25" s="129"/>
      <c r="C25" s="130"/>
      <c r="D25" s="31"/>
      <c r="E25" s="32"/>
      <c r="F25" s="32"/>
      <c r="G25" s="32"/>
      <c r="H25" s="32"/>
      <c r="I25" s="32"/>
      <c r="J25" s="32"/>
      <c r="K25" s="32"/>
      <c r="L25" s="34"/>
      <c r="M25" s="31"/>
      <c r="N25" s="34"/>
      <c r="O25" s="35"/>
      <c r="P25" s="36"/>
      <c r="Q25" s="120"/>
    </row>
    <row r="26" spans="1:17" s="95" customFormat="1" ht="15.75" customHeight="1" x14ac:dyDescent="0.25">
      <c r="A26" s="96"/>
      <c r="B26" s="129" t="s">
        <v>44</v>
      </c>
      <c r="C26" s="130"/>
      <c r="D26" s="31"/>
      <c r="E26" s="32">
        <v>1</v>
      </c>
      <c r="F26" s="32" t="s">
        <v>45</v>
      </c>
      <c r="G26" s="32" t="s">
        <v>34</v>
      </c>
      <c r="H26" s="32">
        <v>4</v>
      </c>
      <c r="I26" s="32" t="s">
        <v>35</v>
      </c>
      <c r="J26" s="32"/>
      <c r="K26" s="32"/>
      <c r="L26" s="34"/>
      <c r="M26" s="31">
        <f>E26*H26</f>
        <v>4</v>
      </c>
      <c r="N26" s="34" t="s">
        <v>45</v>
      </c>
      <c r="O26" s="35">
        <v>2000000</v>
      </c>
      <c r="P26" s="36">
        <f>M26*O26</f>
        <v>8000000</v>
      </c>
      <c r="Q26" s="120"/>
    </row>
    <row r="27" spans="1:17" s="95" customFormat="1" ht="15.75" customHeight="1" x14ac:dyDescent="0.25">
      <c r="A27" s="96"/>
      <c r="B27" s="85" t="s">
        <v>46</v>
      </c>
      <c r="C27" s="86"/>
      <c r="D27" s="38"/>
      <c r="E27" s="39">
        <v>1</v>
      </c>
      <c r="F27" s="39" t="s">
        <v>45</v>
      </c>
      <c r="G27" s="39" t="s">
        <v>34</v>
      </c>
      <c r="H27" s="39">
        <v>4</v>
      </c>
      <c r="I27" s="39" t="s">
        <v>35</v>
      </c>
      <c r="J27" s="39"/>
      <c r="K27" s="39"/>
      <c r="L27" s="41"/>
      <c r="M27" s="38">
        <f>E27*H27</f>
        <v>4</v>
      </c>
      <c r="N27" s="41" t="s">
        <v>45</v>
      </c>
      <c r="O27" s="42">
        <v>1000000</v>
      </c>
      <c r="P27" s="43">
        <f>M27*O27</f>
        <v>4000000</v>
      </c>
      <c r="Q27" s="120"/>
    </row>
    <row r="28" spans="1:17" s="95" customFormat="1" ht="15.75" customHeight="1" x14ac:dyDescent="0.25">
      <c r="A28" s="96"/>
      <c r="B28" s="85" t="s">
        <v>77</v>
      </c>
      <c r="C28" s="86"/>
      <c r="D28" s="38"/>
      <c r="E28" s="32">
        <v>1</v>
      </c>
      <c r="F28" s="32" t="s">
        <v>45</v>
      </c>
      <c r="G28" s="32" t="s">
        <v>34</v>
      </c>
      <c r="H28" s="32">
        <v>4</v>
      </c>
      <c r="I28" s="32" t="s">
        <v>35</v>
      </c>
      <c r="J28" s="39"/>
      <c r="K28" s="39"/>
      <c r="L28" s="41"/>
      <c r="M28" s="31">
        <f>E28*H28</f>
        <v>4</v>
      </c>
      <c r="N28" s="34" t="s">
        <v>45</v>
      </c>
      <c r="O28" s="42">
        <v>1000000</v>
      </c>
      <c r="P28" s="43">
        <f>M28*O28</f>
        <v>4000000</v>
      </c>
      <c r="Q28" s="120"/>
    </row>
    <row r="29" spans="1:17" s="95" customFormat="1" ht="15.75" customHeight="1" x14ac:dyDescent="0.25">
      <c r="A29" s="157"/>
      <c r="B29" s="85"/>
      <c r="C29" s="86"/>
      <c r="D29" s="38"/>
      <c r="E29" s="32"/>
      <c r="F29" s="32"/>
      <c r="G29" s="32"/>
      <c r="H29" s="32"/>
      <c r="I29" s="32"/>
      <c r="J29" s="39"/>
      <c r="K29" s="39"/>
      <c r="L29" s="41"/>
      <c r="M29" s="31"/>
      <c r="N29" s="34"/>
      <c r="O29" s="42"/>
      <c r="P29" s="43"/>
      <c r="Q29" s="120"/>
    </row>
    <row r="30" spans="1:17" s="95" customFormat="1" ht="15.75" customHeight="1" x14ac:dyDescent="0.25">
      <c r="A30" s="89" t="s">
        <v>41</v>
      </c>
      <c r="B30" s="90" t="s">
        <v>112</v>
      </c>
      <c r="C30" s="91"/>
      <c r="D30" s="90"/>
      <c r="E30" s="91"/>
      <c r="F30" s="91"/>
      <c r="G30" s="91"/>
      <c r="H30" s="91"/>
      <c r="I30" s="91"/>
      <c r="J30" s="91"/>
      <c r="K30" s="91"/>
      <c r="L30" s="92"/>
      <c r="M30" s="90"/>
      <c r="N30" s="92"/>
      <c r="O30" s="93"/>
      <c r="P30" s="94">
        <f>SUM(P31:P35)</f>
        <v>33950000</v>
      </c>
      <c r="Q30" s="128" t="s">
        <v>74</v>
      </c>
    </row>
    <row r="31" spans="1:17" s="95" customFormat="1" ht="15.75" customHeight="1" x14ac:dyDescent="0.25">
      <c r="A31" s="96"/>
      <c r="B31" s="85" t="s">
        <v>48</v>
      </c>
      <c r="C31" s="86"/>
      <c r="D31" s="38"/>
      <c r="E31" s="39">
        <v>35</v>
      </c>
      <c r="F31" s="39" t="s">
        <v>33</v>
      </c>
      <c r="G31" s="39" t="s">
        <v>34</v>
      </c>
      <c r="H31" s="39">
        <v>1</v>
      </c>
      <c r="I31" s="39" t="s">
        <v>49</v>
      </c>
      <c r="J31" s="39" t="s">
        <v>34</v>
      </c>
      <c r="K31" s="39">
        <v>1</v>
      </c>
      <c r="L31" s="41" t="s">
        <v>50</v>
      </c>
      <c r="M31" s="38">
        <f>E31*H31*K31</f>
        <v>35</v>
      </c>
      <c r="N31" s="41" t="s">
        <v>51</v>
      </c>
      <c r="O31" s="42">
        <v>110000</v>
      </c>
      <c r="P31" s="43">
        <f t="shared" ref="P31:P35" si="1">M31*O31</f>
        <v>3850000</v>
      </c>
      <c r="Q31" s="120"/>
    </row>
    <row r="32" spans="1:17" s="95" customFormat="1" ht="15.75" customHeight="1" x14ac:dyDescent="0.25">
      <c r="A32" s="96"/>
      <c r="B32" s="85" t="s">
        <v>52</v>
      </c>
      <c r="C32" s="86"/>
      <c r="D32" s="38"/>
      <c r="E32" s="39">
        <v>35</v>
      </c>
      <c r="F32" s="39" t="s">
        <v>33</v>
      </c>
      <c r="G32" s="39" t="s">
        <v>34</v>
      </c>
      <c r="H32" s="39">
        <v>1</v>
      </c>
      <c r="I32" s="39" t="s">
        <v>49</v>
      </c>
      <c r="J32" s="39" t="s">
        <v>34</v>
      </c>
      <c r="K32" s="39">
        <v>1</v>
      </c>
      <c r="L32" s="41" t="s">
        <v>50</v>
      </c>
      <c r="M32" s="38">
        <f>E32*H32*K32</f>
        <v>35</v>
      </c>
      <c r="N32" s="41" t="s">
        <v>51</v>
      </c>
      <c r="O32" s="42">
        <v>130000</v>
      </c>
      <c r="P32" s="43">
        <f t="shared" si="1"/>
        <v>4550000</v>
      </c>
      <c r="Q32" s="120"/>
    </row>
    <row r="33" spans="1:19" s="95" customFormat="1" ht="15.75" customHeight="1" x14ac:dyDescent="0.25">
      <c r="A33" s="96"/>
      <c r="B33" s="85" t="s">
        <v>78</v>
      </c>
      <c r="C33" s="86"/>
      <c r="D33" s="38"/>
      <c r="E33" s="39">
        <v>35</v>
      </c>
      <c r="F33" s="39" t="s">
        <v>33</v>
      </c>
      <c r="G33" s="39" t="s">
        <v>34</v>
      </c>
      <c r="H33" s="39">
        <v>1</v>
      </c>
      <c r="I33" s="39" t="s">
        <v>49</v>
      </c>
      <c r="J33" s="39" t="s">
        <v>34</v>
      </c>
      <c r="K33" s="39">
        <v>1</v>
      </c>
      <c r="L33" s="41" t="s">
        <v>50</v>
      </c>
      <c r="M33" s="38">
        <f>E33*H33*K33</f>
        <v>35</v>
      </c>
      <c r="N33" s="41" t="s">
        <v>51</v>
      </c>
      <c r="O33" s="42">
        <v>330000</v>
      </c>
      <c r="P33" s="43">
        <f t="shared" si="1"/>
        <v>11550000</v>
      </c>
      <c r="Q33" s="120"/>
    </row>
    <row r="34" spans="1:19" ht="15.75" customHeight="1" x14ac:dyDescent="0.25">
      <c r="A34" s="37"/>
      <c r="B34" s="85" t="s">
        <v>84</v>
      </c>
      <c r="C34" s="86"/>
      <c r="D34" s="38"/>
      <c r="E34" s="39">
        <v>4</v>
      </c>
      <c r="F34" s="39" t="s">
        <v>33</v>
      </c>
      <c r="G34" s="39" t="s">
        <v>34</v>
      </c>
      <c r="H34" s="39">
        <v>2</v>
      </c>
      <c r="I34" s="39" t="s">
        <v>86</v>
      </c>
      <c r="J34" s="39"/>
      <c r="K34" s="39"/>
      <c r="L34" s="41"/>
      <c r="M34" s="38">
        <f t="shared" ref="M34:M35" si="2">E34*H34</f>
        <v>8</v>
      </c>
      <c r="N34" s="41" t="s">
        <v>51</v>
      </c>
      <c r="O34" s="42">
        <v>1400000</v>
      </c>
      <c r="P34" s="43">
        <f t="shared" si="1"/>
        <v>11200000</v>
      </c>
      <c r="Q34" s="119"/>
    </row>
    <row r="35" spans="1:19" ht="15.75" customHeight="1" x14ac:dyDescent="0.25">
      <c r="A35" s="37"/>
      <c r="B35" s="85" t="s">
        <v>85</v>
      </c>
      <c r="C35" s="86"/>
      <c r="D35" s="38"/>
      <c r="E35" s="39">
        <v>2</v>
      </c>
      <c r="F35" s="39" t="s">
        <v>33</v>
      </c>
      <c r="G35" s="39" t="s">
        <v>34</v>
      </c>
      <c r="H35" s="39">
        <v>2</v>
      </c>
      <c r="I35" s="39" t="s">
        <v>86</v>
      </c>
      <c r="J35" s="39"/>
      <c r="K35" s="39"/>
      <c r="L35" s="41"/>
      <c r="M35" s="38">
        <f t="shared" si="2"/>
        <v>4</v>
      </c>
      <c r="N35" s="41" t="s">
        <v>51</v>
      </c>
      <c r="O35" s="42">
        <v>700000</v>
      </c>
      <c r="P35" s="43">
        <f t="shared" si="1"/>
        <v>2800000</v>
      </c>
      <c r="Q35" s="119"/>
    </row>
    <row r="36" spans="1:19" ht="15.75" customHeight="1" x14ac:dyDescent="0.25">
      <c r="B36" s="158"/>
      <c r="D36" s="158"/>
      <c r="M36" s="158"/>
      <c r="O36" s="159"/>
      <c r="P36" s="158"/>
      <c r="Q36" s="158"/>
    </row>
    <row r="37" spans="1:19" s="95" customFormat="1" ht="15.75" customHeight="1" x14ac:dyDescent="0.25">
      <c r="A37" s="89" t="s">
        <v>66</v>
      </c>
      <c r="B37" s="90" t="s">
        <v>123</v>
      </c>
      <c r="C37" s="91"/>
      <c r="D37" s="90"/>
      <c r="E37" s="91"/>
      <c r="F37" s="91"/>
      <c r="G37" s="91"/>
      <c r="H37" s="91"/>
      <c r="I37" s="91"/>
      <c r="J37" s="91"/>
      <c r="K37" s="91"/>
      <c r="L37" s="92"/>
      <c r="M37" s="90"/>
      <c r="N37" s="92"/>
      <c r="O37" s="93"/>
      <c r="P37" s="94">
        <f>SUM(P38:P40)</f>
        <v>14250000</v>
      </c>
      <c r="Q37" s="128" t="s">
        <v>75</v>
      </c>
    </row>
    <row r="38" spans="1:19" s="95" customFormat="1" ht="15.75" customHeight="1" x14ac:dyDescent="0.25">
      <c r="A38" s="96"/>
      <c r="B38" s="85" t="s">
        <v>48</v>
      </c>
      <c r="C38" s="86"/>
      <c r="D38" s="38"/>
      <c r="E38" s="39">
        <v>25</v>
      </c>
      <c r="F38" s="39" t="s">
        <v>33</v>
      </c>
      <c r="G38" s="39" t="s">
        <v>34</v>
      </c>
      <c r="H38" s="39">
        <v>1</v>
      </c>
      <c r="I38" s="39" t="s">
        <v>49</v>
      </c>
      <c r="J38" s="39" t="s">
        <v>34</v>
      </c>
      <c r="K38" s="39">
        <v>1</v>
      </c>
      <c r="L38" s="41" t="s">
        <v>50</v>
      </c>
      <c r="M38" s="38">
        <f>E38*H38*K38</f>
        <v>25</v>
      </c>
      <c r="N38" s="41" t="s">
        <v>51</v>
      </c>
      <c r="O38" s="42">
        <v>110000</v>
      </c>
      <c r="P38" s="43">
        <f t="shared" ref="P38:P40" si="3">M38*O38</f>
        <v>2750000</v>
      </c>
      <c r="Q38" s="120"/>
      <c r="S38" s="95">
        <f>21*15%</f>
        <v>3.15</v>
      </c>
    </row>
    <row r="39" spans="1:19" s="95" customFormat="1" ht="15.75" customHeight="1" x14ac:dyDescent="0.25">
      <c r="A39" s="96"/>
      <c r="B39" s="85" t="s">
        <v>52</v>
      </c>
      <c r="C39" s="86"/>
      <c r="D39" s="38"/>
      <c r="E39" s="39">
        <v>25</v>
      </c>
      <c r="F39" s="39" t="s">
        <v>33</v>
      </c>
      <c r="G39" s="39" t="s">
        <v>34</v>
      </c>
      <c r="H39" s="39">
        <v>1</v>
      </c>
      <c r="I39" s="39" t="s">
        <v>49</v>
      </c>
      <c r="J39" s="39" t="s">
        <v>34</v>
      </c>
      <c r="K39" s="39">
        <v>1</v>
      </c>
      <c r="L39" s="41" t="s">
        <v>50</v>
      </c>
      <c r="M39" s="38">
        <f>E39*H39*K39</f>
        <v>25</v>
      </c>
      <c r="N39" s="41" t="s">
        <v>51</v>
      </c>
      <c r="O39" s="42">
        <v>130000</v>
      </c>
      <c r="P39" s="43">
        <f t="shared" si="3"/>
        <v>3250000</v>
      </c>
      <c r="Q39" s="120"/>
      <c r="S39" s="95">
        <f>29*15%</f>
        <v>4.3499999999999996</v>
      </c>
    </row>
    <row r="40" spans="1:19" s="95" customFormat="1" ht="15.75" customHeight="1" x14ac:dyDescent="0.25">
      <c r="A40" s="96"/>
      <c r="B40" s="85" t="s">
        <v>78</v>
      </c>
      <c r="C40" s="86"/>
      <c r="D40" s="38"/>
      <c r="E40" s="39">
        <v>25</v>
      </c>
      <c r="F40" s="39" t="s">
        <v>33</v>
      </c>
      <c r="G40" s="39" t="s">
        <v>34</v>
      </c>
      <c r="H40" s="39">
        <v>1</v>
      </c>
      <c r="I40" s="39" t="s">
        <v>49</v>
      </c>
      <c r="J40" s="39" t="s">
        <v>34</v>
      </c>
      <c r="K40" s="39">
        <v>1</v>
      </c>
      <c r="L40" s="41" t="s">
        <v>50</v>
      </c>
      <c r="M40" s="38">
        <f>E40*H40*K40</f>
        <v>25</v>
      </c>
      <c r="N40" s="41" t="s">
        <v>51</v>
      </c>
      <c r="O40" s="42">
        <v>330000</v>
      </c>
      <c r="P40" s="43">
        <f t="shared" si="3"/>
        <v>8250000</v>
      </c>
      <c r="Q40" s="120"/>
    </row>
    <row r="41" spans="1:19" s="95" customFormat="1" ht="15.75" customHeight="1" x14ac:dyDescent="0.25">
      <c r="A41" s="96"/>
      <c r="B41" s="129"/>
      <c r="C41" s="130"/>
      <c r="D41" s="31"/>
      <c r="E41" s="32"/>
      <c r="F41" s="32"/>
      <c r="G41" s="32"/>
      <c r="H41" s="32"/>
      <c r="I41" s="32"/>
      <c r="J41" s="32"/>
      <c r="K41" s="32"/>
      <c r="L41" s="34"/>
      <c r="M41" s="31"/>
      <c r="N41" s="34"/>
      <c r="O41" s="35"/>
      <c r="P41" s="36"/>
      <c r="Q41" s="120"/>
    </row>
    <row r="42" spans="1:19" ht="15.75" customHeight="1" x14ac:dyDescent="0.25">
      <c r="A42" s="97" t="s">
        <v>124</v>
      </c>
      <c r="B42" s="90" t="s">
        <v>125</v>
      </c>
      <c r="C42" s="98"/>
      <c r="D42" s="90"/>
      <c r="E42" s="91"/>
      <c r="F42" s="91"/>
      <c r="G42" s="91"/>
      <c r="H42" s="91"/>
      <c r="I42" s="91"/>
      <c r="J42" s="91"/>
      <c r="K42" s="91"/>
      <c r="L42" s="92"/>
      <c r="M42" s="90"/>
      <c r="N42" s="92"/>
      <c r="O42" s="93"/>
      <c r="P42" s="94">
        <f>SUM(P43:P45)</f>
        <v>56700000</v>
      </c>
      <c r="Q42" s="128" t="s">
        <v>75</v>
      </c>
    </row>
    <row r="43" spans="1:19" ht="15.75" customHeight="1" x14ac:dyDescent="0.25">
      <c r="A43" s="37"/>
      <c r="B43" s="85" t="s">
        <v>48</v>
      </c>
      <c r="C43" s="86"/>
      <c r="D43" s="38"/>
      <c r="E43" s="39">
        <v>3</v>
      </c>
      <c r="F43" s="39" t="s">
        <v>33</v>
      </c>
      <c r="G43" s="39" t="s">
        <v>34</v>
      </c>
      <c r="H43" s="39">
        <v>2</v>
      </c>
      <c r="I43" s="39" t="s">
        <v>79</v>
      </c>
      <c r="J43" s="39" t="s">
        <v>34</v>
      </c>
      <c r="K43" s="39">
        <v>1</v>
      </c>
      <c r="L43" s="41" t="s">
        <v>80</v>
      </c>
      <c r="M43" s="38">
        <f>E43*H43*K43</f>
        <v>6</v>
      </c>
      <c r="N43" s="41" t="s">
        <v>51</v>
      </c>
      <c r="O43" s="42">
        <v>6000000</v>
      </c>
      <c r="P43" s="43">
        <f>M43*O43</f>
        <v>36000000</v>
      </c>
      <c r="Q43" s="119"/>
    </row>
    <row r="44" spans="1:19" ht="15.75" customHeight="1" x14ac:dyDescent="0.25">
      <c r="A44" s="37"/>
      <c r="B44" s="85" t="s">
        <v>81</v>
      </c>
      <c r="C44" s="86"/>
      <c r="D44" s="38"/>
      <c r="E44" s="39">
        <v>3</v>
      </c>
      <c r="F44" s="39" t="s">
        <v>33</v>
      </c>
      <c r="G44" s="39" t="s">
        <v>34</v>
      </c>
      <c r="H44" s="39">
        <v>2</v>
      </c>
      <c r="I44" s="39" t="s">
        <v>79</v>
      </c>
      <c r="J44" s="39" t="s">
        <v>34</v>
      </c>
      <c r="K44" s="39">
        <v>4</v>
      </c>
      <c r="L44" s="41" t="s">
        <v>50</v>
      </c>
      <c r="M44" s="38">
        <f>E44*H44*K44</f>
        <v>24</v>
      </c>
      <c r="N44" s="41" t="s">
        <v>51</v>
      </c>
      <c r="O44" s="42">
        <v>450000</v>
      </c>
      <c r="P44" s="43">
        <f>M44*O44</f>
        <v>10800000</v>
      </c>
      <c r="Q44" s="119"/>
    </row>
    <row r="45" spans="1:19" ht="15.75" customHeight="1" x14ac:dyDescent="0.25">
      <c r="A45" s="37"/>
      <c r="B45" s="85" t="s">
        <v>82</v>
      </c>
      <c r="C45" s="86"/>
      <c r="D45" s="38"/>
      <c r="E45" s="39">
        <v>3</v>
      </c>
      <c r="F45" s="39" t="s">
        <v>33</v>
      </c>
      <c r="G45" s="39" t="s">
        <v>34</v>
      </c>
      <c r="H45" s="39">
        <v>2</v>
      </c>
      <c r="I45" s="39" t="s">
        <v>79</v>
      </c>
      <c r="J45" s="39" t="s">
        <v>34</v>
      </c>
      <c r="K45" s="39">
        <v>3</v>
      </c>
      <c r="L45" s="41" t="s">
        <v>50</v>
      </c>
      <c r="M45" s="38">
        <f>E45*H45*K45</f>
        <v>18</v>
      </c>
      <c r="N45" s="41" t="s">
        <v>51</v>
      </c>
      <c r="O45" s="42">
        <v>550000</v>
      </c>
      <c r="P45" s="43">
        <f>M45*O45</f>
        <v>9900000</v>
      </c>
      <c r="Q45" s="119"/>
    </row>
    <row r="46" spans="1:19" ht="15.75" customHeight="1" x14ac:dyDescent="0.25">
      <c r="A46" s="37"/>
      <c r="B46" s="85"/>
      <c r="C46" s="86"/>
      <c r="D46" s="38"/>
      <c r="E46" s="39"/>
      <c r="F46" s="39"/>
      <c r="G46" s="39"/>
      <c r="H46" s="39"/>
      <c r="I46" s="39"/>
      <c r="J46" s="39"/>
      <c r="K46" s="39"/>
      <c r="L46" s="41"/>
      <c r="M46" s="38"/>
      <c r="N46" s="41"/>
      <c r="O46" s="42"/>
      <c r="P46" s="43"/>
      <c r="Q46" s="119"/>
    </row>
    <row r="47" spans="1:19" ht="15.75" customHeight="1" x14ac:dyDescent="0.25">
      <c r="A47" s="97" t="s">
        <v>67</v>
      </c>
      <c r="B47" s="90" t="s">
        <v>126</v>
      </c>
      <c r="C47" s="98"/>
      <c r="D47" s="90"/>
      <c r="E47" s="91"/>
      <c r="F47" s="91"/>
      <c r="G47" s="91"/>
      <c r="H47" s="91"/>
      <c r="I47" s="91"/>
      <c r="J47" s="91"/>
      <c r="K47" s="91"/>
      <c r="L47" s="92"/>
      <c r="M47" s="90"/>
      <c r="N47" s="92"/>
      <c r="O47" s="93"/>
      <c r="P47" s="94">
        <f>SUM(P49:P55)</f>
        <v>250950000</v>
      </c>
      <c r="Q47" s="128" t="s">
        <v>75</v>
      </c>
    </row>
    <row r="48" spans="1:19" ht="15.75" customHeight="1" x14ac:dyDescent="0.25">
      <c r="A48" s="97"/>
      <c r="B48" s="160" t="s">
        <v>127</v>
      </c>
      <c r="C48" s="98"/>
      <c r="D48" s="90"/>
      <c r="E48" s="91"/>
      <c r="F48" s="91"/>
      <c r="G48" s="91"/>
      <c r="H48" s="91"/>
      <c r="I48" s="91"/>
      <c r="J48" s="91"/>
      <c r="K48" s="91"/>
      <c r="L48" s="92"/>
      <c r="M48" s="90"/>
      <c r="N48" s="92"/>
      <c r="O48" s="93"/>
      <c r="P48" s="94"/>
      <c r="Q48" s="128"/>
    </row>
    <row r="49" spans="1:22" ht="15.75" customHeight="1" x14ac:dyDescent="0.25">
      <c r="A49" s="37"/>
      <c r="B49" s="85" t="s">
        <v>48</v>
      </c>
      <c r="C49" s="86"/>
      <c r="D49" s="38"/>
      <c r="E49" s="39">
        <v>3</v>
      </c>
      <c r="F49" s="39" t="s">
        <v>33</v>
      </c>
      <c r="G49" s="39" t="s">
        <v>34</v>
      </c>
      <c r="H49" s="39">
        <v>7</v>
      </c>
      <c r="I49" s="39" t="s">
        <v>79</v>
      </c>
      <c r="J49" s="39" t="s">
        <v>34</v>
      </c>
      <c r="K49" s="39">
        <v>1</v>
      </c>
      <c r="L49" s="41" t="s">
        <v>80</v>
      </c>
      <c r="M49" s="38">
        <f>E49*H49*K49</f>
        <v>21</v>
      </c>
      <c r="N49" s="41" t="s">
        <v>51</v>
      </c>
      <c r="O49" s="42">
        <v>6000000</v>
      </c>
      <c r="P49" s="43">
        <f>M49*O49</f>
        <v>126000000</v>
      </c>
      <c r="Q49" s="119"/>
    </row>
    <row r="50" spans="1:22" ht="15.75" customHeight="1" x14ac:dyDescent="0.25">
      <c r="A50" s="37"/>
      <c r="B50" s="85" t="s">
        <v>81</v>
      </c>
      <c r="C50" s="86"/>
      <c r="D50" s="38"/>
      <c r="E50" s="39">
        <v>3</v>
      </c>
      <c r="F50" s="39" t="s">
        <v>33</v>
      </c>
      <c r="G50" s="39" t="s">
        <v>34</v>
      </c>
      <c r="H50" s="39">
        <v>7</v>
      </c>
      <c r="I50" s="39" t="s">
        <v>79</v>
      </c>
      <c r="J50" s="39" t="s">
        <v>34</v>
      </c>
      <c r="K50" s="39">
        <v>4</v>
      </c>
      <c r="L50" s="41" t="s">
        <v>50</v>
      </c>
      <c r="M50" s="38">
        <f>E50*H50*K50</f>
        <v>84</v>
      </c>
      <c r="N50" s="41" t="s">
        <v>51</v>
      </c>
      <c r="O50" s="42">
        <v>450000</v>
      </c>
      <c r="P50" s="43">
        <f>M50*O50</f>
        <v>37800000</v>
      </c>
      <c r="Q50" s="119"/>
    </row>
    <row r="51" spans="1:22" ht="15.75" customHeight="1" x14ac:dyDescent="0.25">
      <c r="A51" s="37"/>
      <c r="B51" s="85" t="s">
        <v>82</v>
      </c>
      <c r="C51" s="86"/>
      <c r="D51" s="38"/>
      <c r="E51" s="39">
        <v>3</v>
      </c>
      <c r="F51" s="39" t="s">
        <v>33</v>
      </c>
      <c r="G51" s="39" t="s">
        <v>34</v>
      </c>
      <c r="H51" s="39">
        <v>7</v>
      </c>
      <c r="I51" s="39" t="s">
        <v>79</v>
      </c>
      <c r="J51" s="39" t="s">
        <v>34</v>
      </c>
      <c r="K51" s="39">
        <v>3</v>
      </c>
      <c r="L51" s="41" t="s">
        <v>50</v>
      </c>
      <c r="M51" s="38">
        <f>E51*H51*K51</f>
        <v>63</v>
      </c>
      <c r="N51" s="41" t="s">
        <v>51</v>
      </c>
      <c r="O51" s="42">
        <v>550000</v>
      </c>
      <c r="P51" s="43">
        <f>M51*O51</f>
        <v>34650000</v>
      </c>
      <c r="Q51" s="119"/>
    </row>
    <row r="52" spans="1:22" ht="15.75" customHeight="1" x14ac:dyDescent="0.25">
      <c r="A52" s="97"/>
      <c r="B52" s="160" t="s">
        <v>128</v>
      </c>
      <c r="C52" s="98"/>
      <c r="D52" s="90"/>
      <c r="E52" s="91"/>
      <c r="F52" s="91"/>
      <c r="G52" s="91"/>
      <c r="H52" s="91"/>
      <c r="I52" s="91"/>
      <c r="J52" s="91"/>
      <c r="K52" s="91"/>
      <c r="L52" s="92"/>
      <c r="M52" s="90"/>
      <c r="N52" s="92"/>
      <c r="O52" s="93"/>
      <c r="P52" s="94"/>
      <c r="Q52" s="128"/>
    </row>
    <row r="53" spans="1:22" ht="15.75" customHeight="1" x14ac:dyDescent="0.25">
      <c r="A53" s="37"/>
      <c r="B53" s="85" t="s">
        <v>182</v>
      </c>
      <c r="C53" s="86"/>
      <c r="D53" s="38"/>
      <c r="E53" s="39">
        <v>3</v>
      </c>
      <c r="F53" s="39" t="s">
        <v>33</v>
      </c>
      <c r="G53" s="39" t="s">
        <v>34</v>
      </c>
      <c r="H53" s="39">
        <v>7</v>
      </c>
      <c r="I53" s="39" t="s">
        <v>79</v>
      </c>
      <c r="J53" s="39" t="s">
        <v>34</v>
      </c>
      <c r="K53" s="39">
        <v>4</v>
      </c>
      <c r="L53" s="41" t="s">
        <v>80</v>
      </c>
      <c r="M53" s="38">
        <f>E53*H53*K53</f>
        <v>84</v>
      </c>
      <c r="N53" s="41" t="s">
        <v>51</v>
      </c>
      <c r="O53" s="42">
        <v>110000</v>
      </c>
      <c r="P53" s="43">
        <f>M53*O53</f>
        <v>9240000</v>
      </c>
      <c r="Q53" s="119"/>
      <c r="S53" t="s">
        <v>181</v>
      </c>
    </row>
    <row r="54" spans="1:22" ht="15.75" customHeight="1" x14ac:dyDescent="0.25">
      <c r="A54" s="37"/>
      <c r="B54" s="85" t="s">
        <v>129</v>
      </c>
      <c r="C54" s="86"/>
      <c r="D54" s="38"/>
      <c r="E54" s="39">
        <v>3</v>
      </c>
      <c r="F54" s="39" t="s">
        <v>33</v>
      </c>
      <c r="G54" s="39" t="s">
        <v>34</v>
      </c>
      <c r="H54" s="39">
        <v>7</v>
      </c>
      <c r="I54" s="39" t="s">
        <v>79</v>
      </c>
      <c r="J54" s="39" t="s">
        <v>34</v>
      </c>
      <c r="K54" s="39">
        <v>120</v>
      </c>
      <c r="L54" s="41" t="s">
        <v>130</v>
      </c>
      <c r="M54" s="38">
        <f>E54*H54*K54</f>
        <v>2520</v>
      </c>
      <c r="N54" s="41" t="s">
        <v>131</v>
      </c>
      <c r="O54" s="42">
        <v>8000</v>
      </c>
      <c r="P54" s="43">
        <f>M54*O54</f>
        <v>20160000</v>
      </c>
      <c r="Q54" s="119"/>
      <c r="S54" s="153">
        <f>8000*120</f>
        <v>960000</v>
      </c>
      <c r="U54">
        <f>30*4</f>
        <v>120</v>
      </c>
      <c r="V54" t="s">
        <v>132</v>
      </c>
    </row>
    <row r="55" spans="1:22" ht="15.75" customHeight="1" x14ac:dyDescent="0.25">
      <c r="A55" s="37"/>
      <c r="B55" s="85" t="s">
        <v>82</v>
      </c>
      <c r="C55" s="86"/>
      <c r="D55" s="38"/>
      <c r="E55" s="39">
        <v>3</v>
      </c>
      <c r="F55" s="39" t="s">
        <v>33</v>
      </c>
      <c r="G55" s="39" t="s">
        <v>34</v>
      </c>
      <c r="H55" s="39">
        <v>7</v>
      </c>
      <c r="I55" s="39" t="s">
        <v>79</v>
      </c>
      <c r="J55" s="39" t="s">
        <v>34</v>
      </c>
      <c r="K55" s="39">
        <v>2</v>
      </c>
      <c r="L55" s="41" t="s">
        <v>50</v>
      </c>
      <c r="M55" s="38">
        <f>E55*H55*K55</f>
        <v>42</v>
      </c>
      <c r="N55" s="41" t="s">
        <v>51</v>
      </c>
      <c r="O55" s="42">
        <v>550000</v>
      </c>
      <c r="P55" s="43">
        <f>M55*O55</f>
        <v>23100000</v>
      </c>
      <c r="Q55" s="119"/>
      <c r="S55" s="163"/>
    </row>
    <row r="56" spans="1:22" ht="15.75" customHeight="1" x14ac:dyDescent="0.25">
      <c r="A56" s="37"/>
      <c r="B56" s="85"/>
      <c r="C56" s="86"/>
      <c r="D56" s="38"/>
      <c r="E56" s="39"/>
      <c r="F56" s="39"/>
      <c r="G56" s="39"/>
      <c r="H56" s="39"/>
      <c r="I56" s="39"/>
      <c r="J56" s="39"/>
      <c r="K56" s="39"/>
      <c r="L56" s="41"/>
      <c r="M56" s="38"/>
      <c r="N56" s="41"/>
      <c r="O56" s="42"/>
      <c r="P56" s="43"/>
      <c r="Q56" s="119"/>
    </row>
    <row r="57" spans="1:22" s="95" customFormat="1" ht="15.75" customHeight="1" x14ac:dyDescent="0.25">
      <c r="A57" s="89" t="s">
        <v>138</v>
      </c>
      <c r="B57" s="90" t="s">
        <v>133</v>
      </c>
      <c r="C57" s="91"/>
      <c r="D57" s="90"/>
      <c r="E57" s="91"/>
      <c r="F57" s="91"/>
      <c r="G57" s="91"/>
      <c r="H57" s="91"/>
      <c r="I57" s="91"/>
      <c r="J57" s="91"/>
      <c r="K57" s="91"/>
      <c r="L57" s="92"/>
      <c r="M57" s="90"/>
      <c r="N57" s="92"/>
      <c r="O57" s="93"/>
      <c r="P57" s="94">
        <f>SUM(P58)</f>
        <v>10780000</v>
      </c>
      <c r="Q57" s="128" t="s">
        <v>76</v>
      </c>
    </row>
    <row r="58" spans="1:22" ht="15.75" customHeight="1" x14ac:dyDescent="0.25">
      <c r="A58" s="37"/>
      <c r="B58" s="85" t="s">
        <v>134</v>
      </c>
      <c r="C58" s="86"/>
      <c r="D58" s="38"/>
      <c r="E58" s="39">
        <v>7</v>
      </c>
      <c r="F58" s="39" t="s">
        <v>33</v>
      </c>
      <c r="G58" s="39" t="s">
        <v>34</v>
      </c>
      <c r="H58" s="39">
        <v>1</v>
      </c>
      <c r="I58" s="39" t="s">
        <v>135</v>
      </c>
      <c r="J58" s="39"/>
      <c r="K58" s="39"/>
      <c r="L58" s="41"/>
      <c r="M58" s="38">
        <f t="shared" ref="M58" si="4">E58*H58</f>
        <v>7</v>
      </c>
      <c r="N58" s="41" t="s">
        <v>136</v>
      </c>
      <c r="O58" s="42">
        <v>1540000</v>
      </c>
      <c r="P58" s="43">
        <f t="shared" ref="P58" si="5">M58*O58</f>
        <v>10780000</v>
      </c>
      <c r="Q58" s="119"/>
    </row>
    <row r="59" spans="1:22" ht="15.75" customHeight="1" x14ac:dyDescent="0.25">
      <c r="A59" s="37"/>
      <c r="B59" s="85"/>
      <c r="C59" s="86"/>
      <c r="D59" s="38"/>
      <c r="E59" s="39"/>
      <c r="F59" s="39"/>
      <c r="G59" s="39"/>
      <c r="H59" s="39"/>
      <c r="I59" s="39"/>
      <c r="J59" s="39"/>
      <c r="K59" s="39"/>
      <c r="L59" s="41"/>
      <c r="M59" s="38"/>
      <c r="N59" s="41"/>
      <c r="O59" s="42"/>
      <c r="P59" s="43"/>
      <c r="Q59" s="119"/>
    </row>
    <row r="60" spans="1:22" s="95" customFormat="1" ht="15.75" customHeight="1" x14ac:dyDescent="0.25">
      <c r="A60" s="89" t="s">
        <v>139</v>
      </c>
      <c r="B60" s="90" t="s">
        <v>178</v>
      </c>
      <c r="C60" s="91"/>
      <c r="D60" s="90"/>
      <c r="E60" s="91"/>
      <c r="F60" s="91"/>
      <c r="G60" s="91"/>
      <c r="H60" s="91"/>
      <c r="I60" s="91"/>
      <c r="J60" s="91"/>
      <c r="K60" s="91"/>
      <c r="L60" s="92"/>
      <c r="M60" s="90"/>
      <c r="N60" s="92"/>
      <c r="O60" s="93"/>
      <c r="P60" s="94">
        <f>SUM(P61:P63)</f>
        <v>14250000</v>
      </c>
      <c r="Q60" s="128" t="s">
        <v>76</v>
      </c>
    </row>
    <row r="61" spans="1:22" s="95" customFormat="1" ht="15.75" customHeight="1" x14ac:dyDescent="0.25">
      <c r="A61" s="96"/>
      <c r="B61" s="85" t="s">
        <v>48</v>
      </c>
      <c r="C61" s="86"/>
      <c r="D61" s="38"/>
      <c r="E61" s="39">
        <v>25</v>
      </c>
      <c r="F61" s="39" t="s">
        <v>33</v>
      </c>
      <c r="G61" s="39" t="s">
        <v>34</v>
      </c>
      <c r="H61" s="39">
        <v>1</v>
      </c>
      <c r="I61" s="39" t="s">
        <v>49</v>
      </c>
      <c r="J61" s="39" t="s">
        <v>34</v>
      </c>
      <c r="K61" s="39">
        <v>1</v>
      </c>
      <c r="L61" s="41" t="s">
        <v>50</v>
      </c>
      <c r="M61" s="38">
        <f>E61*H61*K61</f>
        <v>25</v>
      </c>
      <c r="N61" s="41" t="s">
        <v>51</v>
      </c>
      <c r="O61" s="42">
        <v>110000</v>
      </c>
      <c r="P61" s="43">
        <f t="shared" ref="P61:P63" si="6">M61*O61</f>
        <v>2750000</v>
      </c>
      <c r="Q61" s="120"/>
      <c r="S61" s="95">
        <f>21*15%</f>
        <v>3.15</v>
      </c>
    </row>
    <row r="62" spans="1:22" s="95" customFormat="1" ht="15.75" customHeight="1" x14ac:dyDescent="0.25">
      <c r="A62" s="96"/>
      <c r="B62" s="85" t="s">
        <v>52</v>
      </c>
      <c r="C62" s="86"/>
      <c r="D62" s="38"/>
      <c r="E62" s="39">
        <v>25</v>
      </c>
      <c r="F62" s="39" t="s">
        <v>33</v>
      </c>
      <c r="G62" s="39" t="s">
        <v>34</v>
      </c>
      <c r="H62" s="39">
        <v>1</v>
      </c>
      <c r="I62" s="39" t="s">
        <v>49</v>
      </c>
      <c r="J62" s="39" t="s">
        <v>34</v>
      </c>
      <c r="K62" s="39">
        <v>1</v>
      </c>
      <c r="L62" s="41" t="s">
        <v>50</v>
      </c>
      <c r="M62" s="38">
        <f>E62*H62*K62</f>
        <v>25</v>
      </c>
      <c r="N62" s="41" t="s">
        <v>51</v>
      </c>
      <c r="O62" s="42">
        <v>130000</v>
      </c>
      <c r="P62" s="43">
        <f t="shared" si="6"/>
        <v>3250000</v>
      </c>
      <c r="Q62" s="120"/>
      <c r="S62" s="95">
        <f>29*15%</f>
        <v>4.3499999999999996</v>
      </c>
    </row>
    <row r="63" spans="1:22" s="95" customFormat="1" ht="15.75" customHeight="1" x14ac:dyDescent="0.25">
      <c r="A63" s="96"/>
      <c r="B63" s="85" t="s">
        <v>78</v>
      </c>
      <c r="C63" s="86"/>
      <c r="D63" s="38"/>
      <c r="E63" s="39">
        <v>25</v>
      </c>
      <c r="F63" s="39" t="s">
        <v>33</v>
      </c>
      <c r="G63" s="39" t="s">
        <v>34</v>
      </c>
      <c r="H63" s="39">
        <v>1</v>
      </c>
      <c r="I63" s="39" t="s">
        <v>49</v>
      </c>
      <c r="J63" s="39" t="s">
        <v>34</v>
      </c>
      <c r="K63" s="39">
        <v>1</v>
      </c>
      <c r="L63" s="41" t="s">
        <v>50</v>
      </c>
      <c r="M63" s="38">
        <f>E63*H63*K63</f>
        <v>25</v>
      </c>
      <c r="N63" s="41" t="s">
        <v>51</v>
      </c>
      <c r="O63" s="42">
        <v>330000</v>
      </c>
      <c r="P63" s="43">
        <f t="shared" si="6"/>
        <v>8250000</v>
      </c>
      <c r="Q63" s="120"/>
    </row>
    <row r="64" spans="1:22" s="95" customFormat="1" ht="15.75" customHeight="1" x14ac:dyDescent="0.25">
      <c r="A64" s="96"/>
      <c r="B64" s="129"/>
      <c r="C64" s="130"/>
      <c r="D64" s="31"/>
      <c r="E64" s="32"/>
      <c r="F64" s="32"/>
      <c r="G64" s="32"/>
      <c r="H64" s="32"/>
      <c r="I64" s="32"/>
      <c r="J64" s="32"/>
      <c r="K64" s="32"/>
      <c r="L64" s="34"/>
      <c r="M64" s="31"/>
      <c r="N64" s="34"/>
      <c r="O64" s="35"/>
      <c r="P64" s="36"/>
      <c r="Q64" s="120"/>
    </row>
    <row r="65" spans="1:17" ht="15.75" customHeight="1" x14ac:dyDescent="0.25">
      <c r="A65" s="121" t="s">
        <v>140</v>
      </c>
      <c r="B65" s="122" t="s">
        <v>83</v>
      </c>
      <c r="C65" s="123"/>
      <c r="D65" s="122"/>
      <c r="E65" s="123"/>
      <c r="F65" s="123"/>
      <c r="G65" s="123"/>
      <c r="H65" s="123"/>
      <c r="I65" s="123"/>
      <c r="J65" s="123"/>
      <c r="K65" s="123"/>
      <c r="L65" s="124"/>
      <c r="M65" s="122"/>
      <c r="N65" s="124"/>
      <c r="O65" s="125"/>
      <c r="P65" s="131">
        <f>SUM(P66:P73)</f>
        <v>130300000</v>
      </c>
      <c r="Q65" s="128" t="s">
        <v>76</v>
      </c>
    </row>
    <row r="66" spans="1:17" ht="15.75" customHeight="1" x14ac:dyDescent="0.25">
      <c r="A66" s="37"/>
      <c r="B66" s="85" t="s">
        <v>84</v>
      </c>
      <c r="C66" s="86"/>
      <c r="D66" s="38"/>
      <c r="E66" s="39">
        <v>8</v>
      </c>
      <c r="F66" s="39" t="s">
        <v>33</v>
      </c>
      <c r="G66" s="39" t="s">
        <v>34</v>
      </c>
      <c r="H66" s="39">
        <v>2</v>
      </c>
      <c r="I66" s="39" t="s">
        <v>86</v>
      </c>
      <c r="J66" s="39"/>
      <c r="K66" s="39"/>
      <c r="L66" s="41"/>
      <c r="M66" s="38">
        <f t="shared" ref="M66:M73" si="7">E66*H66</f>
        <v>16</v>
      </c>
      <c r="N66" s="41" t="s">
        <v>51</v>
      </c>
      <c r="O66" s="42">
        <v>1400000</v>
      </c>
      <c r="P66" s="43">
        <f t="shared" ref="P66:P73" si="8">M66*O66</f>
        <v>22400000</v>
      </c>
      <c r="Q66" s="119"/>
    </row>
    <row r="67" spans="1:17" ht="15.75" customHeight="1" x14ac:dyDescent="0.25">
      <c r="A67" s="37"/>
      <c r="B67" s="85" t="s">
        <v>85</v>
      </c>
      <c r="C67" s="86"/>
      <c r="D67" s="38"/>
      <c r="E67" s="39">
        <v>4</v>
      </c>
      <c r="F67" s="39" t="s">
        <v>33</v>
      </c>
      <c r="G67" s="39" t="s">
        <v>34</v>
      </c>
      <c r="H67" s="39">
        <v>2</v>
      </c>
      <c r="I67" s="39" t="s">
        <v>86</v>
      </c>
      <c r="J67" s="39"/>
      <c r="K67" s="39"/>
      <c r="L67" s="41"/>
      <c r="M67" s="38">
        <f t="shared" si="7"/>
        <v>8</v>
      </c>
      <c r="N67" s="41" t="s">
        <v>51</v>
      </c>
      <c r="O67" s="42">
        <v>700000</v>
      </c>
      <c r="P67" s="43">
        <f t="shared" si="8"/>
        <v>5600000</v>
      </c>
      <c r="Q67" s="119"/>
    </row>
    <row r="68" spans="1:17" ht="15.75" customHeight="1" x14ac:dyDescent="0.25">
      <c r="A68" s="37"/>
      <c r="B68" s="85" t="s">
        <v>87</v>
      </c>
      <c r="C68" s="86"/>
      <c r="D68" s="38"/>
      <c r="E68" s="39">
        <v>7</v>
      </c>
      <c r="F68" s="39" t="s">
        <v>33</v>
      </c>
      <c r="G68" s="39" t="s">
        <v>34</v>
      </c>
      <c r="H68" s="39">
        <v>1</v>
      </c>
      <c r="I68" s="39" t="s">
        <v>80</v>
      </c>
      <c r="J68" s="39"/>
      <c r="K68" s="39"/>
      <c r="L68" s="41"/>
      <c r="M68" s="38">
        <f t="shared" si="7"/>
        <v>7</v>
      </c>
      <c r="N68" s="41" t="s">
        <v>51</v>
      </c>
      <c r="O68" s="42">
        <v>5650000</v>
      </c>
      <c r="P68" s="43">
        <f t="shared" si="8"/>
        <v>39550000</v>
      </c>
      <c r="Q68" s="119"/>
    </row>
    <row r="69" spans="1:17" ht="15.75" customHeight="1" x14ac:dyDescent="0.25">
      <c r="A69" s="37"/>
      <c r="B69" s="85" t="s">
        <v>88</v>
      </c>
      <c r="C69" s="86"/>
      <c r="D69" s="38"/>
      <c r="E69" s="39">
        <v>7</v>
      </c>
      <c r="F69" s="39" t="s">
        <v>33</v>
      </c>
      <c r="G69" s="39" t="s">
        <v>34</v>
      </c>
      <c r="H69" s="39">
        <v>3</v>
      </c>
      <c r="I69" s="39" t="s">
        <v>90</v>
      </c>
      <c r="J69" s="39"/>
      <c r="K69" s="39"/>
      <c r="L69" s="41"/>
      <c r="M69" s="38">
        <f t="shared" si="7"/>
        <v>21</v>
      </c>
      <c r="N69" s="41" t="s">
        <v>51</v>
      </c>
      <c r="O69" s="42">
        <v>450000</v>
      </c>
      <c r="P69" s="43">
        <f t="shared" si="8"/>
        <v>9450000</v>
      </c>
      <c r="Q69" s="119"/>
    </row>
    <row r="70" spans="1:17" ht="15.75" customHeight="1" x14ac:dyDescent="0.25">
      <c r="A70" s="37"/>
      <c r="B70" s="85" t="s">
        <v>89</v>
      </c>
      <c r="C70" s="86"/>
      <c r="D70" s="38"/>
      <c r="E70" s="39">
        <v>7</v>
      </c>
      <c r="F70" s="39" t="s">
        <v>33</v>
      </c>
      <c r="G70" s="39" t="s">
        <v>34</v>
      </c>
      <c r="H70" s="39">
        <v>2</v>
      </c>
      <c r="I70" s="39" t="s">
        <v>90</v>
      </c>
      <c r="J70" s="39"/>
      <c r="K70" s="39"/>
      <c r="L70" s="41"/>
      <c r="M70" s="38">
        <f t="shared" si="7"/>
        <v>14</v>
      </c>
      <c r="N70" s="41" t="s">
        <v>51</v>
      </c>
      <c r="O70" s="42">
        <v>550000</v>
      </c>
      <c r="P70" s="43">
        <f t="shared" si="8"/>
        <v>7700000</v>
      </c>
      <c r="Q70" s="119"/>
    </row>
    <row r="71" spans="1:17" ht="15.75" customHeight="1" x14ac:dyDescent="0.25">
      <c r="A71" s="37"/>
      <c r="B71" s="85" t="s">
        <v>91</v>
      </c>
      <c r="C71" s="86"/>
      <c r="D71" s="38"/>
      <c r="E71" s="39">
        <v>40</v>
      </c>
      <c r="F71" s="39" t="s">
        <v>33</v>
      </c>
      <c r="G71" s="39" t="s">
        <v>34</v>
      </c>
      <c r="H71" s="39">
        <v>2</v>
      </c>
      <c r="I71" s="39" t="s">
        <v>80</v>
      </c>
      <c r="J71" s="39"/>
      <c r="K71" s="39"/>
      <c r="L71" s="41"/>
      <c r="M71" s="38">
        <f t="shared" si="7"/>
        <v>80</v>
      </c>
      <c r="N71" s="41" t="s">
        <v>51</v>
      </c>
      <c r="O71" s="42">
        <v>110000</v>
      </c>
      <c r="P71" s="43">
        <f t="shared" si="8"/>
        <v>8800000</v>
      </c>
      <c r="Q71" s="119"/>
    </row>
    <row r="72" spans="1:17" ht="15.75" customHeight="1" x14ac:dyDescent="0.25">
      <c r="A72" s="37"/>
      <c r="B72" s="85" t="s">
        <v>92</v>
      </c>
      <c r="C72" s="86"/>
      <c r="D72" s="38"/>
      <c r="E72" s="39">
        <v>40</v>
      </c>
      <c r="F72" s="39" t="s">
        <v>33</v>
      </c>
      <c r="G72" s="39" t="s">
        <v>34</v>
      </c>
      <c r="H72" s="39">
        <v>2</v>
      </c>
      <c r="I72" s="39" t="s">
        <v>90</v>
      </c>
      <c r="J72" s="39"/>
      <c r="K72" s="39"/>
      <c r="L72" s="41"/>
      <c r="M72" s="38">
        <f t="shared" si="7"/>
        <v>80</v>
      </c>
      <c r="N72" s="41" t="s">
        <v>51</v>
      </c>
      <c r="O72" s="42">
        <v>130000</v>
      </c>
      <c r="P72" s="43">
        <f t="shared" si="8"/>
        <v>10400000</v>
      </c>
      <c r="Q72" s="119"/>
    </row>
    <row r="73" spans="1:17" ht="15.75" customHeight="1" x14ac:dyDescent="0.25">
      <c r="A73" s="37"/>
      <c r="B73" s="85" t="s">
        <v>93</v>
      </c>
      <c r="C73" s="86"/>
      <c r="D73" s="38"/>
      <c r="E73" s="39">
        <v>40</v>
      </c>
      <c r="F73" s="39" t="s">
        <v>33</v>
      </c>
      <c r="G73" s="39" t="s">
        <v>34</v>
      </c>
      <c r="H73" s="39">
        <v>2</v>
      </c>
      <c r="I73" s="39" t="s">
        <v>90</v>
      </c>
      <c r="J73" s="39"/>
      <c r="K73" s="39"/>
      <c r="L73" s="41"/>
      <c r="M73" s="38">
        <f t="shared" si="7"/>
        <v>80</v>
      </c>
      <c r="N73" s="41" t="s">
        <v>51</v>
      </c>
      <c r="O73" s="42">
        <v>330000</v>
      </c>
      <c r="P73" s="43">
        <f t="shared" si="8"/>
        <v>26400000</v>
      </c>
      <c r="Q73" s="119"/>
    </row>
    <row r="74" spans="1:17" ht="15.75" customHeight="1" x14ac:dyDescent="0.25">
      <c r="A74" s="37"/>
      <c r="B74" s="85"/>
      <c r="C74" s="86"/>
      <c r="D74" s="38"/>
      <c r="E74" s="39"/>
      <c r="F74" s="39"/>
      <c r="G74" s="39"/>
      <c r="H74" s="39"/>
      <c r="I74" s="39"/>
      <c r="J74" s="39"/>
      <c r="K74" s="39"/>
      <c r="L74" s="41"/>
      <c r="M74" s="38"/>
      <c r="N74" s="41"/>
      <c r="O74" s="42"/>
      <c r="P74" s="43"/>
      <c r="Q74" s="119"/>
    </row>
    <row r="75" spans="1:17" ht="15.75" customHeight="1" x14ac:dyDescent="0.25">
      <c r="A75" s="121" t="s">
        <v>177</v>
      </c>
      <c r="B75" s="122" t="s">
        <v>183</v>
      </c>
      <c r="C75" s="123"/>
      <c r="D75" s="122"/>
      <c r="E75" s="123"/>
      <c r="F75" s="123"/>
      <c r="G75" s="123"/>
      <c r="H75" s="123"/>
      <c r="I75" s="123"/>
      <c r="J75" s="123"/>
      <c r="K75" s="123"/>
      <c r="L75" s="124"/>
      <c r="M75" s="122"/>
      <c r="N75" s="124"/>
      <c r="O75" s="125"/>
      <c r="P75" s="131">
        <f>SUM(P76:P78)</f>
        <v>14250000</v>
      </c>
      <c r="Q75" s="128" t="s">
        <v>94</v>
      </c>
    </row>
    <row r="76" spans="1:17" ht="15.75" customHeight="1" x14ac:dyDescent="0.25">
      <c r="A76" s="37"/>
      <c r="B76" s="85" t="s">
        <v>48</v>
      </c>
      <c r="C76" s="86"/>
      <c r="D76" s="38"/>
      <c r="E76" s="39">
        <v>25</v>
      </c>
      <c r="F76" s="39" t="s">
        <v>33</v>
      </c>
      <c r="G76" s="39" t="s">
        <v>34</v>
      </c>
      <c r="H76" s="39">
        <v>1</v>
      </c>
      <c r="I76" s="39" t="s">
        <v>49</v>
      </c>
      <c r="J76" s="39" t="s">
        <v>34</v>
      </c>
      <c r="K76" s="39">
        <v>1</v>
      </c>
      <c r="L76" s="41" t="s">
        <v>50</v>
      </c>
      <c r="M76" s="38">
        <f>E76*H76*K76</f>
        <v>25</v>
      </c>
      <c r="N76" s="41" t="s">
        <v>51</v>
      </c>
      <c r="O76" s="42">
        <v>110000</v>
      </c>
      <c r="P76" s="43">
        <f>M76*O76</f>
        <v>2750000</v>
      </c>
      <c r="Q76" s="119"/>
    </row>
    <row r="77" spans="1:17" ht="15.75" customHeight="1" x14ac:dyDescent="0.25">
      <c r="A77" s="37"/>
      <c r="B77" s="85" t="s">
        <v>52</v>
      </c>
      <c r="C77" s="86"/>
      <c r="D77" s="38"/>
      <c r="E77" s="39">
        <v>25</v>
      </c>
      <c r="F77" s="39" t="s">
        <v>33</v>
      </c>
      <c r="G77" s="39" t="s">
        <v>34</v>
      </c>
      <c r="H77" s="39">
        <v>1</v>
      </c>
      <c r="I77" s="39" t="s">
        <v>49</v>
      </c>
      <c r="J77" s="39" t="s">
        <v>34</v>
      </c>
      <c r="K77" s="39">
        <v>1</v>
      </c>
      <c r="L77" s="41" t="s">
        <v>50</v>
      </c>
      <c r="M77" s="38">
        <f>E77*H77*K77</f>
        <v>25</v>
      </c>
      <c r="N77" s="41" t="s">
        <v>51</v>
      </c>
      <c r="O77" s="42">
        <v>130000</v>
      </c>
      <c r="P77" s="43">
        <f>M77*O77</f>
        <v>3250000</v>
      </c>
      <c r="Q77" s="119"/>
    </row>
    <row r="78" spans="1:17" ht="15.75" customHeight="1" x14ac:dyDescent="0.25">
      <c r="A78" s="37"/>
      <c r="B78" s="85" t="s">
        <v>78</v>
      </c>
      <c r="C78" s="86"/>
      <c r="D78" s="38"/>
      <c r="E78" s="39">
        <v>25</v>
      </c>
      <c r="F78" s="39" t="s">
        <v>33</v>
      </c>
      <c r="G78" s="39" t="s">
        <v>34</v>
      </c>
      <c r="H78" s="39">
        <v>1</v>
      </c>
      <c r="I78" s="39" t="s">
        <v>49</v>
      </c>
      <c r="J78" s="39" t="s">
        <v>34</v>
      </c>
      <c r="K78" s="39">
        <v>1</v>
      </c>
      <c r="L78" s="41" t="s">
        <v>50</v>
      </c>
      <c r="M78" s="38">
        <f>E78*H78*K78</f>
        <v>25</v>
      </c>
      <c r="N78" s="41" t="s">
        <v>51</v>
      </c>
      <c r="O78" s="42">
        <v>330000</v>
      </c>
      <c r="P78" s="43">
        <f>M78*O78</f>
        <v>8250000</v>
      </c>
      <c r="Q78" s="119"/>
    </row>
    <row r="79" spans="1:17" ht="15.75" customHeight="1" x14ac:dyDescent="0.25">
      <c r="A79" s="66"/>
      <c r="B79" s="87"/>
      <c r="C79" s="88"/>
      <c r="D79" s="67"/>
      <c r="E79" s="68"/>
      <c r="F79" s="68"/>
      <c r="G79" s="68"/>
      <c r="H79" s="68"/>
      <c r="I79" s="68"/>
      <c r="J79" s="68"/>
      <c r="K79" s="68"/>
      <c r="L79" s="69"/>
      <c r="M79" s="67"/>
      <c r="N79" s="69"/>
      <c r="O79" s="70"/>
      <c r="P79" s="71"/>
      <c r="Q79" s="119"/>
    </row>
    <row r="80" spans="1:17" ht="15.75" customHeight="1" x14ac:dyDescent="0.25">
      <c r="A80" s="113" t="s">
        <v>38</v>
      </c>
      <c r="B80" s="52" t="s">
        <v>53</v>
      </c>
      <c r="C80" s="53"/>
      <c r="D80" s="81"/>
      <c r="E80" s="82"/>
      <c r="F80" s="82"/>
      <c r="G80" s="82"/>
      <c r="H80" s="82"/>
      <c r="I80" s="82"/>
      <c r="J80" s="82"/>
      <c r="K80" s="82"/>
      <c r="L80" s="83"/>
      <c r="M80" s="81"/>
      <c r="N80" s="83"/>
      <c r="O80" s="84"/>
      <c r="P80" s="57">
        <f>SUM(P81:P84)</f>
        <v>4500000</v>
      </c>
      <c r="Q80" s="119"/>
    </row>
    <row r="81" spans="1:17" s="95" customFormat="1" ht="15.75" customHeight="1" x14ac:dyDescent="0.25">
      <c r="A81" s="96"/>
      <c r="B81" s="38" t="s">
        <v>68</v>
      </c>
      <c r="C81" s="86"/>
      <c r="D81" s="38"/>
      <c r="E81" s="39"/>
      <c r="F81" s="39"/>
      <c r="G81" s="39"/>
      <c r="H81" s="39"/>
      <c r="I81" s="39"/>
      <c r="J81" s="39"/>
      <c r="K81" s="39"/>
      <c r="L81" s="41"/>
      <c r="M81" s="38">
        <v>5</v>
      </c>
      <c r="N81" s="41" t="s">
        <v>54</v>
      </c>
      <c r="O81" s="42">
        <v>150000</v>
      </c>
      <c r="P81" s="43">
        <f>M81*O81</f>
        <v>750000</v>
      </c>
      <c r="Q81" s="127" t="s">
        <v>74</v>
      </c>
    </row>
    <row r="82" spans="1:17" ht="15.75" customHeight="1" x14ac:dyDescent="0.25">
      <c r="A82" s="37"/>
      <c r="B82" s="38" t="s">
        <v>69</v>
      </c>
      <c r="C82" s="39"/>
      <c r="D82" s="38"/>
      <c r="E82" s="39"/>
      <c r="F82" s="39"/>
      <c r="G82" s="39"/>
      <c r="H82" s="39"/>
      <c r="I82" s="39"/>
      <c r="J82" s="39"/>
      <c r="K82" s="39"/>
      <c r="L82" s="41"/>
      <c r="M82" s="38">
        <v>5</v>
      </c>
      <c r="N82" s="41" t="s">
        <v>54</v>
      </c>
      <c r="O82" s="42">
        <v>200000</v>
      </c>
      <c r="P82" s="43">
        <f>M82*O82</f>
        <v>1000000</v>
      </c>
      <c r="Q82" s="127" t="s">
        <v>75</v>
      </c>
    </row>
    <row r="83" spans="1:17" ht="15.75" customHeight="1" x14ac:dyDescent="0.25">
      <c r="A83" s="37"/>
      <c r="B83" s="38" t="s">
        <v>70</v>
      </c>
      <c r="C83" s="39"/>
      <c r="D83" s="38"/>
      <c r="E83" s="39"/>
      <c r="F83" s="39"/>
      <c r="G83" s="39"/>
      <c r="H83" s="39"/>
      <c r="I83" s="39"/>
      <c r="J83" s="39"/>
      <c r="K83" s="39"/>
      <c r="L83" s="41"/>
      <c r="M83" s="38">
        <v>5</v>
      </c>
      <c r="N83" s="41" t="s">
        <v>54</v>
      </c>
      <c r="O83" s="42">
        <v>250000</v>
      </c>
      <c r="P83" s="43">
        <f>M83*O83</f>
        <v>1250000</v>
      </c>
      <c r="Q83" s="127" t="s">
        <v>76</v>
      </c>
    </row>
    <row r="84" spans="1:17" ht="15.75" customHeight="1" x14ac:dyDescent="0.25">
      <c r="A84" s="37"/>
      <c r="B84" s="38" t="s">
        <v>137</v>
      </c>
      <c r="C84" s="39"/>
      <c r="D84" s="38"/>
      <c r="E84" s="39"/>
      <c r="F84" s="39"/>
      <c r="G84" s="39"/>
      <c r="H84" s="39"/>
      <c r="I84" s="39"/>
      <c r="J84" s="39"/>
      <c r="K84" s="39"/>
      <c r="L84" s="41"/>
      <c r="M84" s="38">
        <v>5</v>
      </c>
      <c r="N84" s="41" t="s">
        <v>54</v>
      </c>
      <c r="O84" s="42">
        <v>300000</v>
      </c>
      <c r="P84" s="43">
        <f>M84*O84</f>
        <v>1500000</v>
      </c>
      <c r="Q84" s="127" t="s">
        <v>94</v>
      </c>
    </row>
    <row r="85" spans="1:17" ht="15.75" customHeight="1" x14ac:dyDescent="0.25">
      <c r="A85" s="44"/>
      <c r="B85" s="45"/>
      <c r="C85" s="46"/>
      <c r="D85" s="67"/>
      <c r="E85" s="68"/>
      <c r="F85" s="68"/>
      <c r="G85" s="68"/>
      <c r="H85" s="68"/>
      <c r="I85" s="68"/>
      <c r="J85" s="68"/>
      <c r="K85" s="68"/>
      <c r="L85" s="69"/>
      <c r="M85" s="45"/>
      <c r="N85" s="48"/>
      <c r="O85" s="49"/>
      <c r="P85" s="44"/>
      <c r="Q85" s="119"/>
    </row>
    <row r="86" spans="1:17" ht="15.75" customHeight="1" x14ac:dyDescent="0.25">
      <c r="A86" s="202" t="s">
        <v>29</v>
      </c>
      <c r="B86" s="203"/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204"/>
      <c r="P86" s="72">
        <f>P80+P20</f>
        <v>557330000</v>
      </c>
      <c r="Q86" s="14"/>
    </row>
    <row r="87" spans="1:17" ht="15.7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61"/>
      <c r="N87" s="61"/>
      <c r="O87" s="19"/>
      <c r="P87" s="18"/>
    </row>
    <row r="88" spans="1:17" ht="15.75" customHeight="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61"/>
      <c r="N88" s="61"/>
      <c r="O88" s="19"/>
      <c r="P88" s="18"/>
    </row>
    <row r="89" spans="1:17" ht="15.75" customHeight="1" x14ac:dyDescent="0.25">
      <c r="A89" s="18" t="s">
        <v>55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61"/>
      <c r="N89" s="61"/>
      <c r="O89" s="19"/>
      <c r="P89" s="18"/>
    </row>
    <row r="90" spans="1:17" ht="15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1"/>
      <c r="J90" s="18"/>
      <c r="K90" s="18"/>
      <c r="L90" s="18"/>
      <c r="M90" s="61"/>
      <c r="N90" s="61"/>
      <c r="O90" s="19"/>
      <c r="P90" s="18"/>
    </row>
    <row r="91" spans="1:17" ht="15.75" customHeight="1" x14ac:dyDescent="0.25">
      <c r="A91" s="102" t="s">
        <v>23</v>
      </c>
      <c r="B91" s="103" t="s">
        <v>24</v>
      </c>
      <c r="C91" s="61"/>
      <c r="D91" s="61"/>
      <c r="E91" s="61"/>
      <c r="F91" s="61"/>
      <c r="G91" s="61"/>
      <c r="H91" s="61"/>
      <c r="I91" s="63"/>
      <c r="J91" s="18"/>
      <c r="K91" s="18"/>
      <c r="L91" s="18"/>
      <c r="M91" s="61"/>
      <c r="N91" s="61"/>
      <c r="O91" s="19"/>
      <c r="P91" s="18"/>
    </row>
    <row r="92" spans="1:17" ht="15.75" customHeight="1" x14ac:dyDescent="0.25">
      <c r="A92" s="59"/>
      <c r="B92" s="104" t="s">
        <v>31</v>
      </c>
      <c r="C92" s="105">
        <f>P8</f>
        <v>378000000</v>
      </c>
      <c r="D92" s="61"/>
      <c r="E92" s="61"/>
      <c r="F92" s="61"/>
      <c r="G92" s="61"/>
      <c r="H92" s="61"/>
      <c r="I92" s="63"/>
      <c r="J92" s="18"/>
      <c r="K92" s="18"/>
      <c r="L92" s="18"/>
      <c r="M92" s="61"/>
      <c r="N92" s="61"/>
      <c r="O92" s="19"/>
      <c r="P92" s="18"/>
    </row>
    <row r="93" spans="1:17" ht="15.75" customHeight="1" x14ac:dyDescent="0.25">
      <c r="A93" s="59"/>
      <c r="B93" s="61" t="s">
        <v>39</v>
      </c>
      <c r="C93" s="106">
        <f>P12</f>
        <v>28000000</v>
      </c>
      <c r="D93" s="107"/>
      <c r="E93" s="107"/>
      <c r="F93" s="107"/>
      <c r="G93" s="107"/>
      <c r="H93" s="107"/>
      <c r="I93" s="108"/>
      <c r="J93" s="18"/>
      <c r="K93" s="18"/>
      <c r="L93" s="18"/>
      <c r="M93" s="61"/>
      <c r="N93" s="61"/>
      <c r="O93" s="19"/>
      <c r="P93" s="18"/>
    </row>
    <row r="94" spans="1:17" ht="15.75" customHeight="1" x14ac:dyDescent="0.25">
      <c r="A94" s="59"/>
      <c r="B94" s="61"/>
      <c r="C94" s="105"/>
      <c r="D94" s="205">
        <f>SUM(C92:C93)</f>
        <v>406000000</v>
      </c>
      <c r="E94" s="205"/>
      <c r="F94" s="205"/>
      <c r="G94" s="205"/>
      <c r="H94" s="205"/>
      <c r="I94" s="206"/>
      <c r="J94" s="109"/>
      <c r="K94" s="109"/>
      <c r="L94" s="109"/>
      <c r="M94" s="164">
        <f>D94/D102*100</f>
        <v>42.145474551815063</v>
      </c>
      <c r="N94" s="61" t="s">
        <v>141</v>
      </c>
      <c r="O94" s="19"/>
      <c r="P94" s="18"/>
    </row>
    <row r="95" spans="1:17" ht="15.75" customHeight="1" x14ac:dyDescent="0.25">
      <c r="A95" s="59"/>
      <c r="B95" s="61"/>
      <c r="C95" s="105"/>
      <c r="D95" s="61"/>
      <c r="E95" s="61"/>
      <c r="F95" s="61"/>
      <c r="G95" s="61"/>
      <c r="H95" s="61"/>
      <c r="I95" s="63"/>
      <c r="J95" s="18"/>
      <c r="K95" s="18"/>
      <c r="L95" s="18"/>
      <c r="M95" s="165"/>
      <c r="N95" s="61"/>
      <c r="O95" s="19"/>
      <c r="P95" s="18"/>
    </row>
    <row r="96" spans="1:17" ht="15.75" customHeight="1" x14ac:dyDescent="0.25">
      <c r="A96" s="59"/>
      <c r="B96" s="61"/>
      <c r="C96" s="61"/>
      <c r="D96" s="61"/>
      <c r="E96" s="61"/>
      <c r="F96" s="61"/>
      <c r="G96" s="61"/>
      <c r="H96" s="61"/>
      <c r="I96" s="63"/>
      <c r="J96" s="18"/>
      <c r="K96" s="18"/>
      <c r="L96" s="18"/>
      <c r="M96" s="165"/>
      <c r="N96" s="61"/>
      <c r="O96" s="19"/>
      <c r="P96" s="18"/>
    </row>
    <row r="97" spans="1:16" ht="15.75" customHeight="1" x14ac:dyDescent="0.25">
      <c r="A97" s="102" t="s">
        <v>41</v>
      </c>
      <c r="B97" s="110" t="s">
        <v>42</v>
      </c>
      <c r="C97" s="61"/>
      <c r="D97" s="61"/>
      <c r="E97" s="61"/>
      <c r="F97" s="61"/>
      <c r="G97" s="61"/>
      <c r="H97" s="61"/>
      <c r="I97" s="63"/>
      <c r="J97" s="18"/>
      <c r="K97" s="18"/>
      <c r="L97" s="18"/>
      <c r="M97" s="165"/>
      <c r="N97" s="61"/>
      <c r="O97" s="19"/>
      <c r="P97" s="18"/>
    </row>
    <row r="98" spans="1:16" ht="15.75" customHeight="1" x14ac:dyDescent="0.25">
      <c r="A98" s="59"/>
      <c r="B98" s="111" t="s">
        <v>56</v>
      </c>
      <c r="C98" s="105">
        <f>P20</f>
        <v>552830000</v>
      </c>
      <c r="D98" s="61"/>
      <c r="E98" s="61"/>
      <c r="F98" s="61"/>
      <c r="G98" s="61"/>
      <c r="H98" s="61"/>
      <c r="I98" s="63"/>
      <c r="J98" s="18"/>
      <c r="K98" s="18"/>
      <c r="L98" s="18"/>
      <c r="M98" s="165"/>
      <c r="N98" s="61"/>
      <c r="O98" s="19"/>
      <c r="P98" s="18"/>
    </row>
    <row r="99" spans="1:16" ht="15.75" customHeight="1" x14ac:dyDescent="0.25">
      <c r="A99" s="59"/>
      <c r="B99" s="111" t="s">
        <v>53</v>
      </c>
      <c r="C99" s="106">
        <f>P80</f>
        <v>4500000</v>
      </c>
      <c r="D99" s="107"/>
      <c r="E99" s="107"/>
      <c r="F99" s="107"/>
      <c r="G99" s="107"/>
      <c r="H99" s="107"/>
      <c r="I99" s="108"/>
      <c r="J99" s="18"/>
      <c r="K99" s="18"/>
      <c r="L99" s="18"/>
      <c r="M99" s="165"/>
      <c r="N99" s="61"/>
      <c r="O99" s="19"/>
      <c r="P99" s="18"/>
    </row>
    <row r="100" spans="1:16" ht="15.75" customHeight="1" x14ac:dyDescent="0.25">
      <c r="A100" s="59"/>
      <c r="B100" s="61"/>
      <c r="C100" s="105"/>
      <c r="D100" s="205">
        <f>SUM(C98:C99)</f>
        <v>557330000</v>
      </c>
      <c r="E100" s="207"/>
      <c r="F100" s="207"/>
      <c r="G100" s="207"/>
      <c r="H100" s="207"/>
      <c r="I100" s="208"/>
      <c r="J100" s="18"/>
      <c r="K100" s="18"/>
      <c r="L100" s="18"/>
      <c r="M100" s="165">
        <f>D100/D102*100</f>
        <v>57.854525448184944</v>
      </c>
      <c r="N100" s="61" t="s">
        <v>141</v>
      </c>
      <c r="O100" s="19"/>
      <c r="P100" s="18"/>
    </row>
    <row r="101" spans="1:16" ht="15.75" customHeight="1" x14ac:dyDescent="0.25">
      <c r="A101" s="112"/>
      <c r="B101" s="107"/>
      <c r="C101" s="107"/>
      <c r="D101" s="107"/>
      <c r="E101" s="107"/>
      <c r="F101" s="107"/>
      <c r="G101" s="107"/>
      <c r="H101" s="107"/>
      <c r="I101" s="108"/>
      <c r="J101" s="18"/>
      <c r="K101" s="18"/>
      <c r="L101" s="18"/>
      <c r="M101" s="61"/>
      <c r="N101" s="61"/>
      <c r="O101" s="19"/>
      <c r="P101" s="18"/>
    </row>
    <row r="102" spans="1:16" ht="15.75" customHeight="1" x14ac:dyDescent="0.25">
      <c r="A102" s="197" t="s">
        <v>57</v>
      </c>
      <c r="B102" s="197"/>
      <c r="C102" s="197"/>
      <c r="D102" s="198">
        <f>D94+D100</f>
        <v>963330000</v>
      </c>
      <c r="E102" s="197"/>
      <c r="F102" s="197"/>
      <c r="G102" s="197"/>
      <c r="H102" s="197"/>
      <c r="I102" s="197"/>
      <c r="J102" s="18"/>
      <c r="K102" s="18"/>
      <c r="L102" s="18"/>
      <c r="M102" s="61"/>
      <c r="N102" s="61"/>
      <c r="O102" s="19"/>
      <c r="P102" s="18"/>
    </row>
    <row r="103" spans="1:16" ht="15.75" customHeight="1" x14ac:dyDescent="0.25">
      <c r="A103" s="209" t="s">
        <v>58</v>
      </c>
      <c r="B103" s="210"/>
      <c r="C103" s="211"/>
      <c r="D103" s="199">
        <f>D102*10%</f>
        <v>96333000</v>
      </c>
      <c r="E103" s="210"/>
      <c r="F103" s="210"/>
      <c r="G103" s="210"/>
      <c r="H103" s="210"/>
      <c r="I103" s="211"/>
      <c r="J103" s="18"/>
      <c r="K103" s="18"/>
      <c r="L103" s="18"/>
      <c r="M103" s="61"/>
      <c r="N103" s="61"/>
      <c r="O103" s="19"/>
      <c r="P103" s="18"/>
    </row>
    <row r="104" spans="1:16" ht="15.75" customHeight="1" x14ac:dyDescent="0.25">
      <c r="A104" s="197" t="s">
        <v>59</v>
      </c>
      <c r="B104" s="197"/>
      <c r="C104" s="197"/>
      <c r="D104" s="198">
        <f>D102+D103</f>
        <v>1059663000</v>
      </c>
      <c r="E104" s="197"/>
      <c r="F104" s="197"/>
      <c r="G104" s="197"/>
      <c r="H104" s="197"/>
      <c r="I104" s="197"/>
      <c r="J104" s="18"/>
      <c r="K104" s="18"/>
      <c r="L104" s="18"/>
      <c r="M104" s="61"/>
      <c r="N104" s="61"/>
      <c r="O104" s="19"/>
      <c r="P104" s="18"/>
    </row>
    <row r="105" spans="1:16" ht="15.75" customHeight="1" x14ac:dyDescent="0.25">
      <c r="A105" s="197"/>
      <c r="B105" s="197"/>
      <c r="C105" s="197"/>
      <c r="D105" s="199"/>
      <c r="E105" s="200"/>
      <c r="F105" s="200"/>
      <c r="G105" s="200"/>
      <c r="H105" s="200"/>
      <c r="I105" s="201"/>
      <c r="J105" s="18"/>
      <c r="K105" s="18"/>
      <c r="L105" s="18"/>
      <c r="M105" s="61"/>
      <c r="N105" s="61"/>
      <c r="O105" s="19"/>
      <c r="P105" s="18"/>
    </row>
    <row r="106" spans="1:16" ht="15.75" customHeight="1" x14ac:dyDescent="0.25">
      <c r="A106" s="18"/>
      <c r="B106" s="18"/>
      <c r="C106" s="19"/>
      <c r="D106" s="18"/>
      <c r="E106" s="18"/>
      <c r="F106" s="18"/>
      <c r="G106" s="18"/>
      <c r="H106" s="18"/>
      <c r="I106" s="18"/>
      <c r="J106" s="18"/>
      <c r="K106" s="18"/>
      <c r="L106" s="18"/>
      <c r="M106" s="61" t="s">
        <v>72</v>
      </c>
      <c r="N106" s="61"/>
      <c r="O106" s="19"/>
      <c r="P106" s="18"/>
    </row>
    <row r="107" spans="1:16" ht="15.75" customHeight="1" x14ac:dyDescent="0.25">
      <c r="A107" s="18"/>
      <c r="B107" s="18"/>
      <c r="C107" s="114"/>
      <c r="D107" s="18"/>
      <c r="E107" s="18"/>
      <c r="F107" s="18"/>
      <c r="G107" s="18"/>
      <c r="H107" s="18"/>
      <c r="I107" s="18"/>
      <c r="J107" s="18"/>
      <c r="K107" s="18"/>
      <c r="L107" s="18"/>
      <c r="M107" s="104" t="s">
        <v>60</v>
      </c>
      <c r="N107" s="61"/>
      <c r="O107" s="19"/>
      <c r="P107" s="18"/>
    </row>
    <row r="108" spans="1:16" ht="15.75" customHeight="1" x14ac:dyDescent="0.25">
      <c r="A108" s="115" t="s">
        <v>61</v>
      </c>
      <c r="B108" s="18" t="s">
        <v>62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61"/>
      <c r="N108" s="61"/>
      <c r="O108" s="19"/>
      <c r="P108" s="18"/>
    </row>
    <row r="109" spans="1:16" ht="15.75" customHeight="1" x14ac:dyDescent="0.25">
      <c r="A109" s="18"/>
      <c r="B109" s="116" t="s">
        <v>73</v>
      </c>
      <c r="C109" s="117"/>
      <c r="D109" s="18"/>
      <c r="E109" s="18"/>
      <c r="F109" s="18"/>
      <c r="G109" s="18"/>
      <c r="H109" s="18"/>
      <c r="I109" s="18"/>
      <c r="J109" s="18"/>
      <c r="K109" s="18"/>
      <c r="L109" s="18"/>
      <c r="M109" s="61"/>
      <c r="N109" s="61"/>
      <c r="O109" s="19"/>
      <c r="P109" s="18"/>
    </row>
    <row r="110" spans="1:16" ht="15.75" customHeight="1" x14ac:dyDescent="0.25">
      <c r="A110" s="18"/>
      <c r="B110" s="116" t="s">
        <v>142</v>
      </c>
      <c r="C110" s="117"/>
      <c r="D110" s="18"/>
      <c r="E110" s="18"/>
      <c r="F110" s="18"/>
      <c r="G110" s="18"/>
      <c r="H110" s="18"/>
      <c r="I110" s="18"/>
      <c r="J110" s="18"/>
      <c r="K110" s="18"/>
      <c r="L110" s="18"/>
      <c r="M110" s="61"/>
      <c r="N110" s="61"/>
      <c r="O110" s="19"/>
      <c r="P110" s="18"/>
    </row>
    <row r="111" spans="1:16" ht="15.75" customHeight="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61"/>
      <c r="N111" s="61"/>
      <c r="O111" s="19"/>
      <c r="P111" s="18"/>
    </row>
    <row r="112" spans="1:16" ht="15.7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61" t="s">
        <v>63</v>
      </c>
      <c r="N112" s="61"/>
      <c r="O112" s="19"/>
      <c r="P112" s="18"/>
    </row>
    <row r="113" spans="1:16" ht="15.75" customHeight="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61" t="s">
        <v>64</v>
      </c>
      <c r="N113" s="61"/>
      <c r="O113" s="19"/>
      <c r="P113" s="18"/>
    </row>
  </sheetData>
  <mergeCells count="18">
    <mergeCell ref="B19:C19"/>
    <mergeCell ref="D19:N19"/>
    <mergeCell ref="A1:P1"/>
    <mergeCell ref="A2:P2"/>
    <mergeCell ref="A3:P3"/>
    <mergeCell ref="D7:N7"/>
    <mergeCell ref="A14:O14"/>
    <mergeCell ref="A104:C104"/>
    <mergeCell ref="D104:I104"/>
    <mergeCell ref="A105:C105"/>
    <mergeCell ref="D105:I105"/>
    <mergeCell ref="A86:O86"/>
    <mergeCell ref="D94:I94"/>
    <mergeCell ref="D100:I100"/>
    <mergeCell ref="A102:C102"/>
    <mergeCell ref="D102:I102"/>
    <mergeCell ref="A103:C103"/>
    <mergeCell ref="D103:I103"/>
  </mergeCells>
  <printOptions horizontalCentered="1"/>
  <pageMargins left="0.70866141732283472" right="0.70866141732283472" top="0.74803149606299213" bottom="0.74803149606299213" header="0.31496062992125984" footer="0.31496062992125984"/>
  <pageSetup paperSize="258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view="pageBreakPreview" zoomScaleNormal="100" zoomScaleSheetLayoutView="100" workbookViewId="0">
      <selection activeCell="G24" sqref="G24"/>
    </sheetView>
  </sheetViews>
  <sheetFormatPr defaultRowHeight="15" x14ac:dyDescent="0.25"/>
  <cols>
    <col min="1" max="1" width="5.7109375" style="166" customWidth="1"/>
    <col min="2" max="2" width="36.5703125" style="168" customWidth="1"/>
    <col min="3" max="3" width="5" style="166" customWidth="1"/>
    <col min="4" max="4" width="8.28515625" style="166" customWidth="1"/>
    <col min="5" max="5" width="5" style="166" customWidth="1"/>
    <col min="6" max="6" width="8.28515625" style="166" customWidth="1"/>
    <col min="7" max="7" width="5" style="166" customWidth="1"/>
    <col min="8" max="8" width="8.28515625" style="166" customWidth="1"/>
    <col min="9" max="9" width="5" style="166" customWidth="1"/>
    <col min="10" max="10" width="8.28515625" style="166" customWidth="1"/>
    <col min="11" max="11" width="10.42578125" style="169" customWidth="1"/>
    <col min="12" max="12" width="14.42578125" style="166" customWidth="1"/>
    <col min="13" max="13" width="15" style="166" customWidth="1"/>
    <col min="14" max="14" width="9.140625" style="166"/>
    <col min="15" max="15" width="16" style="166" customWidth="1"/>
    <col min="16" max="16" width="3" style="166" bestFit="1" customWidth="1"/>
    <col min="17" max="17" width="3.5703125" style="166" bestFit="1" customWidth="1"/>
    <col min="18" max="18" width="2.5703125" style="166" customWidth="1"/>
    <col min="19" max="19" width="3.7109375" style="166" customWidth="1"/>
    <col min="20" max="20" width="9.140625" style="166"/>
    <col min="21" max="21" width="13.5703125" style="169" customWidth="1"/>
    <col min="22" max="22" width="12.7109375" style="166" customWidth="1"/>
    <col min="23" max="23" width="9.140625" style="166"/>
    <col min="24" max="24" width="11.5703125" style="166" bestFit="1" customWidth="1"/>
    <col min="25" max="16384" width="9.140625" style="166"/>
  </cols>
  <sheetData>
    <row r="1" spans="1:13" s="166" customFormat="1" x14ac:dyDescent="0.25">
      <c r="A1" s="216" t="s">
        <v>143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s="166" customFormat="1" x14ac:dyDescent="0.25">
      <c r="A2" s="216" t="s">
        <v>144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s="166" customFormat="1" x14ac:dyDescent="0.25">
      <c r="A3" s="216" t="s">
        <v>145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s="166" customFormat="1" x14ac:dyDescent="0.25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3" s="166" customForma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</row>
    <row r="6" spans="1:13" s="166" customFormat="1" x14ac:dyDescent="0.25">
      <c r="B6" s="168"/>
      <c r="K6" s="169"/>
    </row>
    <row r="7" spans="1:13" s="166" customFormat="1" x14ac:dyDescent="0.25">
      <c r="A7" s="217" t="s">
        <v>20</v>
      </c>
      <c r="B7" s="218" t="s">
        <v>146</v>
      </c>
      <c r="C7" s="219" t="s">
        <v>147</v>
      </c>
      <c r="D7" s="219"/>
      <c r="E7" s="219" t="s">
        <v>148</v>
      </c>
      <c r="F7" s="219"/>
      <c r="G7" s="219" t="s">
        <v>149</v>
      </c>
      <c r="H7" s="219"/>
      <c r="I7" s="219" t="s">
        <v>150</v>
      </c>
      <c r="J7" s="219"/>
      <c r="K7" s="223" t="s">
        <v>151</v>
      </c>
      <c r="L7" s="225" t="s">
        <v>152</v>
      </c>
      <c r="M7" s="217" t="s">
        <v>62</v>
      </c>
    </row>
    <row r="8" spans="1:13" s="166" customFormat="1" x14ac:dyDescent="0.25">
      <c r="A8" s="217"/>
      <c r="B8" s="218"/>
      <c r="C8" s="170" t="s">
        <v>153</v>
      </c>
      <c r="D8" s="170" t="s">
        <v>154</v>
      </c>
      <c r="E8" s="170" t="s">
        <v>153</v>
      </c>
      <c r="F8" s="170" t="s">
        <v>154</v>
      </c>
      <c r="G8" s="170" t="s">
        <v>153</v>
      </c>
      <c r="H8" s="170" t="s">
        <v>154</v>
      </c>
      <c r="I8" s="170" t="s">
        <v>153</v>
      </c>
      <c r="J8" s="170" t="s">
        <v>154</v>
      </c>
      <c r="K8" s="224"/>
      <c r="L8" s="226"/>
      <c r="M8" s="217"/>
    </row>
    <row r="9" spans="1:13" s="166" customFormat="1" x14ac:dyDescent="0.25">
      <c r="A9" s="171" t="s">
        <v>30</v>
      </c>
      <c r="B9" s="172" t="s">
        <v>175</v>
      </c>
      <c r="C9" s="11"/>
      <c r="D9" s="11"/>
      <c r="E9" s="11"/>
      <c r="F9" s="11"/>
      <c r="G9" s="11"/>
      <c r="H9" s="11"/>
      <c r="I9" s="11"/>
      <c r="J9" s="11"/>
      <c r="K9" s="173"/>
      <c r="L9" s="174">
        <f>L11+L19+L28+L40+L12</f>
        <v>1318763000</v>
      </c>
      <c r="M9" s="227"/>
    </row>
    <row r="10" spans="1:13" s="166" customFormat="1" x14ac:dyDescent="0.25">
      <c r="A10" s="171"/>
      <c r="B10" s="175"/>
      <c r="C10" s="11"/>
      <c r="D10" s="11"/>
      <c r="E10" s="11"/>
      <c r="F10" s="11"/>
      <c r="G10" s="11"/>
      <c r="H10" s="11"/>
      <c r="I10" s="11"/>
      <c r="J10" s="11"/>
      <c r="K10" s="173"/>
      <c r="L10" s="174"/>
      <c r="M10" s="228"/>
    </row>
    <row r="11" spans="1:13" s="166" customFormat="1" ht="30" x14ac:dyDescent="0.25">
      <c r="A11" s="176">
        <v>1</v>
      </c>
      <c r="B11" s="177" t="s">
        <v>155</v>
      </c>
      <c r="C11" s="178"/>
      <c r="D11" s="178"/>
      <c r="E11" s="178"/>
      <c r="F11" s="178"/>
      <c r="G11" s="178"/>
      <c r="H11" s="178"/>
      <c r="I11" s="178">
        <v>1</v>
      </c>
      <c r="J11" s="178" t="s">
        <v>156</v>
      </c>
      <c r="K11" s="179"/>
      <c r="L11" s="180">
        <f>'RAB TA'!D104</f>
        <v>1059663000</v>
      </c>
      <c r="M11" s="181" t="s">
        <v>157</v>
      </c>
    </row>
    <row r="12" spans="1:13" s="166" customFormat="1" x14ac:dyDescent="0.25">
      <c r="A12" s="171">
        <v>2</v>
      </c>
      <c r="B12" s="175" t="s">
        <v>158</v>
      </c>
      <c r="C12" s="11"/>
      <c r="D12" s="11"/>
      <c r="E12" s="11"/>
      <c r="F12" s="11"/>
      <c r="G12" s="11"/>
      <c r="H12" s="11"/>
      <c r="I12" s="11"/>
      <c r="J12" s="11"/>
      <c r="K12" s="173"/>
      <c r="L12" s="174">
        <f>SUM(L13:L18)</f>
        <v>17250000</v>
      </c>
      <c r="M12" s="220" t="s">
        <v>159</v>
      </c>
    </row>
    <row r="13" spans="1:13" s="166" customFormat="1" x14ac:dyDescent="0.25">
      <c r="A13" s="171"/>
      <c r="B13" s="182" t="s">
        <v>160</v>
      </c>
      <c r="C13" s="11">
        <v>25</v>
      </c>
      <c r="D13" s="11" t="s">
        <v>161</v>
      </c>
      <c r="E13" s="11">
        <v>1</v>
      </c>
      <c r="F13" s="11" t="s">
        <v>90</v>
      </c>
      <c r="G13" s="11">
        <v>1</v>
      </c>
      <c r="H13" s="11" t="s">
        <v>49</v>
      </c>
      <c r="I13" s="11"/>
      <c r="J13" s="11"/>
      <c r="K13" s="173">
        <v>330000</v>
      </c>
      <c r="L13" s="183">
        <f>K13*G13*E13*C13</f>
        <v>8250000</v>
      </c>
      <c r="M13" s="221"/>
    </row>
    <row r="14" spans="1:13" s="166" customFormat="1" x14ac:dyDescent="0.25">
      <c r="A14" s="171"/>
      <c r="B14" s="182" t="s">
        <v>162</v>
      </c>
      <c r="C14" s="11">
        <v>25</v>
      </c>
      <c r="D14" s="11" t="s">
        <v>161</v>
      </c>
      <c r="E14" s="11">
        <v>1</v>
      </c>
      <c r="F14" s="11" t="s">
        <v>163</v>
      </c>
      <c r="G14" s="11">
        <v>1</v>
      </c>
      <c r="H14" s="11" t="s">
        <v>49</v>
      </c>
      <c r="I14" s="11"/>
      <c r="J14" s="11"/>
      <c r="K14" s="173">
        <v>110000</v>
      </c>
      <c r="L14" s="183">
        <f t="shared" ref="L14:L15" si="0">K14*G14*E14*C14</f>
        <v>2750000</v>
      </c>
      <c r="M14" s="221"/>
    </row>
    <row r="15" spans="1:13" s="166" customFormat="1" x14ac:dyDescent="0.25">
      <c r="A15" s="171"/>
      <c r="B15" s="182" t="s">
        <v>164</v>
      </c>
      <c r="C15" s="11">
        <v>25</v>
      </c>
      <c r="D15" s="11" t="s">
        <v>161</v>
      </c>
      <c r="E15" s="11">
        <v>1</v>
      </c>
      <c r="F15" s="11" t="s">
        <v>90</v>
      </c>
      <c r="G15" s="11">
        <v>1</v>
      </c>
      <c r="H15" s="11" t="s">
        <v>49</v>
      </c>
      <c r="I15" s="11"/>
      <c r="J15" s="11"/>
      <c r="K15" s="173">
        <v>130000</v>
      </c>
      <c r="L15" s="183">
        <f t="shared" si="0"/>
        <v>3250000</v>
      </c>
      <c r="M15" s="221"/>
    </row>
    <row r="16" spans="1:13" s="166" customFormat="1" x14ac:dyDescent="0.25">
      <c r="A16" s="171"/>
      <c r="B16" s="182" t="s">
        <v>46</v>
      </c>
      <c r="C16" s="11"/>
      <c r="D16" s="11"/>
      <c r="E16" s="11"/>
      <c r="F16" s="11"/>
      <c r="G16" s="11">
        <v>1</v>
      </c>
      <c r="H16" s="11" t="s">
        <v>49</v>
      </c>
      <c r="I16" s="11">
        <v>1</v>
      </c>
      <c r="J16" s="11" t="s">
        <v>156</v>
      </c>
      <c r="K16" s="173">
        <v>1000000</v>
      </c>
      <c r="L16" s="183">
        <f>K16*I16</f>
        <v>1000000</v>
      </c>
      <c r="M16" s="221"/>
    </row>
    <row r="17" spans="1:13" s="166" customFormat="1" x14ac:dyDescent="0.25">
      <c r="A17" s="171"/>
      <c r="B17" s="182" t="s">
        <v>44</v>
      </c>
      <c r="C17" s="11"/>
      <c r="D17" s="11"/>
      <c r="E17" s="11"/>
      <c r="F17" s="11"/>
      <c r="G17" s="11">
        <v>1</v>
      </c>
      <c r="H17" s="11" t="s">
        <v>49</v>
      </c>
      <c r="I17" s="11">
        <v>1</v>
      </c>
      <c r="J17" s="11" t="s">
        <v>156</v>
      </c>
      <c r="K17" s="173">
        <v>1000000</v>
      </c>
      <c r="L17" s="183">
        <f t="shared" ref="L17:L18" si="1">K17*I17</f>
        <v>1000000</v>
      </c>
      <c r="M17" s="221"/>
    </row>
    <row r="18" spans="1:13" s="166" customFormat="1" x14ac:dyDescent="0.25">
      <c r="A18" s="171"/>
      <c r="B18" s="182" t="s">
        <v>165</v>
      </c>
      <c r="C18" s="11"/>
      <c r="D18" s="11"/>
      <c r="E18" s="11"/>
      <c r="F18" s="11"/>
      <c r="G18" s="11">
        <v>1</v>
      </c>
      <c r="H18" s="11" t="s">
        <v>49</v>
      </c>
      <c r="I18" s="11">
        <v>1</v>
      </c>
      <c r="J18" s="11" t="s">
        <v>156</v>
      </c>
      <c r="K18" s="173">
        <v>1000000</v>
      </c>
      <c r="L18" s="183">
        <f t="shared" si="1"/>
        <v>1000000</v>
      </c>
      <c r="M18" s="222"/>
    </row>
    <row r="19" spans="1:13" s="166" customFormat="1" x14ac:dyDescent="0.25">
      <c r="A19" s="171">
        <v>3</v>
      </c>
      <c r="B19" s="175" t="s">
        <v>166</v>
      </c>
      <c r="C19" s="11"/>
      <c r="D19" s="11"/>
      <c r="E19" s="11"/>
      <c r="F19" s="11"/>
      <c r="G19" s="11"/>
      <c r="H19" s="11"/>
      <c r="I19" s="11"/>
      <c r="J19" s="11"/>
      <c r="K19" s="173"/>
      <c r="L19" s="174">
        <f>SUM(L20:L27)</f>
        <v>55300000</v>
      </c>
      <c r="M19" s="220" t="s">
        <v>159</v>
      </c>
    </row>
    <row r="20" spans="1:13" s="166" customFormat="1" x14ac:dyDescent="0.25">
      <c r="A20" s="171"/>
      <c r="B20" s="182" t="s">
        <v>160</v>
      </c>
      <c r="C20" s="11">
        <v>25</v>
      </c>
      <c r="D20" s="11" t="s">
        <v>161</v>
      </c>
      <c r="E20" s="11">
        <v>1</v>
      </c>
      <c r="F20" s="11" t="s">
        <v>90</v>
      </c>
      <c r="G20" s="11">
        <v>2</v>
      </c>
      <c r="H20" s="11" t="s">
        <v>49</v>
      </c>
      <c r="I20" s="11"/>
      <c r="J20" s="11"/>
      <c r="K20" s="173">
        <v>330000</v>
      </c>
      <c r="L20" s="183">
        <f>K20*G20*E20*C20</f>
        <v>16500000</v>
      </c>
      <c r="M20" s="221"/>
    </row>
    <row r="21" spans="1:13" s="166" customFormat="1" x14ac:dyDescent="0.25">
      <c r="A21" s="171"/>
      <c r="B21" s="182" t="s">
        <v>162</v>
      </c>
      <c r="C21" s="11">
        <v>25</v>
      </c>
      <c r="D21" s="11" t="s">
        <v>161</v>
      </c>
      <c r="E21" s="11">
        <v>1</v>
      </c>
      <c r="F21" s="11" t="s">
        <v>163</v>
      </c>
      <c r="G21" s="11">
        <v>2</v>
      </c>
      <c r="H21" s="11" t="s">
        <v>49</v>
      </c>
      <c r="I21" s="11"/>
      <c r="J21" s="11"/>
      <c r="K21" s="173">
        <v>110000</v>
      </c>
      <c r="L21" s="183">
        <f t="shared" ref="L21:L24" si="2">K21*G21*E21*C21</f>
        <v>5500000</v>
      </c>
      <c r="M21" s="221"/>
    </row>
    <row r="22" spans="1:13" s="166" customFormat="1" x14ac:dyDescent="0.25">
      <c r="A22" s="171"/>
      <c r="B22" s="182" t="s">
        <v>164</v>
      </c>
      <c r="C22" s="11">
        <v>25</v>
      </c>
      <c r="D22" s="11" t="s">
        <v>161</v>
      </c>
      <c r="E22" s="11">
        <v>1</v>
      </c>
      <c r="F22" s="11" t="s">
        <v>90</v>
      </c>
      <c r="G22" s="11">
        <v>2</v>
      </c>
      <c r="H22" s="11" t="s">
        <v>49</v>
      </c>
      <c r="I22" s="11"/>
      <c r="J22" s="11"/>
      <c r="K22" s="173">
        <v>130000</v>
      </c>
      <c r="L22" s="183">
        <f t="shared" si="2"/>
        <v>6500000</v>
      </c>
      <c r="M22" s="221"/>
    </row>
    <row r="23" spans="1:13" s="166" customFormat="1" x14ac:dyDescent="0.25">
      <c r="A23" s="171"/>
      <c r="B23" s="182" t="s">
        <v>84</v>
      </c>
      <c r="C23" s="11">
        <v>3</v>
      </c>
      <c r="D23" s="11" t="s">
        <v>161</v>
      </c>
      <c r="E23" s="11">
        <v>2</v>
      </c>
      <c r="F23" s="11" t="s">
        <v>86</v>
      </c>
      <c r="G23" s="11">
        <v>2</v>
      </c>
      <c r="H23" s="11" t="s">
        <v>49</v>
      </c>
      <c r="I23" s="11"/>
      <c r="J23" s="11"/>
      <c r="K23" s="173">
        <v>1500000</v>
      </c>
      <c r="L23" s="183">
        <f>K23*G23*E23*C23</f>
        <v>18000000</v>
      </c>
      <c r="M23" s="221"/>
    </row>
    <row r="24" spans="1:13" s="166" customFormat="1" x14ac:dyDescent="0.25">
      <c r="A24" s="171"/>
      <c r="B24" s="182" t="s">
        <v>85</v>
      </c>
      <c r="C24" s="11">
        <v>1</v>
      </c>
      <c r="D24" s="11" t="s">
        <v>161</v>
      </c>
      <c r="E24" s="11">
        <v>2</v>
      </c>
      <c r="F24" s="11" t="s">
        <v>86</v>
      </c>
      <c r="G24" s="11">
        <v>2</v>
      </c>
      <c r="H24" s="11" t="s">
        <v>49</v>
      </c>
      <c r="I24" s="11"/>
      <c r="J24" s="11"/>
      <c r="K24" s="173">
        <v>700000</v>
      </c>
      <c r="L24" s="183">
        <f t="shared" si="2"/>
        <v>2800000</v>
      </c>
      <c r="M24" s="221"/>
    </row>
    <row r="25" spans="1:13" s="166" customFormat="1" x14ac:dyDescent="0.25">
      <c r="A25" s="171"/>
      <c r="B25" s="182" t="s">
        <v>46</v>
      </c>
      <c r="C25" s="11"/>
      <c r="D25" s="11"/>
      <c r="E25" s="11"/>
      <c r="F25" s="11"/>
      <c r="G25" s="11">
        <v>2</v>
      </c>
      <c r="H25" s="11" t="s">
        <v>49</v>
      </c>
      <c r="I25" s="11">
        <v>1</v>
      </c>
      <c r="J25" s="11" t="s">
        <v>156</v>
      </c>
      <c r="K25" s="173">
        <v>1000000</v>
      </c>
      <c r="L25" s="183">
        <f>K25*I25*G25</f>
        <v>2000000</v>
      </c>
      <c r="M25" s="221"/>
    </row>
    <row r="26" spans="1:13" s="166" customFormat="1" x14ac:dyDescent="0.25">
      <c r="A26" s="171"/>
      <c r="B26" s="182" t="s">
        <v>44</v>
      </c>
      <c r="C26" s="11"/>
      <c r="D26" s="11"/>
      <c r="E26" s="11"/>
      <c r="F26" s="11"/>
      <c r="G26" s="11">
        <v>2</v>
      </c>
      <c r="H26" s="11" t="s">
        <v>49</v>
      </c>
      <c r="I26" s="11">
        <v>1</v>
      </c>
      <c r="J26" s="11" t="s">
        <v>156</v>
      </c>
      <c r="K26" s="173">
        <v>1000000</v>
      </c>
      <c r="L26" s="183">
        <f t="shared" ref="L26:L27" si="3">K26*I26*G26</f>
        <v>2000000</v>
      </c>
      <c r="M26" s="221"/>
    </row>
    <row r="27" spans="1:13" s="166" customFormat="1" x14ac:dyDescent="0.25">
      <c r="A27" s="171"/>
      <c r="B27" s="182" t="s">
        <v>165</v>
      </c>
      <c r="C27" s="11"/>
      <c r="D27" s="11"/>
      <c r="E27" s="11"/>
      <c r="F27" s="11"/>
      <c r="G27" s="11">
        <v>2</v>
      </c>
      <c r="H27" s="11" t="s">
        <v>49</v>
      </c>
      <c r="I27" s="11">
        <v>1</v>
      </c>
      <c r="J27" s="11" t="s">
        <v>156</v>
      </c>
      <c r="K27" s="173">
        <v>1000000</v>
      </c>
      <c r="L27" s="183">
        <f t="shared" si="3"/>
        <v>2000000</v>
      </c>
      <c r="M27" s="222"/>
    </row>
    <row r="28" spans="1:13" s="166" customFormat="1" x14ac:dyDescent="0.25">
      <c r="A28" s="171">
        <v>4</v>
      </c>
      <c r="B28" s="182" t="s">
        <v>167</v>
      </c>
      <c r="C28" s="11"/>
      <c r="D28" s="11"/>
      <c r="E28" s="11"/>
      <c r="F28" s="11"/>
      <c r="G28" s="11"/>
      <c r="H28" s="11"/>
      <c r="I28" s="11"/>
      <c r="J28" s="11"/>
      <c r="K28" s="173"/>
      <c r="L28" s="174">
        <f>SUM(L29:L39)</f>
        <v>169300000</v>
      </c>
      <c r="M28" s="220" t="s">
        <v>159</v>
      </c>
    </row>
    <row r="29" spans="1:13" s="166" customFormat="1" x14ac:dyDescent="0.25">
      <c r="A29" s="171"/>
      <c r="B29" s="182" t="s">
        <v>160</v>
      </c>
      <c r="C29" s="11">
        <v>40</v>
      </c>
      <c r="D29" s="11" t="s">
        <v>161</v>
      </c>
      <c r="E29" s="11">
        <v>2</v>
      </c>
      <c r="F29" s="11" t="s">
        <v>90</v>
      </c>
      <c r="G29" s="11">
        <v>1</v>
      </c>
      <c r="H29" s="11" t="s">
        <v>49</v>
      </c>
      <c r="I29" s="11"/>
      <c r="J29" s="11"/>
      <c r="K29" s="173">
        <v>330000</v>
      </c>
      <c r="L29" s="183">
        <f>K29*G29*E29*C29</f>
        <v>26400000</v>
      </c>
      <c r="M29" s="221"/>
    </row>
    <row r="30" spans="1:13" s="166" customFormat="1" x14ac:dyDescent="0.25">
      <c r="A30" s="171"/>
      <c r="B30" s="182" t="s">
        <v>162</v>
      </c>
      <c r="C30" s="11">
        <v>40</v>
      </c>
      <c r="D30" s="11" t="s">
        <v>161</v>
      </c>
      <c r="E30" s="11">
        <v>2</v>
      </c>
      <c r="F30" s="11" t="s">
        <v>163</v>
      </c>
      <c r="G30" s="11">
        <v>1</v>
      </c>
      <c r="H30" s="11" t="s">
        <v>49</v>
      </c>
      <c r="I30" s="11"/>
      <c r="J30" s="11"/>
      <c r="K30" s="173">
        <v>110000</v>
      </c>
      <c r="L30" s="183">
        <f t="shared" ref="L30:L31" si="4">K30*G30*E30*C30</f>
        <v>8800000</v>
      </c>
      <c r="M30" s="221"/>
    </row>
    <row r="31" spans="1:13" s="166" customFormat="1" x14ac:dyDescent="0.25">
      <c r="A31" s="171"/>
      <c r="B31" s="182" t="s">
        <v>164</v>
      </c>
      <c r="C31" s="11">
        <v>40</v>
      </c>
      <c r="D31" s="11" t="s">
        <v>161</v>
      </c>
      <c r="E31" s="11">
        <v>2</v>
      </c>
      <c r="F31" s="11" t="s">
        <v>90</v>
      </c>
      <c r="G31" s="11">
        <v>1</v>
      </c>
      <c r="H31" s="11" t="s">
        <v>49</v>
      </c>
      <c r="I31" s="11"/>
      <c r="J31" s="11"/>
      <c r="K31" s="173">
        <v>130000</v>
      </c>
      <c r="L31" s="183">
        <f t="shared" si="4"/>
        <v>10400000</v>
      </c>
      <c r="M31" s="221"/>
    </row>
    <row r="32" spans="1:13" s="166" customFormat="1" x14ac:dyDescent="0.25">
      <c r="A32" s="171"/>
      <c r="B32" s="182" t="s">
        <v>168</v>
      </c>
      <c r="C32" s="11">
        <v>10</v>
      </c>
      <c r="D32" s="11" t="s">
        <v>161</v>
      </c>
      <c r="E32" s="11">
        <v>2</v>
      </c>
      <c r="F32" s="11" t="s">
        <v>90</v>
      </c>
      <c r="G32" s="11">
        <v>1</v>
      </c>
      <c r="H32" s="11" t="s">
        <v>49</v>
      </c>
      <c r="I32" s="11"/>
      <c r="J32" s="11"/>
      <c r="K32" s="173">
        <v>650000</v>
      </c>
      <c r="L32" s="183">
        <f>K32*G32*E32*C32</f>
        <v>13000000</v>
      </c>
      <c r="M32" s="221"/>
    </row>
    <row r="33" spans="1:13" s="166" customFormat="1" x14ac:dyDescent="0.25">
      <c r="A33" s="171"/>
      <c r="B33" s="182" t="s">
        <v>169</v>
      </c>
      <c r="C33" s="11">
        <v>10</v>
      </c>
      <c r="D33" s="11" t="s">
        <v>161</v>
      </c>
      <c r="E33" s="11">
        <v>1</v>
      </c>
      <c r="F33" s="11" t="s">
        <v>163</v>
      </c>
      <c r="G33" s="11">
        <v>1</v>
      </c>
      <c r="H33" s="11" t="s">
        <v>49</v>
      </c>
      <c r="I33" s="11"/>
      <c r="J33" s="11"/>
      <c r="K33" s="173">
        <v>6500000</v>
      </c>
      <c r="L33" s="183">
        <f t="shared" ref="L33:L34" si="5">K33*G33*E33*C33</f>
        <v>65000000</v>
      </c>
      <c r="M33" s="221"/>
    </row>
    <row r="34" spans="1:13" s="166" customFormat="1" x14ac:dyDescent="0.25">
      <c r="A34" s="171"/>
      <c r="B34" s="182" t="s">
        <v>170</v>
      </c>
      <c r="C34" s="11">
        <v>10</v>
      </c>
      <c r="D34" s="11" t="s">
        <v>161</v>
      </c>
      <c r="E34" s="11">
        <v>3</v>
      </c>
      <c r="F34" s="11" t="s">
        <v>90</v>
      </c>
      <c r="G34" s="11">
        <v>1</v>
      </c>
      <c r="H34" s="11" t="s">
        <v>49</v>
      </c>
      <c r="I34" s="11"/>
      <c r="J34" s="11"/>
      <c r="K34" s="173">
        <v>530000</v>
      </c>
      <c r="L34" s="183">
        <f t="shared" si="5"/>
        <v>15900000</v>
      </c>
      <c r="M34" s="221"/>
    </row>
    <row r="35" spans="1:13" s="166" customFormat="1" x14ac:dyDescent="0.25">
      <c r="A35" s="171"/>
      <c r="B35" s="182" t="s">
        <v>84</v>
      </c>
      <c r="C35" s="11">
        <v>8</v>
      </c>
      <c r="D35" s="11" t="s">
        <v>161</v>
      </c>
      <c r="E35" s="11">
        <v>2</v>
      </c>
      <c r="F35" s="11" t="s">
        <v>86</v>
      </c>
      <c r="G35" s="11">
        <v>1</v>
      </c>
      <c r="H35" s="11" t="s">
        <v>49</v>
      </c>
      <c r="I35" s="11"/>
      <c r="J35" s="11"/>
      <c r="K35" s="173">
        <v>1500000</v>
      </c>
      <c r="L35" s="183">
        <f>K35*G35*E35*C35</f>
        <v>24000000</v>
      </c>
      <c r="M35" s="221"/>
    </row>
    <row r="36" spans="1:13" s="166" customFormat="1" x14ac:dyDescent="0.25">
      <c r="A36" s="171"/>
      <c r="B36" s="182" t="s">
        <v>85</v>
      </c>
      <c r="C36" s="11">
        <v>2</v>
      </c>
      <c r="D36" s="11" t="s">
        <v>161</v>
      </c>
      <c r="E36" s="11">
        <v>2</v>
      </c>
      <c r="F36" s="11" t="s">
        <v>86</v>
      </c>
      <c r="G36" s="11">
        <v>1</v>
      </c>
      <c r="H36" s="11" t="s">
        <v>49</v>
      </c>
      <c r="I36" s="11"/>
      <c r="J36" s="11"/>
      <c r="K36" s="173">
        <v>700000</v>
      </c>
      <c r="L36" s="183">
        <f t="shared" ref="L36" si="6">K36*G36*E36*C36</f>
        <v>2800000</v>
      </c>
      <c r="M36" s="221"/>
    </row>
    <row r="37" spans="1:13" s="166" customFormat="1" x14ac:dyDescent="0.25">
      <c r="A37" s="171"/>
      <c r="B37" s="182" t="s">
        <v>46</v>
      </c>
      <c r="C37" s="11"/>
      <c r="D37" s="11"/>
      <c r="E37" s="11"/>
      <c r="F37" s="11"/>
      <c r="G37" s="11">
        <v>1</v>
      </c>
      <c r="H37" s="11" t="s">
        <v>49</v>
      </c>
      <c r="I37" s="11">
        <v>1</v>
      </c>
      <c r="J37" s="11" t="s">
        <v>156</v>
      </c>
      <c r="K37" s="173">
        <v>1000000</v>
      </c>
      <c r="L37" s="183">
        <f>K37*I37*G37</f>
        <v>1000000</v>
      </c>
      <c r="M37" s="221"/>
    </row>
    <row r="38" spans="1:13" s="166" customFormat="1" x14ac:dyDescent="0.25">
      <c r="A38" s="171"/>
      <c r="B38" s="182" t="s">
        <v>44</v>
      </c>
      <c r="C38" s="11"/>
      <c r="D38" s="11"/>
      <c r="E38" s="11"/>
      <c r="F38" s="11"/>
      <c r="G38" s="11">
        <v>1</v>
      </c>
      <c r="H38" s="11" t="s">
        <v>49</v>
      </c>
      <c r="I38" s="11">
        <v>1</v>
      </c>
      <c r="J38" s="11" t="s">
        <v>156</v>
      </c>
      <c r="K38" s="173">
        <v>1000000</v>
      </c>
      <c r="L38" s="183">
        <f t="shared" ref="L38:L39" si="7">K38*I38*G38</f>
        <v>1000000</v>
      </c>
      <c r="M38" s="221"/>
    </row>
    <row r="39" spans="1:13" s="166" customFormat="1" x14ac:dyDescent="0.25">
      <c r="A39" s="171"/>
      <c r="B39" s="182" t="s">
        <v>165</v>
      </c>
      <c r="C39" s="11"/>
      <c r="D39" s="11"/>
      <c r="E39" s="11"/>
      <c r="F39" s="11"/>
      <c r="G39" s="11">
        <v>1</v>
      </c>
      <c r="H39" s="11" t="s">
        <v>49</v>
      </c>
      <c r="I39" s="11">
        <v>1</v>
      </c>
      <c r="J39" s="11" t="s">
        <v>156</v>
      </c>
      <c r="K39" s="173">
        <v>1000000</v>
      </c>
      <c r="L39" s="183">
        <f t="shared" si="7"/>
        <v>1000000</v>
      </c>
      <c r="M39" s="222"/>
    </row>
    <row r="40" spans="1:13" s="166" customFormat="1" ht="15" customHeight="1" x14ac:dyDescent="0.25">
      <c r="A40" s="171">
        <v>5</v>
      </c>
      <c r="B40" s="182" t="s">
        <v>171</v>
      </c>
      <c r="C40" s="11"/>
      <c r="D40" s="11"/>
      <c r="E40" s="11"/>
      <c r="F40" s="11"/>
      <c r="G40" s="11"/>
      <c r="H40" s="11"/>
      <c r="I40" s="11"/>
      <c r="J40" s="11"/>
      <c r="K40" s="173"/>
      <c r="L40" s="174">
        <f>SUM(L41:L46)</f>
        <v>17250000</v>
      </c>
      <c r="M40" s="220" t="s">
        <v>159</v>
      </c>
    </row>
    <row r="41" spans="1:13" s="166" customFormat="1" x14ac:dyDescent="0.25">
      <c r="A41" s="171"/>
      <c r="B41" s="182" t="s">
        <v>160</v>
      </c>
      <c r="C41" s="11">
        <v>25</v>
      </c>
      <c r="D41" s="11" t="s">
        <v>161</v>
      </c>
      <c r="E41" s="11">
        <v>1</v>
      </c>
      <c r="F41" s="11" t="s">
        <v>90</v>
      </c>
      <c r="G41" s="11">
        <v>1</v>
      </c>
      <c r="H41" s="11" t="s">
        <v>49</v>
      </c>
      <c r="I41" s="11"/>
      <c r="J41" s="11"/>
      <c r="K41" s="173">
        <v>330000</v>
      </c>
      <c r="L41" s="183">
        <f>K41*G41*E41*C41</f>
        <v>8250000</v>
      </c>
      <c r="M41" s="221"/>
    </row>
    <row r="42" spans="1:13" s="166" customFormat="1" x14ac:dyDescent="0.25">
      <c r="A42" s="171"/>
      <c r="B42" s="182" t="s">
        <v>162</v>
      </c>
      <c r="C42" s="11">
        <v>25</v>
      </c>
      <c r="D42" s="11" t="s">
        <v>161</v>
      </c>
      <c r="E42" s="11">
        <v>1</v>
      </c>
      <c r="F42" s="11" t="s">
        <v>163</v>
      </c>
      <c r="G42" s="11">
        <v>1</v>
      </c>
      <c r="H42" s="11" t="s">
        <v>49</v>
      </c>
      <c r="I42" s="11"/>
      <c r="J42" s="11"/>
      <c r="K42" s="173">
        <v>110000</v>
      </c>
      <c r="L42" s="183">
        <f t="shared" ref="L42:L43" si="8">K42*G42*E42*C42</f>
        <v>2750000</v>
      </c>
      <c r="M42" s="221"/>
    </row>
    <row r="43" spans="1:13" s="166" customFormat="1" x14ac:dyDescent="0.25">
      <c r="A43" s="171"/>
      <c r="B43" s="182" t="s">
        <v>164</v>
      </c>
      <c r="C43" s="11">
        <v>25</v>
      </c>
      <c r="D43" s="11" t="s">
        <v>161</v>
      </c>
      <c r="E43" s="11">
        <v>1</v>
      </c>
      <c r="F43" s="11" t="s">
        <v>90</v>
      </c>
      <c r="G43" s="11">
        <v>1</v>
      </c>
      <c r="H43" s="11" t="s">
        <v>49</v>
      </c>
      <c r="I43" s="11"/>
      <c r="J43" s="11"/>
      <c r="K43" s="173">
        <v>130000</v>
      </c>
      <c r="L43" s="183">
        <f t="shared" si="8"/>
        <v>3250000</v>
      </c>
      <c r="M43" s="221"/>
    </row>
    <row r="44" spans="1:13" s="166" customFormat="1" x14ac:dyDescent="0.25">
      <c r="A44" s="171"/>
      <c r="B44" s="182" t="s">
        <v>46</v>
      </c>
      <c r="C44" s="11"/>
      <c r="D44" s="11"/>
      <c r="E44" s="11"/>
      <c r="F44" s="11"/>
      <c r="G44" s="11">
        <v>1</v>
      </c>
      <c r="H44" s="11" t="s">
        <v>49</v>
      </c>
      <c r="I44" s="11">
        <v>1</v>
      </c>
      <c r="J44" s="11" t="s">
        <v>156</v>
      </c>
      <c r="K44" s="173">
        <v>1000000</v>
      </c>
      <c r="L44" s="183">
        <f>K44*I44</f>
        <v>1000000</v>
      </c>
      <c r="M44" s="221"/>
    </row>
    <row r="45" spans="1:13" s="166" customFormat="1" x14ac:dyDescent="0.25">
      <c r="A45" s="171"/>
      <c r="B45" s="182" t="s">
        <v>44</v>
      </c>
      <c r="C45" s="11"/>
      <c r="D45" s="11"/>
      <c r="E45" s="11"/>
      <c r="F45" s="11"/>
      <c r="G45" s="11">
        <v>1</v>
      </c>
      <c r="H45" s="11" t="s">
        <v>49</v>
      </c>
      <c r="I45" s="11">
        <v>1</v>
      </c>
      <c r="J45" s="11" t="s">
        <v>156</v>
      </c>
      <c r="K45" s="173">
        <v>1000000</v>
      </c>
      <c r="L45" s="183">
        <f t="shared" ref="L45:L46" si="9">K45*I45</f>
        <v>1000000</v>
      </c>
      <c r="M45" s="221"/>
    </row>
    <row r="46" spans="1:13" s="166" customFormat="1" x14ac:dyDescent="0.25">
      <c r="A46" s="184"/>
      <c r="B46" s="182" t="s">
        <v>165</v>
      </c>
      <c r="C46" s="11"/>
      <c r="D46" s="11"/>
      <c r="E46" s="11"/>
      <c r="F46" s="11"/>
      <c r="G46" s="11">
        <v>1</v>
      </c>
      <c r="H46" s="11" t="s">
        <v>49</v>
      </c>
      <c r="I46" s="11">
        <v>1</v>
      </c>
      <c r="J46" s="11" t="s">
        <v>156</v>
      </c>
      <c r="K46" s="173">
        <v>1000000</v>
      </c>
      <c r="L46" s="183">
        <f t="shared" si="9"/>
        <v>1000000</v>
      </c>
      <c r="M46" s="222"/>
    </row>
    <row r="47" spans="1:13" s="166" customFormat="1" x14ac:dyDescent="0.25">
      <c r="A47" s="185"/>
      <c r="B47" s="186"/>
      <c r="C47" s="187"/>
      <c r="D47" s="187"/>
      <c r="E47" s="187"/>
      <c r="F47" s="187"/>
      <c r="G47" s="187"/>
      <c r="H47" s="187"/>
      <c r="I47" s="187"/>
      <c r="J47" s="187"/>
      <c r="K47" s="188"/>
      <c r="L47" s="189"/>
    </row>
    <row r="48" spans="1:13" s="166" customFormat="1" x14ac:dyDescent="0.25">
      <c r="A48" s="185"/>
      <c r="B48" s="186"/>
      <c r="C48" s="187"/>
      <c r="D48" s="187"/>
      <c r="E48" s="187"/>
      <c r="F48" s="187"/>
      <c r="G48" s="187"/>
      <c r="H48" s="187"/>
      <c r="I48" s="187"/>
      <c r="J48" s="187"/>
      <c r="K48" s="188"/>
      <c r="L48" s="189"/>
    </row>
    <row r="49" spans="1:12" s="166" customFormat="1" x14ac:dyDescent="0.25">
      <c r="A49" s="185"/>
      <c r="B49" s="186"/>
      <c r="C49" s="187"/>
      <c r="D49" s="187"/>
      <c r="E49" s="187"/>
      <c r="F49" s="187"/>
      <c r="G49" s="187"/>
      <c r="H49" s="187"/>
      <c r="I49" s="187"/>
      <c r="J49" s="187"/>
      <c r="K49" s="188"/>
      <c r="L49" s="189"/>
    </row>
    <row r="50" spans="1:12" s="166" customFormat="1" ht="15.75" x14ac:dyDescent="0.25">
      <c r="A50" s="185"/>
      <c r="B50" s="186"/>
      <c r="C50" s="187"/>
      <c r="D50" s="187"/>
      <c r="E50" s="187"/>
      <c r="F50" s="187"/>
      <c r="G50" s="187"/>
      <c r="I50" s="190" t="s">
        <v>176</v>
      </c>
      <c r="J50" s="187"/>
      <c r="K50" s="188"/>
      <c r="L50" s="189"/>
    </row>
    <row r="51" spans="1:12" s="166" customFormat="1" ht="15.75" x14ac:dyDescent="0.25">
      <c r="A51" s="185"/>
      <c r="B51" s="186"/>
      <c r="C51" s="187"/>
      <c r="D51" s="187"/>
      <c r="E51" s="187"/>
      <c r="F51" s="187"/>
      <c r="G51" s="187"/>
      <c r="I51" s="190" t="s">
        <v>172</v>
      </c>
      <c r="J51" s="187"/>
      <c r="K51" s="188"/>
      <c r="L51" s="189"/>
    </row>
    <row r="52" spans="1:12" s="166" customFormat="1" ht="15.75" x14ac:dyDescent="0.25">
      <c r="A52" s="185"/>
      <c r="B52" s="186"/>
      <c r="C52" s="187"/>
      <c r="D52" s="187"/>
      <c r="E52" s="187"/>
      <c r="F52" s="187"/>
      <c r="G52" s="187"/>
      <c r="I52" s="191" t="s">
        <v>173</v>
      </c>
      <c r="J52" s="187"/>
      <c r="K52" s="188"/>
      <c r="L52" s="189"/>
    </row>
    <row r="53" spans="1:12" s="166" customFormat="1" ht="15.75" x14ac:dyDescent="0.25">
      <c r="A53" s="185"/>
      <c r="B53" s="186"/>
      <c r="C53" s="187"/>
      <c r="D53" s="187"/>
      <c r="E53" s="187"/>
      <c r="F53" s="187"/>
      <c r="G53" s="187"/>
      <c r="I53" s="191"/>
      <c r="J53" s="187"/>
      <c r="K53" s="188"/>
      <c r="L53" s="189"/>
    </row>
    <row r="54" spans="1:12" s="166" customFormat="1" ht="15.75" x14ac:dyDescent="0.25">
      <c r="A54" s="185"/>
      <c r="B54" s="186"/>
      <c r="C54" s="187"/>
      <c r="D54" s="187"/>
      <c r="E54" s="187"/>
      <c r="F54" s="187"/>
      <c r="G54" s="187"/>
      <c r="I54" s="191"/>
      <c r="J54" s="187"/>
      <c r="K54" s="188"/>
      <c r="L54" s="189"/>
    </row>
    <row r="55" spans="1:12" s="166" customFormat="1" ht="15.75" x14ac:dyDescent="0.25">
      <c r="A55" s="185"/>
      <c r="B55" s="186"/>
      <c r="C55" s="187"/>
      <c r="D55" s="187"/>
      <c r="E55" s="187"/>
      <c r="F55" s="187"/>
      <c r="G55" s="187"/>
      <c r="I55" s="192"/>
      <c r="J55" s="187"/>
      <c r="K55" s="188"/>
      <c r="L55" s="189"/>
    </row>
    <row r="56" spans="1:12" s="166" customFormat="1" ht="15.75" x14ac:dyDescent="0.25">
      <c r="A56" s="185"/>
      <c r="B56" s="186"/>
      <c r="C56" s="187"/>
      <c r="D56" s="187"/>
      <c r="E56" s="187"/>
      <c r="F56" s="187"/>
      <c r="G56" s="187"/>
      <c r="I56" s="193"/>
      <c r="J56" s="187"/>
      <c r="K56" s="188"/>
      <c r="L56" s="189"/>
    </row>
    <row r="57" spans="1:12" s="166" customFormat="1" ht="15.75" x14ac:dyDescent="0.25">
      <c r="A57" s="185"/>
      <c r="B57" s="194"/>
      <c r="C57" s="187"/>
      <c r="D57" s="187"/>
      <c r="E57" s="187"/>
      <c r="F57" s="187"/>
      <c r="G57" s="187"/>
      <c r="I57" s="193"/>
      <c r="J57" s="187"/>
      <c r="K57" s="188"/>
      <c r="L57" s="189"/>
    </row>
    <row r="58" spans="1:12" s="166" customFormat="1" ht="15.75" x14ac:dyDescent="0.25">
      <c r="A58" s="185"/>
      <c r="B58" s="194"/>
      <c r="C58" s="187"/>
      <c r="D58" s="187"/>
      <c r="E58" s="187"/>
      <c r="F58" s="187"/>
      <c r="G58" s="187"/>
      <c r="I58" s="195" t="s">
        <v>174</v>
      </c>
      <c r="J58" s="187"/>
      <c r="K58" s="188"/>
      <c r="L58" s="189"/>
    </row>
    <row r="59" spans="1:12" s="166" customFormat="1" ht="15.75" x14ac:dyDescent="0.25">
      <c r="A59" s="185"/>
      <c r="B59" s="194"/>
      <c r="C59" s="187"/>
      <c r="D59" s="187"/>
      <c r="E59" s="187"/>
      <c r="F59" s="187"/>
      <c r="G59" s="187"/>
      <c r="I59" s="190" t="s">
        <v>64</v>
      </c>
      <c r="J59" s="187"/>
      <c r="K59" s="188"/>
      <c r="L59" s="189"/>
    </row>
  </sheetData>
  <mergeCells count="18">
    <mergeCell ref="M28:M39"/>
    <mergeCell ref="M40:M46"/>
    <mergeCell ref="K7:K8"/>
    <mergeCell ref="L7:L8"/>
    <mergeCell ref="M7:M8"/>
    <mergeCell ref="M9:M10"/>
    <mergeCell ref="M12:M18"/>
    <mergeCell ref="M19:M27"/>
    <mergeCell ref="A1:M1"/>
    <mergeCell ref="A2:M2"/>
    <mergeCell ref="A3:M3"/>
    <mergeCell ref="A5:L5"/>
    <mergeCell ref="A7:A8"/>
    <mergeCell ref="B7:B8"/>
    <mergeCell ref="C7:D7"/>
    <mergeCell ref="E7:F7"/>
    <mergeCell ref="G7:H7"/>
    <mergeCell ref="I7:J7"/>
  </mergeCells>
  <pageMargins left="0.70866141732283472" right="0.70866141732283472" top="0.74803149606299213" bottom="0.74803149606299213" header="0.31496062992125984" footer="0.31496062992125984"/>
  <pageSetup paperSize="25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abSelected="1" view="pageBreakPreview" zoomScale="60" zoomScaleNormal="90" workbookViewId="0">
      <selection activeCell="C33" sqref="C33"/>
    </sheetView>
  </sheetViews>
  <sheetFormatPr defaultRowHeight="15" x14ac:dyDescent="0.25"/>
  <cols>
    <col min="1" max="1" width="5.140625" customWidth="1"/>
    <col min="2" max="2" width="50.5703125" customWidth="1"/>
    <col min="3" max="3" width="14.140625" customWidth="1"/>
    <col min="4" max="4" width="16.140625" customWidth="1"/>
    <col min="5" max="5" width="16.5703125" style="153" bestFit="1" customWidth="1"/>
    <col min="6" max="6" width="12.140625" customWidth="1"/>
    <col min="7" max="22" width="5.5703125" customWidth="1"/>
  </cols>
  <sheetData>
    <row r="1" spans="1:22" ht="23.25" x14ac:dyDescent="0.35">
      <c r="A1" s="229" t="s">
        <v>95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22" ht="18.75" x14ac:dyDescent="0.3">
      <c r="A2" s="230" t="s">
        <v>96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</row>
    <row r="3" spans="1:22" ht="18.75" x14ac:dyDescent="0.3">
      <c r="A3" s="230" t="s">
        <v>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18.75" x14ac:dyDescent="0.3">
      <c r="A4" s="230" t="s">
        <v>110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</row>
    <row r="5" spans="1:22" ht="18.75" x14ac:dyDescent="0.3">
      <c r="A5" s="132"/>
      <c r="B5" s="132"/>
      <c r="C5" s="132"/>
      <c r="D5" s="132"/>
      <c r="E5" s="145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7" spans="1:22" ht="15" customHeight="1" x14ac:dyDescent="0.25">
      <c r="A7" s="231"/>
      <c r="B7" s="231"/>
      <c r="C7" s="10" t="s">
        <v>97</v>
      </c>
      <c r="D7" s="231"/>
      <c r="E7" s="146" t="s">
        <v>98</v>
      </c>
      <c r="F7" s="133"/>
      <c r="G7" s="233">
        <v>41852</v>
      </c>
      <c r="H7" s="234"/>
      <c r="I7" s="234"/>
      <c r="J7" s="234"/>
      <c r="K7" s="233">
        <v>41883</v>
      </c>
      <c r="L7" s="234"/>
      <c r="M7" s="234"/>
      <c r="N7" s="234"/>
      <c r="O7" s="233">
        <v>41913</v>
      </c>
      <c r="P7" s="234"/>
      <c r="Q7" s="234"/>
      <c r="R7" s="234"/>
      <c r="S7" s="233">
        <v>41944</v>
      </c>
      <c r="T7" s="234"/>
      <c r="U7" s="234"/>
      <c r="V7" s="234"/>
    </row>
    <row r="8" spans="1:22" x14ac:dyDescent="0.25">
      <c r="A8" s="232"/>
      <c r="B8" s="232"/>
      <c r="C8" s="134"/>
      <c r="D8" s="232"/>
      <c r="E8" s="147"/>
      <c r="F8" s="134"/>
      <c r="G8" s="135">
        <v>1</v>
      </c>
      <c r="H8" s="135">
        <v>2</v>
      </c>
      <c r="I8" s="135">
        <v>3</v>
      </c>
      <c r="J8" s="135">
        <v>4</v>
      </c>
      <c r="K8" s="135">
        <v>1</v>
      </c>
      <c r="L8" s="135">
        <v>2</v>
      </c>
      <c r="M8" s="135">
        <v>3</v>
      </c>
      <c r="N8" s="135">
        <v>4</v>
      </c>
      <c r="O8" s="135">
        <v>1</v>
      </c>
      <c r="P8" s="135">
        <v>2</v>
      </c>
      <c r="Q8" s="135">
        <v>3</v>
      </c>
      <c r="R8" s="135">
        <v>4</v>
      </c>
      <c r="S8" s="135">
        <v>1</v>
      </c>
      <c r="T8" s="135">
        <v>2</v>
      </c>
      <c r="U8" s="135">
        <v>3</v>
      </c>
      <c r="V8" s="135">
        <v>4</v>
      </c>
    </row>
    <row r="9" spans="1:22" x14ac:dyDescent="0.25">
      <c r="A9" s="136"/>
      <c r="B9" s="137" t="s">
        <v>1</v>
      </c>
      <c r="C9" s="137"/>
      <c r="D9" s="138" t="s">
        <v>2</v>
      </c>
      <c r="E9" s="148"/>
      <c r="F9" s="138" t="s">
        <v>3</v>
      </c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x14ac:dyDescent="0.25">
      <c r="A10" s="1">
        <v>1</v>
      </c>
      <c r="B10" s="139" t="s">
        <v>111</v>
      </c>
      <c r="C10" s="139"/>
      <c r="D10" s="139" t="s">
        <v>99</v>
      </c>
      <c r="E10" s="155">
        <f>'RAB TA'!P21</f>
        <v>27400000</v>
      </c>
      <c r="F10" s="156"/>
      <c r="G10" s="196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139">
        <v>2</v>
      </c>
      <c r="B11" s="139" t="s">
        <v>112</v>
      </c>
      <c r="C11" s="139"/>
      <c r="D11" s="139" t="s">
        <v>99</v>
      </c>
      <c r="E11" s="155">
        <f>'RAB TA'!P30</f>
        <v>33950000</v>
      </c>
      <c r="F11" s="156"/>
      <c r="G11" s="11"/>
      <c r="H11" s="196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">
        <v>3</v>
      </c>
      <c r="B12" s="11" t="s">
        <v>113</v>
      </c>
      <c r="C12" s="139"/>
      <c r="D12" s="139" t="s">
        <v>99</v>
      </c>
      <c r="E12" s="155">
        <f>'RAB TA'!P37</f>
        <v>14250000</v>
      </c>
      <c r="F12" s="156"/>
      <c r="G12" s="11"/>
      <c r="H12" s="11"/>
      <c r="I12" s="196"/>
      <c r="J12" s="196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39">
        <v>4</v>
      </c>
      <c r="B13" s="139" t="s">
        <v>114</v>
      </c>
      <c r="C13" s="139"/>
      <c r="D13" s="139" t="s">
        <v>100</v>
      </c>
      <c r="E13" s="155">
        <f>'RAB TA'!P42</f>
        <v>56700000</v>
      </c>
      <c r="F13" s="156"/>
      <c r="G13" s="11"/>
      <c r="H13" s="11"/>
      <c r="I13" s="11"/>
      <c r="J13" s="11"/>
      <c r="K13" s="196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x14ac:dyDescent="0.25">
      <c r="A14" s="1">
        <v>5</v>
      </c>
      <c r="B14" s="139" t="s">
        <v>115</v>
      </c>
      <c r="C14" s="139"/>
      <c r="D14" s="139" t="s">
        <v>100</v>
      </c>
      <c r="E14" s="155">
        <f>'RAB TA'!P47</f>
        <v>250950000</v>
      </c>
      <c r="F14" s="156"/>
      <c r="G14" s="11"/>
      <c r="H14" s="11"/>
      <c r="I14" s="11"/>
      <c r="J14" s="11"/>
      <c r="K14" s="11"/>
      <c r="L14" s="196"/>
      <c r="M14" s="196"/>
      <c r="N14" s="196"/>
      <c r="O14" s="196"/>
      <c r="P14" s="11"/>
      <c r="Q14" s="11"/>
      <c r="R14" s="11"/>
      <c r="S14" s="11"/>
      <c r="T14" s="11"/>
      <c r="U14" s="11"/>
      <c r="V14" s="11"/>
    </row>
    <row r="15" spans="1:22" x14ac:dyDescent="0.25">
      <c r="A15" s="139">
        <v>6</v>
      </c>
      <c r="B15" s="139" t="s">
        <v>116</v>
      </c>
      <c r="C15" s="139"/>
      <c r="D15" s="139" t="s">
        <v>99</v>
      </c>
      <c r="E15" s="155">
        <f>'RAB TA'!P57</f>
        <v>10780000</v>
      </c>
      <c r="F15" s="156"/>
      <c r="G15" s="11"/>
      <c r="H15" s="11"/>
      <c r="I15" s="11"/>
      <c r="J15" s="11"/>
      <c r="K15" s="11"/>
      <c r="L15" s="11"/>
      <c r="M15" s="11"/>
      <c r="N15" s="11"/>
      <c r="O15" s="11"/>
      <c r="P15" s="196"/>
      <c r="Q15" s="196"/>
      <c r="R15" s="11"/>
      <c r="S15" s="11"/>
      <c r="T15" s="11"/>
      <c r="U15" s="11"/>
      <c r="V15" s="11"/>
    </row>
    <row r="16" spans="1:22" x14ac:dyDescent="0.25">
      <c r="A16" s="1">
        <v>7</v>
      </c>
      <c r="B16" s="139" t="s">
        <v>117</v>
      </c>
      <c r="C16" s="139"/>
      <c r="D16" s="139" t="s">
        <v>99</v>
      </c>
      <c r="E16" s="155">
        <f>'RAB TA'!P60</f>
        <v>14250000</v>
      </c>
      <c r="F16" s="156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96"/>
      <c r="S16" s="196"/>
      <c r="T16" s="11"/>
      <c r="U16" s="11"/>
      <c r="V16" s="11"/>
    </row>
    <row r="17" spans="1:22" x14ac:dyDescent="0.25">
      <c r="A17" s="139">
        <v>8</v>
      </c>
      <c r="B17" s="139" t="s">
        <v>118</v>
      </c>
      <c r="C17" s="139"/>
      <c r="D17" s="139" t="s">
        <v>99</v>
      </c>
      <c r="E17" s="155">
        <f>'RAB TA'!P65</f>
        <v>130300000</v>
      </c>
      <c r="F17" s="156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96"/>
      <c r="U17" s="196"/>
      <c r="V17" s="11"/>
    </row>
    <row r="18" spans="1:22" x14ac:dyDescent="0.25">
      <c r="A18" s="1">
        <v>9</v>
      </c>
      <c r="B18" s="139" t="s">
        <v>119</v>
      </c>
      <c r="C18" s="139"/>
      <c r="D18" s="139" t="s">
        <v>99</v>
      </c>
      <c r="E18" s="155">
        <f>'RAB TA'!P75</f>
        <v>14250000</v>
      </c>
      <c r="F18" s="156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96"/>
    </row>
    <row r="19" spans="1:22" x14ac:dyDescent="0.25">
      <c r="A19" s="2"/>
      <c r="B19" s="2"/>
      <c r="C19" s="2"/>
      <c r="D19" s="2"/>
      <c r="E19" s="14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36"/>
      <c r="B20" s="141" t="s">
        <v>4</v>
      </c>
      <c r="C20" s="141"/>
      <c r="D20" s="141"/>
      <c r="E20" s="149"/>
      <c r="F20" s="141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x14ac:dyDescent="0.25">
      <c r="A21" s="2"/>
      <c r="B21" s="4" t="s">
        <v>5</v>
      </c>
      <c r="C21" s="4"/>
      <c r="D21" s="5" t="s">
        <v>6</v>
      </c>
      <c r="E21" s="150"/>
      <c r="F21" s="5" t="s">
        <v>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2"/>
      <c r="B22" s="3" t="s">
        <v>7</v>
      </c>
      <c r="C22" s="3"/>
      <c r="D22" s="6"/>
      <c r="E22" s="151"/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7">
        <v>1</v>
      </c>
      <c r="B23" s="8"/>
      <c r="C23" s="8"/>
      <c r="D23" s="8" t="s">
        <v>18</v>
      </c>
      <c r="E23" s="142">
        <f>'RAB TA'!P9</f>
        <v>180000000</v>
      </c>
      <c r="F23" s="8" t="s">
        <v>101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7">
        <v>2</v>
      </c>
      <c r="B24" s="8"/>
      <c r="C24" s="8"/>
      <c r="D24" s="8" t="s">
        <v>102</v>
      </c>
      <c r="E24" s="142">
        <f>'RAB TA'!P10/2</f>
        <v>99000000</v>
      </c>
      <c r="F24" s="8" t="s">
        <v>103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7">
        <v>3</v>
      </c>
      <c r="B25" s="8"/>
      <c r="C25" s="8"/>
      <c r="D25" s="8" t="s">
        <v>102</v>
      </c>
      <c r="E25" s="142">
        <f>'RAB TA'!P10/2</f>
        <v>99000000</v>
      </c>
      <c r="F25" s="8" t="s">
        <v>103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7"/>
      <c r="B26" s="9" t="s">
        <v>8</v>
      </c>
      <c r="C26" s="9"/>
      <c r="D26" s="7"/>
      <c r="E26" s="152"/>
      <c r="F26" s="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2">
        <v>1</v>
      </c>
      <c r="B27" s="2"/>
      <c r="C27" s="2"/>
      <c r="D27" s="2" t="s">
        <v>104</v>
      </c>
      <c r="E27" s="143">
        <f>'RAB TA'!P13</f>
        <v>28000000</v>
      </c>
      <c r="F27" s="8" t="s">
        <v>101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2"/>
      <c r="C28" s="2"/>
      <c r="D28" s="2"/>
      <c r="E28" s="140"/>
      <c r="F28" s="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36"/>
      <c r="B29" s="141" t="s">
        <v>9</v>
      </c>
      <c r="C29" s="141"/>
      <c r="D29" s="141"/>
      <c r="E29" s="149"/>
      <c r="F29" s="141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</row>
    <row r="30" spans="1:22" x14ac:dyDescent="0.25">
      <c r="A30" s="7">
        <v>1</v>
      </c>
      <c r="B30" s="144" t="s">
        <v>105</v>
      </c>
      <c r="C30" s="144"/>
      <c r="D30" s="3"/>
      <c r="E30" s="154">
        <f>'RAB TA'!P81</f>
        <v>750000</v>
      </c>
      <c r="F30" s="3"/>
      <c r="G30" s="196"/>
      <c r="H30" s="196"/>
      <c r="I30" s="2"/>
      <c r="J30" s="2"/>
      <c r="K30" s="2"/>
      <c r="L30" s="2"/>
      <c r="M30" s="11"/>
      <c r="N30" s="11"/>
      <c r="O30" s="11"/>
      <c r="P30" s="11"/>
      <c r="Q30" s="11"/>
      <c r="R30" s="11"/>
      <c r="S30" s="11"/>
      <c r="T30" s="2"/>
      <c r="U30" s="2"/>
      <c r="V30" s="2"/>
    </row>
    <row r="31" spans="1:22" x14ac:dyDescent="0.25">
      <c r="A31" s="7"/>
      <c r="B31" s="13" t="s">
        <v>10</v>
      </c>
      <c r="C31" s="144"/>
      <c r="D31" s="3"/>
      <c r="E31" s="140"/>
      <c r="F31" s="3"/>
      <c r="G31" s="196"/>
      <c r="H31" s="196"/>
      <c r="I31" s="2"/>
      <c r="J31" s="2"/>
      <c r="K31" s="2"/>
      <c r="L31" s="2"/>
      <c r="M31" s="11"/>
      <c r="N31" s="11"/>
      <c r="O31" s="11"/>
      <c r="P31" s="11"/>
      <c r="Q31" s="11"/>
      <c r="R31" s="11"/>
      <c r="S31" s="11"/>
      <c r="T31" s="2"/>
      <c r="U31" s="2"/>
      <c r="V31" s="2"/>
    </row>
    <row r="32" spans="1:22" x14ac:dyDescent="0.25">
      <c r="A32" s="7"/>
      <c r="B32" s="13" t="s">
        <v>11</v>
      </c>
      <c r="C32" s="144"/>
      <c r="D32" s="3"/>
      <c r="E32" s="140"/>
      <c r="F32" s="3"/>
      <c r="G32" s="196"/>
      <c r="H32" s="196"/>
      <c r="I32" s="2"/>
      <c r="J32" s="2"/>
      <c r="K32" s="2"/>
      <c r="L32" s="2"/>
      <c r="M32" s="11"/>
      <c r="N32" s="11"/>
      <c r="O32" s="11"/>
      <c r="P32" s="11"/>
      <c r="Q32" s="11"/>
      <c r="R32" s="11"/>
      <c r="S32" s="11"/>
      <c r="T32" s="2"/>
      <c r="U32" s="2"/>
      <c r="V32" s="2"/>
    </row>
    <row r="33" spans="1:22" x14ac:dyDescent="0.25">
      <c r="A33" s="7"/>
      <c r="B33" s="13" t="s">
        <v>12</v>
      </c>
      <c r="C33" s="144"/>
      <c r="D33" s="3"/>
      <c r="E33" s="140"/>
      <c r="F33" s="3"/>
      <c r="G33" s="196"/>
      <c r="H33" s="196"/>
      <c r="I33" s="2"/>
      <c r="J33" s="2"/>
      <c r="K33" s="2"/>
      <c r="L33" s="2"/>
      <c r="M33" s="11"/>
      <c r="N33" s="11"/>
      <c r="O33" s="11"/>
      <c r="P33" s="11"/>
      <c r="Q33" s="11"/>
      <c r="R33" s="11"/>
      <c r="S33" s="11"/>
      <c r="T33" s="2"/>
      <c r="U33" s="2"/>
      <c r="V33" s="2"/>
    </row>
    <row r="34" spans="1:22" x14ac:dyDescent="0.25">
      <c r="A34" s="7"/>
      <c r="B34" s="13" t="s">
        <v>13</v>
      </c>
      <c r="C34" s="144"/>
      <c r="D34" s="3"/>
      <c r="E34" s="140"/>
      <c r="F34" s="3"/>
      <c r="G34" s="196"/>
      <c r="H34" s="196"/>
      <c r="I34" s="2"/>
      <c r="J34" s="2"/>
      <c r="K34" s="2"/>
      <c r="L34" s="2"/>
      <c r="M34" s="11"/>
      <c r="N34" s="11"/>
      <c r="O34" s="11"/>
      <c r="P34" s="11"/>
      <c r="Q34" s="11"/>
      <c r="R34" s="11"/>
      <c r="S34" s="11"/>
      <c r="T34" s="2"/>
      <c r="U34" s="2"/>
      <c r="V34" s="2"/>
    </row>
    <row r="35" spans="1:22" x14ac:dyDescent="0.25">
      <c r="A35" s="7">
        <v>2</v>
      </c>
      <c r="B35" s="144" t="s">
        <v>69</v>
      </c>
      <c r="C35" s="144"/>
      <c r="D35" s="3"/>
      <c r="E35" s="154">
        <f>'RAB TA'!P82</f>
        <v>1000000</v>
      </c>
      <c r="F35" s="3"/>
      <c r="G35" s="2"/>
      <c r="H35" s="2"/>
      <c r="I35" s="196"/>
      <c r="J35" s="196"/>
      <c r="K35" s="196"/>
      <c r="L35" s="196"/>
      <c r="M35" s="196"/>
      <c r="N35" s="196"/>
      <c r="O35" s="196"/>
      <c r="P35" s="11"/>
      <c r="Q35" s="11"/>
      <c r="R35" s="11"/>
      <c r="S35" s="11"/>
      <c r="T35" s="2"/>
      <c r="U35" s="2"/>
      <c r="V35" s="2"/>
    </row>
    <row r="36" spans="1:22" ht="45" x14ac:dyDescent="0.25">
      <c r="A36" s="7"/>
      <c r="B36" s="13" t="s">
        <v>107</v>
      </c>
      <c r="C36" s="144"/>
      <c r="D36" s="3"/>
      <c r="E36" s="154"/>
      <c r="F36" s="3"/>
      <c r="G36" s="2"/>
      <c r="H36" s="2"/>
      <c r="I36" s="196"/>
      <c r="J36" s="196"/>
      <c r="K36" s="196"/>
      <c r="L36" s="196"/>
      <c r="M36" s="196"/>
      <c r="N36" s="196"/>
      <c r="O36" s="196"/>
      <c r="P36" s="11"/>
      <c r="Q36" s="11"/>
      <c r="R36" s="11"/>
      <c r="S36" s="11"/>
      <c r="T36" s="2"/>
      <c r="U36" s="2"/>
      <c r="V36" s="2"/>
    </row>
    <row r="37" spans="1:22" x14ac:dyDescent="0.25">
      <c r="A37" s="7"/>
      <c r="B37" s="13" t="s">
        <v>14</v>
      </c>
      <c r="C37" s="144"/>
      <c r="D37" s="3"/>
      <c r="E37" s="154"/>
      <c r="F37" s="3"/>
      <c r="G37" s="2"/>
      <c r="H37" s="2"/>
      <c r="I37" s="196"/>
      <c r="J37" s="196"/>
      <c r="K37" s="196"/>
      <c r="L37" s="196"/>
      <c r="M37" s="196"/>
      <c r="N37" s="196"/>
      <c r="O37" s="196"/>
      <c r="P37" s="11"/>
      <c r="Q37" s="11"/>
      <c r="R37" s="11"/>
      <c r="S37" s="11"/>
      <c r="T37" s="2"/>
      <c r="U37" s="2"/>
      <c r="V37" s="2"/>
    </row>
    <row r="38" spans="1:22" x14ac:dyDescent="0.25">
      <c r="A38" s="7"/>
      <c r="B38" s="13" t="s">
        <v>17</v>
      </c>
      <c r="C38" s="144"/>
      <c r="D38" s="3"/>
      <c r="E38" s="154"/>
      <c r="F38" s="3"/>
      <c r="G38" s="2"/>
      <c r="H38" s="2"/>
      <c r="I38" s="196"/>
      <c r="J38" s="196"/>
      <c r="K38" s="196"/>
      <c r="L38" s="196"/>
      <c r="M38" s="196"/>
      <c r="N38" s="196"/>
      <c r="O38" s="196"/>
      <c r="P38" s="11"/>
      <c r="Q38" s="11"/>
      <c r="R38" s="11"/>
      <c r="S38" s="11"/>
      <c r="T38" s="2"/>
      <c r="U38" s="2"/>
      <c r="V38" s="2"/>
    </row>
    <row r="39" spans="1:22" x14ac:dyDescent="0.25">
      <c r="A39" s="7"/>
      <c r="B39" s="13" t="s">
        <v>15</v>
      </c>
      <c r="C39" s="144"/>
      <c r="D39" s="3"/>
      <c r="E39" s="154"/>
      <c r="F39" s="3"/>
      <c r="G39" s="2"/>
      <c r="H39" s="2"/>
      <c r="I39" s="196"/>
      <c r="J39" s="196"/>
      <c r="K39" s="196"/>
      <c r="L39" s="196"/>
      <c r="M39" s="196"/>
      <c r="N39" s="196"/>
      <c r="O39" s="196"/>
      <c r="P39" s="11"/>
      <c r="Q39" s="11"/>
      <c r="R39" s="11"/>
      <c r="S39" s="11"/>
      <c r="T39" s="2"/>
      <c r="U39" s="2"/>
      <c r="V39" s="2"/>
    </row>
    <row r="40" spans="1:22" x14ac:dyDescent="0.25">
      <c r="A40" s="7"/>
      <c r="B40" s="13" t="s">
        <v>16</v>
      </c>
      <c r="C40" s="144"/>
      <c r="D40" s="3"/>
      <c r="E40" s="154"/>
      <c r="F40" s="3"/>
      <c r="G40" s="2"/>
      <c r="H40" s="2"/>
      <c r="I40" s="196"/>
      <c r="J40" s="196"/>
      <c r="K40" s="196"/>
      <c r="L40" s="196"/>
      <c r="M40" s="196"/>
      <c r="N40" s="196"/>
      <c r="O40" s="196"/>
      <c r="P40" s="11"/>
      <c r="Q40" s="11"/>
      <c r="R40" s="11"/>
      <c r="S40" s="11"/>
      <c r="T40" s="2"/>
      <c r="U40" s="2"/>
      <c r="V40" s="2"/>
    </row>
    <row r="41" spans="1:22" x14ac:dyDescent="0.25">
      <c r="A41" s="7">
        <v>3</v>
      </c>
      <c r="B41" s="144" t="s">
        <v>106</v>
      </c>
      <c r="C41" s="144"/>
      <c r="D41" s="3"/>
      <c r="E41" s="154">
        <f>'RAB TA'!P83</f>
        <v>1250000</v>
      </c>
      <c r="F41" s="3"/>
      <c r="G41" s="2"/>
      <c r="H41" s="2"/>
      <c r="I41" s="2"/>
      <c r="J41" s="2"/>
      <c r="K41" s="2"/>
      <c r="L41" s="2"/>
      <c r="M41" s="11"/>
      <c r="N41" s="11"/>
      <c r="O41" s="11"/>
      <c r="P41" s="196"/>
      <c r="Q41" s="196"/>
      <c r="R41" s="196"/>
      <c r="S41" s="196"/>
      <c r="T41" s="196"/>
      <c r="U41" s="196"/>
      <c r="V41" s="11"/>
    </row>
    <row r="42" spans="1:22" ht="60" x14ac:dyDescent="0.25">
      <c r="A42" s="7"/>
      <c r="B42" s="13" t="s">
        <v>179</v>
      </c>
      <c r="C42" s="144"/>
      <c r="D42" s="3"/>
      <c r="E42" s="154"/>
      <c r="F42" s="3"/>
      <c r="G42" s="2"/>
      <c r="H42" s="2"/>
      <c r="I42" s="2"/>
      <c r="J42" s="2"/>
      <c r="K42" s="2"/>
      <c r="L42" s="2"/>
      <c r="M42" s="11"/>
      <c r="N42" s="11"/>
      <c r="O42" s="11"/>
      <c r="P42" s="196"/>
      <c r="Q42" s="196"/>
      <c r="R42" s="196"/>
      <c r="S42" s="196"/>
      <c r="T42" s="196"/>
      <c r="U42" s="196"/>
      <c r="V42" s="11"/>
    </row>
    <row r="43" spans="1:22" x14ac:dyDescent="0.25">
      <c r="A43" s="7"/>
      <c r="B43" s="13" t="s">
        <v>14</v>
      </c>
      <c r="C43" s="144"/>
      <c r="D43" s="3"/>
      <c r="E43" s="154"/>
      <c r="F43" s="3"/>
      <c r="G43" s="2"/>
      <c r="H43" s="2"/>
      <c r="I43" s="2"/>
      <c r="J43" s="2"/>
      <c r="K43" s="2"/>
      <c r="L43" s="2"/>
      <c r="M43" s="11"/>
      <c r="N43" s="11"/>
      <c r="O43" s="11"/>
      <c r="P43" s="196"/>
      <c r="Q43" s="196"/>
      <c r="R43" s="196"/>
      <c r="S43" s="196"/>
      <c r="T43" s="196"/>
      <c r="U43" s="196"/>
      <c r="V43" s="11"/>
    </row>
    <row r="44" spans="1:22" x14ac:dyDescent="0.25">
      <c r="A44" s="7"/>
      <c r="B44" s="13" t="s">
        <v>17</v>
      </c>
      <c r="C44" s="144"/>
      <c r="D44" s="3"/>
      <c r="E44" s="154"/>
      <c r="F44" s="3"/>
      <c r="G44" s="2"/>
      <c r="H44" s="2"/>
      <c r="I44" s="2"/>
      <c r="J44" s="2"/>
      <c r="K44" s="2"/>
      <c r="L44" s="2"/>
      <c r="M44" s="11"/>
      <c r="N44" s="11"/>
      <c r="O44" s="11"/>
      <c r="P44" s="196"/>
      <c r="Q44" s="196"/>
      <c r="R44" s="196"/>
      <c r="S44" s="196"/>
      <c r="T44" s="196"/>
      <c r="U44" s="196"/>
      <c r="V44" s="11"/>
    </row>
    <row r="45" spans="1:22" x14ac:dyDescent="0.25">
      <c r="A45" s="7"/>
      <c r="B45" s="13" t="s">
        <v>15</v>
      </c>
      <c r="C45" s="144"/>
      <c r="D45" s="3"/>
      <c r="E45" s="154"/>
      <c r="F45" s="3"/>
      <c r="G45" s="2"/>
      <c r="H45" s="2"/>
      <c r="I45" s="2"/>
      <c r="J45" s="2"/>
      <c r="K45" s="2"/>
      <c r="L45" s="2"/>
      <c r="M45" s="11"/>
      <c r="N45" s="11"/>
      <c r="O45" s="11"/>
      <c r="P45" s="196"/>
      <c r="Q45" s="196"/>
      <c r="R45" s="196"/>
      <c r="S45" s="196"/>
      <c r="T45" s="196"/>
      <c r="U45" s="196"/>
      <c r="V45" s="11"/>
    </row>
    <row r="46" spans="1:22" x14ac:dyDescent="0.25">
      <c r="A46" s="7"/>
      <c r="B46" s="13" t="s">
        <v>16</v>
      </c>
      <c r="C46" s="144"/>
      <c r="D46" s="3"/>
      <c r="E46" s="154"/>
      <c r="F46" s="3"/>
      <c r="G46" s="2"/>
      <c r="H46" s="2"/>
      <c r="I46" s="2"/>
      <c r="J46" s="2"/>
      <c r="K46" s="2"/>
      <c r="L46" s="2"/>
      <c r="M46" s="11"/>
      <c r="N46" s="11"/>
      <c r="O46" s="11"/>
      <c r="P46" s="196"/>
      <c r="Q46" s="196"/>
      <c r="R46" s="196"/>
      <c r="S46" s="196"/>
      <c r="T46" s="196"/>
      <c r="U46" s="196"/>
      <c r="V46" s="11"/>
    </row>
    <row r="47" spans="1:22" ht="30" customHeight="1" x14ac:dyDescent="0.25">
      <c r="A47" s="7">
        <v>4</v>
      </c>
      <c r="B47" s="12" t="s">
        <v>109</v>
      </c>
      <c r="C47" s="144"/>
      <c r="D47" s="3"/>
      <c r="E47" s="154">
        <f>'RAB TA'!P84</f>
        <v>1500000</v>
      </c>
      <c r="F47" s="3"/>
      <c r="G47" s="2"/>
      <c r="H47" s="2"/>
      <c r="I47" s="2"/>
      <c r="J47" s="2"/>
      <c r="K47" s="2"/>
      <c r="L47" s="2"/>
      <c r="M47" s="11"/>
      <c r="N47" s="11"/>
      <c r="O47" s="11"/>
      <c r="P47" s="11"/>
      <c r="Q47" s="11"/>
      <c r="R47" s="11"/>
      <c r="S47" s="11"/>
      <c r="T47" s="2"/>
      <c r="U47" s="2"/>
      <c r="V47" s="196"/>
    </row>
    <row r="48" spans="1:22" x14ac:dyDescent="0.25">
      <c r="A48" s="235"/>
      <c r="B48" s="236"/>
      <c r="C48" s="236"/>
      <c r="D48" s="237"/>
      <c r="E48" s="140">
        <f>SUM(E10:E47)</f>
        <v>963330000</v>
      </c>
      <c r="F48" s="3"/>
      <c r="G48" s="2"/>
      <c r="H48" s="2"/>
      <c r="I48" s="2"/>
      <c r="J48" s="2"/>
      <c r="K48" s="2"/>
      <c r="L48" s="2"/>
      <c r="M48" s="11"/>
      <c r="N48" s="11"/>
      <c r="O48" s="11"/>
      <c r="P48" s="11"/>
      <c r="Q48" s="11"/>
      <c r="R48" s="11"/>
      <c r="S48" s="11"/>
      <c r="T48" s="2"/>
      <c r="U48" s="2"/>
      <c r="V48" s="11"/>
    </row>
    <row r="49" spans="1:22" x14ac:dyDescent="0.25">
      <c r="A49" s="235" t="s">
        <v>108</v>
      </c>
      <c r="B49" s="236"/>
      <c r="C49" s="236"/>
      <c r="D49" s="237"/>
      <c r="E49" s="140">
        <f>10%*E48</f>
        <v>96333000</v>
      </c>
      <c r="F49" s="3"/>
      <c r="G49" s="2"/>
      <c r="H49" s="2"/>
      <c r="I49" s="2"/>
      <c r="J49" s="2"/>
      <c r="K49" s="2"/>
      <c r="L49" s="2"/>
      <c r="M49" s="11"/>
      <c r="N49" s="11"/>
      <c r="O49" s="11"/>
      <c r="P49" s="11"/>
      <c r="Q49" s="11"/>
      <c r="R49" s="11"/>
      <c r="S49" s="11"/>
      <c r="T49" s="2"/>
      <c r="U49" s="2"/>
      <c r="V49" s="11"/>
    </row>
    <row r="50" spans="1:22" x14ac:dyDescent="0.25">
      <c r="A50" s="238" t="s">
        <v>180</v>
      </c>
      <c r="B50" s="239"/>
      <c r="C50" s="239"/>
      <c r="D50" s="240"/>
      <c r="E50" s="140">
        <f>E49+E48+21000</f>
        <v>1059684000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</sheetData>
  <mergeCells count="14">
    <mergeCell ref="A48:D48"/>
    <mergeCell ref="A49:D49"/>
    <mergeCell ref="A50:D50"/>
    <mergeCell ref="O7:R7"/>
    <mergeCell ref="S7:V7"/>
    <mergeCell ref="A1:V1"/>
    <mergeCell ref="A2:V2"/>
    <mergeCell ref="A3:V3"/>
    <mergeCell ref="A4:V4"/>
    <mergeCell ref="A7:A8"/>
    <mergeCell ref="B7:B8"/>
    <mergeCell ref="D7:D8"/>
    <mergeCell ref="G7:J7"/>
    <mergeCell ref="K7:N7"/>
  </mergeCells>
  <pageMargins left="0.70866141732283472" right="0.70866141732283472" top="0.74803149606299213" bottom="0.74803149606299213" header="0.31496062992125984" footer="0.31496062992125984"/>
  <pageSetup paperSize="258" scale="6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RAB TA</vt:lpstr>
      <vt:lpstr>RAB Gabungan TA+Swakelola</vt:lpstr>
      <vt:lpstr>Rician Keg TA</vt:lpstr>
      <vt:lpstr>'RAB TA'!Print_Area</vt:lpstr>
      <vt:lpstr>'RAB Gabungan TA+Swakelola'!Print_Titles</vt:lpstr>
    </vt:vector>
  </TitlesOfParts>
  <Company>Coffey International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Coffey International Limited</dc:creator>
  <cp:lastModifiedBy>user</cp:lastModifiedBy>
  <cp:lastPrinted>2014-06-10T07:42:03Z</cp:lastPrinted>
  <dcterms:created xsi:type="dcterms:W3CDTF">2014-02-18T06:42:43Z</dcterms:created>
  <dcterms:modified xsi:type="dcterms:W3CDTF">2014-07-03T02:19:31Z</dcterms:modified>
</cp:coreProperties>
</file>