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60" windowHeight="5205" activeTab="1"/>
  </bookViews>
  <sheets>
    <sheet name="RAB Induk" sheetId="2" r:id="rId1"/>
    <sheet name="RAB Konsultan" sheetId="5" r:id="rId2"/>
  </sheets>
  <definedNames>
    <definedName name="_xlnm.Print_Area" localSheetId="0">'RAB Induk'!$A$1:$AG$293</definedName>
    <definedName name="_xlnm.Print_Area" localSheetId="1">'RAB Konsultan'!$A$1:$O$207</definedName>
    <definedName name="_xlnm.Print_Titles" localSheetId="0">'RAB Induk'!$13:$14</definedName>
    <definedName name="_xlnm.Print_Titles" localSheetId="1">'RAB Konsultan'!$4:$5</definedName>
  </definedNames>
  <calcPr calcId="145621"/>
</workbook>
</file>

<file path=xl/calcChain.xml><?xml version="1.0" encoding="utf-8"?>
<calcChain xmlns="http://schemas.openxmlformats.org/spreadsheetml/2006/main">
  <c r="AG277" i="2" l="1"/>
  <c r="N249" i="2"/>
  <c r="P249" i="2" s="1"/>
  <c r="N248" i="2"/>
  <c r="P248" i="2" s="1"/>
  <c r="N247" i="2"/>
  <c r="P247" i="2" s="1"/>
  <c r="AE251" i="2"/>
  <c r="AG251" i="2" s="1"/>
  <c r="AG224" i="2"/>
  <c r="AE244" i="2"/>
  <c r="AG244" i="2" s="1"/>
  <c r="AE243" i="2"/>
  <c r="AG243" i="2" s="1"/>
  <c r="AE241" i="2"/>
  <c r="AG241" i="2" s="1"/>
  <c r="AG240" i="2" s="1"/>
  <c r="AE239" i="2"/>
  <c r="AG239" i="2" s="1"/>
  <c r="AG238" i="2" s="1"/>
  <c r="AE237" i="2"/>
  <c r="AG237" i="2" s="1"/>
  <c r="AG242" i="2" l="1"/>
  <c r="O7" i="5"/>
  <c r="O196" i="5" s="1"/>
  <c r="L176" i="5"/>
  <c r="O176" i="5" s="1"/>
  <c r="L175" i="5"/>
  <c r="O175" i="5" s="1"/>
  <c r="L174" i="5"/>
  <c r="O174" i="5" s="1"/>
  <c r="L173" i="5"/>
  <c r="O173" i="5" s="1"/>
  <c r="O216" i="2" l="1"/>
  <c r="P215" i="2"/>
  <c r="N214" i="2"/>
  <c r="P214" i="2" s="1"/>
  <c r="N213" i="2"/>
  <c r="P213" i="2" s="1"/>
  <c r="N212" i="2"/>
  <c r="P212" i="2" s="1"/>
  <c r="N211" i="2"/>
  <c r="P211" i="2" s="1"/>
  <c r="N205" i="2"/>
  <c r="P205" i="2"/>
  <c r="N204" i="2"/>
  <c r="P204" i="2" s="1"/>
  <c r="N203" i="2"/>
  <c r="P203" i="2"/>
  <c r="N202" i="2"/>
  <c r="P202" i="2" s="1"/>
  <c r="N196" i="2"/>
  <c r="P196" i="2"/>
  <c r="N193" i="2"/>
  <c r="P193" i="2" s="1"/>
  <c r="N194" i="2"/>
  <c r="P194" i="2" s="1"/>
  <c r="N195" i="2"/>
  <c r="P195" i="2" s="1"/>
  <c r="P198" i="2"/>
  <c r="P197" i="2" s="1"/>
  <c r="AG226" i="2"/>
  <c r="AE220" i="2"/>
  <c r="AG220" i="2" s="1"/>
  <c r="AE221" i="2"/>
  <c r="AG221" i="2" s="1"/>
  <c r="AE222" i="2"/>
  <c r="AG222" i="2" s="1"/>
  <c r="AE223" i="2"/>
  <c r="AG223" i="2" s="1"/>
  <c r="AE193" i="2"/>
  <c r="AG193" i="2" s="1"/>
  <c r="AE194" i="2"/>
  <c r="AG194" i="2"/>
  <c r="AE195" i="2"/>
  <c r="AG195" i="2" s="1"/>
  <c r="AE196" i="2"/>
  <c r="AG196" i="2" s="1"/>
  <c r="AG198" i="2"/>
  <c r="AG197" i="2" s="1"/>
  <c r="AE202" i="2"/>
  <c r="AG202" i="2" s="1"/>
  <c r="AE203" i="2"/>
  <c r="AG203" i="2" s="1"/>
  <c r="AE204" i="2"/>
  <c r="AG204" i="2" s="1"/>
  <c r="AE205" i="2"/>
  <c r="AG205" i="2" s="1"/>
  <c r="AG207" i="2"/>
  <c r="AG206" i="2" s="1"/>
  <c r="AE211" i="2"/>
  <c r="AG211" i="2" s="1"/>
  <c r="AE212" i="2"/>
  <c r="AG212" i="2" s="1"/>
  <c r="AE213" i="2"/>
  <c r="AG213" i="2" s="1"/>
  <c r="AE214" i="2"/>
  <c r="AG214" i="2" s="1"/>
  <c r="AG215" i="2"/>
  <c r="AE151" i="2"/>
  <c r="AG151" i="2" s="1"/>
  <c r="AG150" i="2" s="1"/>
  <c r="AG149" i="2" s="1"/>
  <c r="AE157" i="2"/>
  <c r="AG157" i="2"/>
  <c r="AE158" i="2"/>
  <c r="AG158" i="2" s="1"/>
  <c r="AE159" i="2"/>
  <c r="AG159" i="2"/>
  <c r="AE160" i="2"/>
  <c r="AG160" i="2" s="1"/>
  <c r="AE162" i="2"/>
  <c r="AG162" i="2" s="1"/>
  <c r="AG161" i="2" s="1"/>
  <c r="AE163" i="2"/>
  <c r="AG163" i="2" s="1"/>
  <c r="AE165" i="2"/>
  <c r="AG165" i="2" s="1"/>
  <c r="AG164" i="2" s="1"/>
  <c r="AE155" i="2"/>
  <c r="AG155" i="2" s="1"/>
  <c r="AG154" i="2" s="1"/>
  <c r="AE171" i="2"/>
  <c r="AG171" i="2" s="1"/>
  <c r="AE172" i="2"/>
  <c r="AG172" i="2" s="1"/>
  <c r="AE173" i="2"/>
  <c r="AG173" i="2" s="1"/>
  <c r="AE175" i="2"/>
  <c r="AG175" i="2" s="1"/>
  <c r="AG174" i="2" s="1"/>
  <c r="AE176" i="2"/>
  <c r="AG176" i="2" s="1"/>
  <c r="AE178" i="2"/>
  <c r="AG178" i="2" s="1"/>
  <c r="AE179" i="2"/>
  <c r="AG179" i="2" s="1"/>
  <c r="AE180" i="2"/>
  <c r="AG180" i="2" s="1"/>
  <c r="AE169" i="2"/>
  <c r="AG169" i="2"/>
  <c r="AG168" i="2" s="1"/>
  <c r="AE184" i="2"/>
  <c r="AG184" i="2" s="1"/>
  <c r="AG183" i="2" s="1"/>
  <c r="AG182" i="2" s="1"/>
  <c r="AE185" i="2"/>
  <c r="AG185" i="2" s="1"/>
  <c r="AE186" i="2"/>
  <c r="AG186" i="2"/>
  <c r="AE187" i="2"/>
  <c r="AG187" i="2"/>
  <c r="AE272" i="2"/>
  <c r="AG272" i="2" s="1"/>
  <c r="AE273" i="2"/>
  <c r="AG273" i="2" s="1"/>
  <c r="AE274" i="2"/>
  <c r="AG274" i="2" s="1"/>
  <c r="AE275" i="2"/>
  <c r="AG275" i="2" s="1"/>
  <c r="AE233" i="2"/>
  <c r="AG233" i="2" s="1"/>
  <c r="AG232" i="2" s="1"/>
  <c r="AG231" i="2" s="1"/>
  <c r="AE247" i="2"/>
  <c r="AG247" i="2" s="1"/>
  <c r="AE248" i="2"/>
  <c r="AG248" i="2" s="1"/>
  <c r="AE249" i="2"/>
  <c r="AG249" i="2" s="1"/>
  <c r="AG250" i="2"/>
  <c r="AG236" i="2"/>
  <c r="AE257" i="2"/>
  <c r="AG257" i="2" s="1"/>
  <c r="AE258" i="2"/>
  <c r="AG258" i="2" s="1"/>
  <c r="AE259" i="2"/>
  <c r="AG259" i="2" s="1"/>
  <c r="AE260" i="2"/>
  <c r="AG260" i="2" s="1"/>
  <c r="AE262" i="2"/>
  <c r="AG262" i="2" s="1"/>
  <c r="AG261" i="2" s="1"/>
  <c r="AE263" i="2"/>
  <c r="AG263" i="2" s="1"/>
  <c r="AE265" i="2"/>
  <c r="AG265" i="2" s="1"/>
  <c r="AE266" i="2"/>
  <c r="AG266" i="2" s="1"/>
  <c r="AE267" i="2"/>
  <c r="AG267" i="2" s="1"/>
  <c r="AE268" i="2"/>
  <c r="AG268" i="2" s="1"/>
  <c r="AE255" i="2"/>
  <c r="AG255" i="2" s="1"/>
  <c r="AG254" i="2" s="1"/>
  <c r="AE22" i="2"/>
  <c r="AG22" i="2" s="1"/>
  <c r="AG21" i="2" s="1"/>
  <c r="AG20" i="2" s="1"/>
  <c r="AE28" i="2"/>
  <c r="AG28" i="2" s="1"/>
  <c r="AE29" i="2"/>
  <c r="AG29" i="2" s="1"/>
  <c r="AE30" i="2"/>
  <c r="AG30" i="2" s="1"/>
  <c r="AE31" i="2"/>
  <c r="AG31" i="2" s="1"/>
  <c r="AE33" i="2"/>
  <c r="AG33" i="2" s="1"/>
  <c r="AG32" i="2" s="1"/>
  <c r="AE34" i="2"/>
  <c r="AG34" i="2" s="1"/>
  <c r="AE36" i="2"/>
  <c r="AG36" i="2"/>
  <c r="AG35" i="2" s="1"/>
  <c r="AE26" i="2"/>
  <c r="AG26" i="2" s="1"/>
  <c r="AG25" i="2" s="1"/>
  <c r="AE42" i="2"/>
  <c r="AG42" i="2" s="1"/>
  <c r="AE43" i="2"/>
  <c r="AG43" i="2" s="1"/>
  <c r="AE44" i="2"/>
  <c r="AG44" i="2" s="1"/>
  <c r="AE45" i="2"/>
  <c r="AG45" i="2" s="1"/>
  <c r="AE47" i="2"/>
  <c r="AG47" i="2" s="1"/>
  <c r="AG46" i="2" s="1"/>
  <c r="AE48" i="2"/>
  <c r="AG48" i="2" s="1"/>
  <c r="AE50" i="2"/>
  <c r="AG50" i="2" s="1"/>
  <c r="AG49" i="2" s="1"/>
  <c r="AE40" i="2"/>
  <c r="AG40" i="2" s="1"/>
  <c r="AG39" i="2" s="1"/>
  <c r="AE54" i="2"/>
  <c r="AG54" i="2"/>
  <c r="AE55" i="2"/>
  <c r="AG55" i="2" s="1"/>
  <c r="AE56" i="2"/>
  <c r="AG56" i="2" s="1"/>
  <c r="AE57" i="2"/>
  <c r="AG57" i="2" s="1"/>
  <c r="AE63" i="2"/>
  <c r="AG63" i="2" s="1"/>
  <c r="AG62" i="2" s="1"/>
  <c r="AG61" i="2" s="1"/>
  <c r="AE69" i="2"/>
  <c r="AG69" i="2" s="1"/>
  <c r="AE70" i="2"/>
  <c r="AG70" i="2" s="1"/>
  <c r="AE71" i="2"/>
  <c r="AG71" i="2" s="1"/>
  <c r="AE72" i="2"/>
  <c r="AG72" i="2" s="1"/>
  <c r="AE74" i="2"/>
  <c r="AG74" i="2" s="1"/>
  <c r="AE75" i="2"/>
  <c r="AG75" i="2" s="1"/>
  <c r="AE77" i="2"/>
  <c r="AG77" i="2" s="1"/>
  <c r="AG76" i="2" s="1"/>
  <c r="AE67" i="2"/>
  <c r="AG67" i="2" s="1"/>
  <c r="AG66" i="2" s="1"/>
  <c r="AE83" i="2"/>
  <c r="AG83" i="2" s="1"/>
  <c r="AE84" i="2"/>
  <c r="AG84" i="2" s="1"/>
  <c r="AE85" i="2"/>
  <c r="AG85" i="2" s="1"/>
  <c r="AE87" i="2"/>
  <c r="AG87" i="2" s="1"/>
  <c r="AG86" i="2" s="1"/>
  <c r="AE88" i="2"/>
  <c r="AG88" i="2" s="1"/>
  <c r="AE90" i="2"/>
  <c r="AG90" i="2" s="1"/>
  <c r="AE91" i="2"/>
  <c r="AG91" i="2" s="1"/>
  <c r="AE92" i="2"/>
  <c r="AG92" i="2" s="1"/>
  <c r="AE81" i="2"/>
  <c r="AG81" i="2" s="1"/>
  <c r="AG80" i="2" s="1"/>
  <c r="AE96" i="2"/>
  <c r="AG96" i="2" s="1"/>
  <c r="AE97" i="2"/>
  <c r="AG97" i="2" s="1"/>
  <c r="AE98" i="2"/>
  <c r="AG98" i="2" s="1"/>
  <c r="AE99" i="2"/>
  <c r="AG99" i="2" s="1"/>
  <c r="AE107" i="2"/>
  <c r="AG107" i="2" s="1"/>
  <c r="AE108" i="2"/>
  <c r="AG108" i="2" s="1"/>
  <c r="AE109" i="2"/>
  <c r="AG109" i="2" s="1"/>
  <c r="AE110" i="2"/>
  <c r="AG110" i="2" s="1"/>
  <c r="AE112" i="2"/>
  <c r="AG112" i="2" s="1"/>
  <c r="AG111" i="2" s="1"/>
  <c r="AE113" i="2"/>
  <c r="AG113" i="2" s="1"/>
  <c r="AE115" i="2"/>
  <c r="AG115" i="2" s="1"/>
  <c r="AE116" i="2"/>
  <c r="AG116" i="2" s="1"/>
  <c r="AE117" i="2"/>
  <c r="AG117" i="2" s="1"/>
  <c r="AE119" i="2"/>
  <c r="AG119" i="2" s="1"/>
  <c r="AE121" i="2"/>
  <c r="AG121" i="2" s="1"/>
  <c r="AE122" i="2"/>
  <c r="AG122" i="2"/>
  <c r="AE123" i="2"/>
  <c r="AG123" i="2" s="1"/>
  <c r="AE125" i="2"/>
  <c r="AG125" i="2" s="1"/>
  <c r="AE126" i="2"/>
  <c r="AG126" i="2" s="1"/>
  <c r="AE127" i="2"/>
  <c r="AG127" i="2" s="1"/>
  <c r="AE129" i="2"/>
  <c r="AG129" i="2" s="1"/>
  <c r="AE130" i="2"/>
  <c r="AG130" i="2" s="1"/>
  <c r="AE131" i="2"/>
  <c r="AG131" i="2" s="1"/>
  <c r="AE133" i="2"/>
  <c r="AG133" i="2"/>
  <c r="AE134" i="2"/>
  <c r="AG134" i="2" s="1"/>
  <c r="AE135" i="2"/>
  <c r="AG135" i="2" s="1"/>
  <c r="AE105" i="2"/>
  <c r="AG105" i="2"/>
  <c r="AG104" i="2" s="1"/>
  <c r="AE139" i="2"/>
  <c r="AG139" i="2" s="1"/>
  <c r="AE140" i="2"/>
  <c r="AG140" i="2" s="1"/>
  <c r="AE141" i="2"/>
  <c r="AG141" i="2" s="1"/>
  <c r="AE142" i="2"/>
  <c r="AG142" i="2" s="1"/>
  <c r="AF227" i="2"/>
  <c r="N151" i="2"/>
  <c r="P151" i="2" s="1"/>
  <c r="P150" i="2" s="1"/>
  <c r="P149" i="2" s="1"/>
  <c r="N157" i="2"/>
  <c r="P157" i="2" s="1"/>
  <c r="N158" i="2"/>
  <c r="P158" i="2" s="1"/>
  <c r="N159" i="2"/>
  <c r="P159" i="2" s="1"/>
  <c r="N160" i="2"/>
  <c r="P160" i="2" s="1"/>
  <c r="N162" i="2"/>
  <c r="P162" i="2" s="1"/>
  <c r="N163" i="2"/>
  <c r="P163" i="2" s="1"/>
  <c r="N165" i="2"/>
  <c r="P165" i="2" s="1"/>
  <c r="P164" i="2" s="1"/>
  <c r="N155" i="2"/>
  <c r="P155" i="2" s="1"/>
  <c r="P154" i="2" s="1"/>
  <c r="N171" i="2"/>
  <c r="P171" i="2" s="1"/>
  <c r="N172" i="2"/>
  <c r="P172" i="2" s="1"/>
  <c r="N173" i="2"/>
  <c r="P173" i="2" s="1"/>
  <c r="N175" i="2"/>
  <c r="P175" i="2" s="1"/>
  <c r="N176" i="2"/>
  <c r="P176" i="2" s="1"/>
  <c r="N178" i="2"/>
  <c r="P178" i="2" s="1"/>
  <c r="N179" i="2"/>
  <c r="P179" i="2" s="1"/>
  <c r="N180" i="2"/>
  <c r="P180" i="2" s="1"/>
  <c r="N169" i="2"/>
  <c r="P169" i="2" s="1"/>
  <c r="P168" i="2" s="1"/>
  <c r="N184" i="2"/>
  <c r="P184" i="2" s="1"/>
  <c r="N185" i="2"/>
  <c r="P185" i="2" s="1"/>
  <c r="N186" i="2"/>
  <c r="P186" i="2" s="1"/>
  <c r="N187" i="2"/>
  <c r="P187" i="2" s="1"/>
  <c r="P207" i="2"/>
  <c r="P206" i="2" s="1"/>
  <c r="N272" i="2"/>
  <c r="P272" i="2" s="1"/>
  <c r="N273" i="2"/>
  <c r="P273" i="2" s="1"/>
  <c r="N274" i="2"/>
  <c r="P274" i="2" s="1"/>
  <c r="N275" i="2"/>
  <c r="P275" i="2" s="1"/>
  <c r="N233" i="2"/>
  <c r="P233" i="2" s="1"/>
  <c r="P232" i="2" s="1"/>
  <c r="P231" i="2" s="1"/>
  <c r="N239" i="2"/>
  <c r="P239" i="2" s="1"/>
  <c r="P238" i="2" s="1"/>
  <c r="N243" i="2"/>
  <c r="P243" i="2" s="1"/>
  <c r="N244" i="2"/>
  <c r="P244" i="2" s="1"/>
  <c r="N251" i="2"/>
  <c r="P251" i="2" s="1"/>
  <c r="P250" i="2" s="1"/>
  <c r="N237" i="2"/>
  <c r="P237" i="2" s="1"/>
  <c r="P236" i="2" s="1"/>
  <c r="N241" i="2"/>
  <c r="P241" i="2" s="1"/>
  <c r="P240" i="2" s="1"/>
  <c r="N257" i="2"/>
  <c r="P257" i="2" s="1"/>
  <c r="N258" i="2"/>
  <c r="P258" i="2" s="1"/>
  <c r="N259" i="2"/>
  <c r="P259" i="2" s="1"/>
  <c r="N260" i="2"/>
  <c r="P260" i="2" s="1"/>
  <c r="N262" i="2"/>
  <c r="P262" i="2" s="1"/>
  <c r="N263" i="2"/>
  <c r="P263" i="2" s="1"/>
  <c r="N265" i="2"/>
  <c r="P265" i="2" s="1"/>
  <c r="N266" i="2"/>
  <c r="P266" i="2" s="1"/>
  <c r="N267" i="2"/>
  <c r="P267" i="2" s="1"/>
  <c r="N268" i="2"/>
  <c r="P268" i="2" s="1"/>
  <c r="N255" i="2"/>
  <c r="P255" i="2" s="1"/>
  <c r="P254" i="2" s="1"/>
  <c r="N22" i="2"/>
  <c r="P22" i="2" s="1"/>
  <c r="P21" i="2" s="1"/>
  <c r="P20" i="2" s="1"/>
  <c r="N28" i="2"/>
  <c r="P28" i="2" s="1"/>
  <c r="N29" i="2"/>
  <c r="P29" i="2" s="1"/>
  <c r="N30" i="2"/>
  <c r="P30" i="2" s="1"/>
  <c r="N31" i="2"/>
  <c r="P31" i="2" s="1"/>
  <c r="N33" i="2"/>
  <c r="P33" i="2" s="1"/>
  <c r="N34" i="2"/>
  <c r="P34" i="2" s="1"/>
  <c r="N36" i="2"/>
  <c r="P36" i="2" s="1"/>
  <c r="P35" i="2" s="1"/>
  <c r="N26" i="2"/>
  <c r="P26" i="2" s="1"/>
  <c r="P25" i="2" s="1"/>
  <c r="N42" i="2"/>
  <c r="P42" i="2" s="1"/>
  <c r="N43" i="2"/>
  <c r="P43" i="2" s="1"/>
  <c r="N44" i="2"/>
  <c r="P44" i="2" s="1"/>
  <c r="N45" i="2"/>
  <c r="P45" i="2" s="1"/>
  <c r="N47" i="2"/>
  <c r="P47" i="2" s="1"/>
  <c r="N48" i="2"/>
  <c r="P48" i="2" s="1"/>
  <c r="N50" i="2"/>
  <c r="P50" i="2" s="1"/>
  <c r="P49" i="2" s="1"/>
  <c r="N40" i="2"/>
  <c r="P40" i="2" s="1"/>
  <c r="P39" i="2" s="1"/>
  <c r="N54" i="2"/>
  <c r="P54" i="2" s="1"/>
  <c r="N55" i="2"/>
  <c r="P55" i="2" s="1"/>
  <c r="N56" i="2"/>
  <c r="P56" i="2" s="1"/>
  <c r="N57" i="2"/>
  <c r="P57" i="2" s="1"/>
  <c r="N63" i="2"/>
  <c r="P63" i="2"/>
  <c r="P62" i="2" s="1"/>
  <c r="P61" i="2" s="1"/>
  <c r="N69" i="2"/>
  <c r="P69" i="2" s="1"/>
  <c r="N70" i="2"/>
  <c r="P70" i="2" s="1"/>
  <c r="N71" i="2"/>
  <c r="P71" i="2"/>
  <c r="N72" i="2"/>
  <c r="P72" i="2" s="1"/>
  <c r="N74" i="2"/>
  <c r="P74" i="2" s="1"/>
  <c r="N75" i="2"/>
  <c r="P75" i="2" s="1"/>
  <c r="N77" i="2"/>
  <c r="P77" i="2" s="1"/>
  <c r="P76" i="2" s="1"/>
  <c r="N67" i="2"/>
  <c r="P67" i="2" s="1"/>
  <c r="P66" i="2" s="1"/>
  <c r="N83" i="2"/>
  <c r="P83" i="2" s="1"/>
  <c r="N84" i="2"/>
  <c r="P84" i="2" s="1"/>
  <c r="N85" i="2"/>
  <c r="P85" i="2" s="1"/>
  <c r="N87" i="2"/>
  <c r="P87" i="2" s="1"/>
  <c r="N88" i="2"/>
  <c r="P88" i="2" s="1"/>
  <c r="N90" i="2"/>
  <c r="P90" i="2" s="1"/>
  <c r="N91" i="2"/>
  <c r="P91" i="2" s="1"/>
  <c r="N92" i="2"/>
  <c r="P92" i="2" s="1"/>
  <c r="N81" i="2"/>
  <c r="P81" i="2" s="1"/>
  <c r="P80" i="2" s="1"/>
  <c r="N96" i="2"/>
  <c r="P96" i="2" s="1"/>
  <c r="N97" i="2"/>
  <c r="P97" i="2"/>
  <c r="N98" i="2"/>
  <c r="P98" i="2" s="1"/>
  <c r="N99" i="2"/>
  <c r="P99" i="2" s="1"/>
  <c r="N107" i="2"/>
  <c r="P107" i="2" s="1"/>
  <c r="N108" i="2"/>
  <c r="P108" i="2" s="1"/>
  <c r="N109" i="2"/>
  <c r="P109" i="2" s="1"/>
  <c r="N110" i="2"/>
  <c r="P110" i="2" s="1"/>
  <c r="N112" i="2"/>
  <c r="P112" i="2" s="1"/>
  <c r="N113" i="2"/>
  <c r="P113" i="2" s="1"/>
  <c r="N115" i="2"/>
  <c r="P115" i="2" s="1"/>
  <c r="N116" i="2"/>
  <c r="P116" i="2" s="1"/>
  <c r="N117" i="2"/>
  <c r="P117" i="2"/>
  <c r="N119" i="2"/>
  <c r="P119" i="2" s="1"/>
  <c r="N121" i="2"/>
  <c r="P121" i="2" s="1"/>
  <c r="N122" i="2"/>
  <c r="P122" i="2" s="1"/>
  <c r="N123" i="2"/>
  <c r="P123" i="2" s="1"/>
  <c r="N125" i="2"/>
  <c r="P125" i="2" s="1"/>
  <c r="N126" i="2"/>
  <c r="P126" i="2" s="1"/>
  <c r="N127" i="2"/>
  <c r="P127" i="2" s="1"/>
  <c r="N129" i="2"/>
  <c r="P129" i="2" s="1"/>
  <c r="N130" i="2"/>
  <c r="P130" i="2" s="1"/>
  <c r="N131" i="2"/>
  <c r="P131" i="2" s="1"/>
  <c r="N133" i="2"/>
  <c r="P133" i="2" s="1"/>
  <c r="N134" i="2"/>
  <c r="P134" i="2" s="1"/>
  <c r="N135" i="2"/>
  <c r="P135" i="2" s="1"/>
  <c r="N105" i="2"/>
  <c r="P105" i="2" s="1"/>
  <c r="P104" i="2" s="1"/>
  <c r="N139" i="2"/>
  <c r="P139" i="2"/>
  <c r="N140" i="2"/>
  <c r="P140" i="2" s="1"/>
  <c r="N141" i="2"/>
  <c r="P141" i="2" s="1"/>
  <c r="N142" i="2"/>
  <c r="P142" i="2"/>
  <c r="O227" i="2"/>
  <c r="P226" i="2"/>
  <c r="N223" i="2"/>
  <c r="P223" i="2"/>
  <c r="N222" i="2"/>
  <c r="P222" i="2"/>
  <c r="N221" i="2"/>
  <c r="P221" i="2" s="1"/>
  <c r="N220" i="2"/>
  <c r="P220" i="2" s="1"/>
  <c r="AK307" i="2"/>
  <c r="AK308" i="2"/>
  <c r="AK312" i="2" s="1"/>
  <c r="AJ307" i="2"/>
  <c r="AJ308" i="2"/>
  <c r="AE314" i="2"/>
  <c r="AG314" i="2"/>
  <c r="AE319" i="2"/>
  <c r="AG319" i="2" s="1"/>
  <c r="AE312" i="2"/>
  <c r="AG312" i="2" s="1"/>
  <c r="AE313" i="2"/>
  <c r="AG313" i="2" s="1"/>
  <c r="AE315" i="2"/>
  <c r="AG315" i="2" s="1"/>
  <c r="AE316" i="2"/>
  <c r="AG316" i="2" s="1"/>
  <c r="AE318" i="2"/>
  <c r="AG318" i="2" s="1"/>
  <c r="AE320" i="2"/>
  <c r="AG320" i="2" s="1"/>
  <c r="AE321" i="2"/>
  <c r="AG321" i="2"/>
  <c r="AE305" i="2"/>
  <c r="AG305" i="2" s="1"/>
  <c r="AE299" i="2"/>
  <c r="AG299" i="2" s="1"/>
  <c r="AE300" i="2"/>
  <c r="AG300" i="2" s="1"/>
  <c r="AF301" i="2"/>
  <c r="AE301" i="2"/>
  <c r="AE302" i="2"/>
  <c r="AG302" i="2" s="1"/>
  <c r="AE303" i="2"/>
  <c r="AG303" i="2" s="1"/>
  <c r="AF306" i="2"/>
  <c r="AE306" i="2"/>
  <c r="AG306" i="2" s="1"/>
  <c r="AE307" i="2"/>
  <c r="AG307" i="2" s="1"/>
  <c r="AE308" i="2"/>
  <c r="AG308" i="2" s="1"/>
  <c r="L12" i="5"/>
  <c r="O12" i="5" s="1"/>
  <c r="L13" i="5"/>
  <c r="O13" i="5" s="1"/>
  <c r="L14" i="5"/>
  <c r="O14" i="5" s="1"/>
  <c r="L18" i="5"/>
  <c r="O18" i="5" s="1"/>
  <c r="O17" i="5" s="1"/>
  <c r="L19" i="5"/>
  <c r="O19" i="5" s="1"/>
  <c r="L20" i="5"/>
  <c r="O20" i="5"/>
  <c r="L21" i="5"/>
  <c r="O21" i="5"/>
  <c r="L24" i="5"/>
  <c r="O24" i="5" s="1"/>
  <c r="L25" i="5"/>
  <c r="O25" i="5" s="1"/>
  <c r="L26" i="5"/>
  <c r="O26" i="5" s="1"/>
  <c r="L28" i="5"/>
  <c r="O28" i="5" s="1"/>
  <c r="O27" i="5" s="1"/>
  <c r="L29" i="5"/>
  <c r="O29" i="5"/>
  <c r="L30" i="5"/>
  <c r="O30" i="5"/>
  <c r="L35" i="5"/>
  <c r="O35" i="5" s="1"/>
  <c r="L36" i="5"/>
  <c r="O36" i="5" s="1"/>
  <c r="L37" i="5"/>
  <c r="O37" i="5" s="1"/>
  <c r="L41" i="5"/>
  <c r="O41" i="5"/>
  <c r="O40" i="5" s="1"/>
  <c r="L42" i="5"/>
  <c r="O42" i="5"/>
  <c r="L43" i="5"/>
  <c r="O43" i="5"/>
  <c r="L44" i="5"/>
  <c r="O44" i="5" s="1"/>
  <c r="L47" i="5"/>
  <c r="O47" i="5" s="1"/>
  <c r="L48" i="5"/>
  <c r="O48" i="5" s="1"/>
  <c r="L49" i="5"/>
  <c r="O49" i="5" s="1"/>
  <c r="L51" i="5"/>
  <c r="O51" i="5" s="1"/>
  <c r="O50" i="5" s="1"/>
  <c r="L52" i="5"/>
  <c r="O52" i="5"/>
  <c r="L53" i="5"/>
  <c r="O53" i="5"/>
  <c r="L59" i="5"/>
  <c r="O59" i="5" s="1"/>
  <c r="O57" i="5" s="1"/>
  <c r="L60" i="5"/>
  <c r="O60" i="5" s="1"/>
  <c r="L61" i="5"/>
  <c r="O61" i="5"/>
  <c r="L77" i="5"/>
  <c r="O77" i="5"/>
  <c r="L78" i="5"/>
  <c r="O78" i="5"/>
  <c r="L79" i="5"/>
  <c r="O79" i="5" s="1"/>
  <c r="O75" i="5" s="1"/>
  <c r="L80" i="5"/>
  <c r="O80" i="5"/>
  <c r="L81" i="5"/>
  <c r="O81" i="5"/>
  <c r="L83" i="5"/>
  <c r="O83" i="5"/>
  <c r="L84" i="5"/>
  <c r="O84" i="5" s="1"/>
  <c r="L86" i="5"/>
  <c r="O86" i="5"/>
  <c r="L87" i="5"/>
  <c r="O87" i="5"/>
  <c r="L88" i="5"/>
  <c r="O88" i="5"/>
  <c r="L90" i="5"/>
  <c r="O90" i="5" s="1"/>
  <c r="L91" i="5"/>
  <c r="O91" i="5" s="1"/>
  <c r="L92" i="5"/>
  <c r="O92" i="5"/>
  <c r="L96" i="5"/>
  <c r="O96" i="5" s="1"/>
  <c r="L97" i="5"/>
  <c r="O97" i="5" s="1"/>
  <c r="L98" i="5"/>
  <c r="O98" i="5" s="1"/>
  <c r="L99" i="5"/>
  <c r="O99" i="5" s="1"/>
  <c r="L100" i="5"/>
  <c r="O100" i="5" s="1"/>
  <c r="L101" i="5"/>
  <c r="O101" i="5" s="1"/>
  <c r="L102" i="5"/>
  <c r="O102" i="5" s="1"/>
  <c r="L103" i="5"/>
  <c r="O103" i="5" s="1"/>
  <c r="L104" i="5"/>
  <c r="O104" i="5" s="1"/>
  <c r="L106" i="5"/>
  <c r="O106" i="5" s="1"/>
  <c r="L107" i="5"/>
  <c r="O107" i="5" s="1"/>
  <c r="L108" i="5"/>
  <c r="O108" i="5" s="1"/>
  <c r="L109" i="5"/>
  <c r="O109" i="5" s="1"/>
  <c r="L110" i="5"/>
  <c r="O110" i="5" s="1"/>
  <c r="L112" i="5"/>
  <c r="O112" i="5" s="1"/>
  <c r="L113" i="5"/>
  <c r="O113" i="5" s="1"/>
  <c r="L114" i="5"/>
  <c r="O114" i="5" s="1"/>
  <c r="L116" i="5"/>
  <c r="O116" i="5" s="1"/>
  <c r="L117" i="5"/>
  <c r="O117" i="5" s="1"/>
  <c r="L120" i="5"/>
  <c r="O120" i="5" s="1"/>
  <c r="L121" i="5"/>
  <c r="O121" i="5" s="1"/>
  <c r="L123" i="5"/>
  <c r="O123" i="5" s="1"/>
  <c r="L124" i="5"/>
  <c r="O124" i="5" s="1"/>
  <c r="G127" i="5"/>
  <c r="G129" i="5" s="1"/>
  <c r="G128" i="5"/>
  <c r="L128" i="5"/>
  <c r="O128" i="5" s="1"/>
  <c r="L130" i="5"/>
  <c r="O130" i="5"/>
  <c r="G132" i="5"/>
  <c r="L132" i="5" s="1"/>
  <c r="O132" i="5" s="1"/>
  <c r="L134" i="5"/>
  <c r="O134" i="5"/>
  <c r="L135" i="5"/>
  <c r="O135" i="5" s="1"/>
  <c r="N135" i="5"/>
  <c r="L139" i="5"/>
  <c r="O139" i="5"/>
  <c r="L140" i="5"/>
  <c r="O140" i="5"/>
  <c r="L142" i="5"/>
  <c r="O142" i="5"/>
  <c r="L143" i="5"/>
  <c r="O143" i="5"/>
  <c r="L144" i="5"/>
  <c r="O144" i="5"/>
  <c r="L145" i="5"/>
  <c r="O145" i="5"/>
  <c r="L146" i="5"/>
  <c r="O146" i="5"/>
  <c r="L147" i="5"/>
  <c r="O147" i="5"/>
  <c r="L148" i="5"/>
  <c r="O148" i="5"/>
  <c r="L149" i="5"/>
  <c r="O149" i="5"/>
  <c r="L150" i="5"/>
  <c r="O150" i="5"/>
  <c r="L151" i="5"/>
  <c r="O151" i="5"/>
  <c r="L153" i="5"/>
  <c r="O153" i="5"/>
  <c r="L154" i="5"/>
  <c r="O154" i="5"/>
  <c r="L155" i="5"/>
  <c r="O155" i="5"/>
  <c r="G156" i="5"/>
  <c r="L156" i="5"/>
  <c r="O156" i="5" s="1"/>
  <c r="L157" i="5"/>
  <c r="O157" i="5" s="1"/>
  <c r="L159" i="5"/>
  <c r="O159" i="5" s="1"/>
  <c r="L160" i="5"/>
  <c r="O160" i="5" s="1"/>
  <c r="L161" i="5"/>
  <c r="O161" i="5" s="1"/>
  <c r="L163" i="5"/>
  <c r="O163" i="5" s="1"/>
  <c r="L164" i="5"/>
  <c r="O164" i="5" s="1"/>
  <c r="O167" i="5"/>
  <c r="O168" i="5"/>
  <c r="L65" i="5"/>
  <c r="O65" i="5" s="1"/>
  <c r="L66" i="5"/>
  <c r="O66" i="5" s="1"/>
  <c r="L67" i="5"/>
  <c r="O67" i="5" s="1"/>
  <c r="L68" i="5"/>
  <c r="O68" i="5" s="1"/>
  <c r="L69" i="5"/>
  <c r="O69" i="5" s="1"/>
  <c r="L70" i="5"/>
  <c r="O70" i="5" s="1"/>
  <c r="N71" i="5"/>
  <c r="L71" i="5"/>
  <c r="O71" i="5"/>
  <c r="O172" i="5"/>
  <c r="L180" i="5"/>
  <c r="O180" i="5" s="1"/>
  <c r="L181" i="5"/>
  <c r="O181" i="5" s="1"/>
  <c r="L182" i="5"/>
  <c r="O182" i="5" s="1"/>
  <c r="L183" i="5"/>
  <c r="O183" i="5" s="1"/>
  <c r="L186" i="5"/>
  <c r="O186" i="5"/>
  <c r="L187" i="5"/>
  <c r="O187" i="5" s="1"/>
  <c r="L188" i="5"/>
  <c r="O188" i="5" s="1"/>
  <c r="L190" i="5"/>
  <c r="O190" i="5" s="1"/>
  <c r="L191" i="5"/>
  <c r="O191" i="5" s="1"/>
  <c r="L192" i="5"/>
  <c r="O192" i="5" s="1"/>
  <c r="L193" i="5"/>
  <c r="O193" i="5" s="1"/>
  <c r="L194" i="5"/>
  <c r="O194" i="5" s="1"/>
  <c r="AL308" i="2"/>
  <c r="AL307" i="2"/>
  <c r="AJ303" i="2"/>
  <c r="AL302" i="2" s="1"/>
  <c r="AK303" i="2"/>
  <c r="AL315" i="2"/>
  <c r="AL316" i="2"/>
  <c r="AJ302" i="2"/>
  <c r="AK302" i="2"/>
  <c r="Q195" i="5"/>
  <c r="AF216" i="2"/>
  <c r="P201" i="2" l="1"/>
  <c r="AG138" i="2"/>
  <c r="AG137" i="2" s="1"/>
  <c r="AG95" i="2"/>
  <c r="AG94" i="2" s="1"/>
  <c r="P177" i="2"/>
  <c r="P86" i="2"/>
  <c r="P89" i="2"/>
  <c r="P73" i="2"/>
  <c r="AG132" i="2"/>
  <c r="P210" i="2"/>
  <c r="P209" i="2" s="1"/>
  <c r="AJ312" i="2"/>
  <c r="AL312" i="2" s="1"/>
  <c r="P68" i="2"/>
  <c r="P32" i="2"/>
  <c r="P261" i="2"/>
  <c r="P95" i="2"/>
  <c r="P94" i="2" s="1"/>
  <c r="AG201" i="2"/>
  <c r="AG200" i="2" s="1"/>
  <c r="P200" i="2"/>
  <c r="P242" i="2"/>
  <c r="P161" i="2"/>
  <c r="AG27" i="2"/>
  <c r="AG24" i="2" s="1"/>
  <c r="P132" i="2"/>
  <c r="AG89" i="2"/>
  <c r="AG53" i="2"/>
  <c r="AG52" i="2" s="1"/>
  <c r="AG156" i="2"/>
  <c r="AG192" i="2"/>
  <c r="AG191" i="2" s="1"/>
  <c r="P118" i="2"/>
  <c r="P111" i="2"/>
  <c r="P27" i="2"/>
  <c r="P24" i="2" s="1"/>
  <c r="P18" i="2" s="1"/>
  <c r="P264" i="2"/>
  <c r="P256" i="2"/>
  <c r="AG301" i="2"/>
  <c r="AG310" i="2"/>
  <c r="P219" i="2"/>
  <c r="P218" i="2" s="1"/>
  <c r="P46" i="2"/>
  <c r="AG118" i="2"/>
  <c r="AG82" i="2"/>
  <c r="AG79" i="2" s="1"/>
  <c r="AG271" i="2"/>
  <c r="AG270" i="2" s="1"/>
  <c r="P53" i="2"/>
  <c r="P52" i="2" s="1"/>
  <c r="P170" i="2"/>
  <c r="P138" i="2"/>
  <c r="P137" i="2" s="1"/>
  <c r="AG68" i="2"/>
  <c r="AG170" i="2"/>
  <c r="AG41" i="2"/>
  <c r="AG38" i="2" s="1"/>
  <c r="AG18" i="2" s="1"/>
  <c r="AG256" i="2"/>
  <c r="AG245" i="2"/>
  <c r="AG235" i="2" s="1"/>
  <c r="AG153" i="2"/>
  <c r="AG210" i="2"/>
  <c r="AG209" i="2" s="1"/>
  <c r="AG297" i="2"/>
  <c r="AG296" i="2" s="1"/>
  <c r="AJ296" i="2" s="1"/>
  <c r="P82" i="2"/>
  <c r="P79" i="2" s="1"/>
  <c r="P245" i="2"/>
  <c r="P235" i="2" s="1"/>
  <c r="P156" i="2"/>
  <c r="AG106" i="2"/>
  <c r="AG264" i="2"/>
  <c r="AG177" i="2"/>
  <c r="P114" i="2"/>
  <c r="P106" i="2"/>
  <c r="P103" i="2" s="1"/>
  <c r="P101" i="2" s="1"/>
  <c r="P41" i="2"/>
  <c r="P38" i="2" s="1"/>
  <c r="P271" i="2"/>
  <c r="P270" i="2" s="1"/>
  <c r="P183" i="2"/>
  <c r="P182" i="2" s="1"/>
  <c r="P174" i="2"/>
  <c r="AG114" i="2"/>
  <c r="AG73" i="2"/>
  <c r="P192" i="2"/>
  <c r="P191" i="2" s="1"/>
  <c r="P189" i="2" s="1"/>
  <c r="AL303" i="2"/>
  <c r="AG219" i="2"/>
  <c r="AG218" i="2" s="1"/>
  <c r="O185" i="5"/>
  <c r="O189" i="5"/>
  <c r="O64" i="5"/>
  <c r="O137" i="5"/>
  <c r="O39" i="5"/>
  <c r="L129" i="5"/>
  <c r="O129" i="5" s="1"/>
  <c r="G131" i="5"/>
  <c r="L131" i="5" s="1"/>
  <c r="O131" i="5" s="1"/>
  <c r="O46" i="5"/>
  <c r="O45" i="5" s="1"/>
  <c r="O34" i="5"/>
  <c r="N32" i="5" s="1"/>
  <c r="O32" i="5" s="1"/>
  <c r="O23" i="5"/>
  <c r="O22" i="5" s="1"/>
  <c r="O16" i="5" s="1"/>
  <c r="O179" i="5"/>
  <c r="O11" i="5"/>
  <c r="L127" i="5"/>
  <c r="O127" i="5" s="1"/>
  <c r="O94" i="5" s="1"/>
  <c r="O73" i="5" s="1"/>
  <c r="O63" i="5" s="1"/>
  <c r="N55" i="5" s="1"/>
  <c r="O55" i="5" s="1"/>
  <c r="P253" i="2" l="1"/>
  <c r="P65" i="2"/>
  <c r="AG167" i="2"/>
  <c r="AG147" i="2" s="1"/>
  <c r="P59" i="2"/>
  <c r="P16" i="2" s="1"/>
  <c r="P153" i="2"/>
  <c r="AG65" i="2"/>
  <c r="AG59" i="2" s="1"/>
  <c r="AJ18" i="2"/>
  <c r="P167" i="2"/>
  <c r="AG103" i="2"/>
  <c r="AG101" i="2" s="1"/>
  <c r="AJ101" i="2" s="1"/>
  <c r="AG189" i="2"/>
  <c r="AG253" i="2"/>
  <c r="AG229" i="2" s="1"/>
  <c r="P229" i="2"/>
  <c r="O184" i="5"/>
  <c r="O178" i="5" s="1"/>
  <c r="N170" i="5" s="1"/>
  <c r="O170" i="5" s="1"/>
  <c r="Q171" i="5" s="1"/>
  <c r="Q173" i="5" s="1"/>
  <c r="Q175" i="5" s="1"/>
  <c r="N9" i="5"/>
  <c r="O9" i="5" s="1"/>
  <c r="P147" i="2" l="1"/>
  <c r="P145" i="2"/>
  <c r="P277" i="2" s="1"/>
  <c r="E10" i="2" s="1"/>
  <c r="AG145" i="2"/>
  <c r="AG16" i="2"/>
  <c r="AJ16" i="2" s="1"/>
  <c r="AG280" i="2" l="1"/>
  <c r="V10" i="2"/>
</calcChain>
</file>

<file path=xl/sharedStrings.xml><?xml version="1.0" encoding="utf-8"?>
<sst xmlns="http://schemas.openxmlformats.org/spreadsheetml/2006/main" count="2445" uniqueCount="240">
  <si>
    <t>RENCANA ANGGARAN DAN BIAYA</t>
  </si>
  <si>
    <t>Kode</t>
  </si>
  <si>
    <t>TAHAPAN PELAKSANAAN DAN RINCIAN KOMPONEN BIAYA</t>
  </si>
  <si>
    <t>Vol.</t>
  </si>
  <si>
    <t>Satuan Ukur</t>
  </si>
  <si>
    <t>Harga Satuan</t>
  </si>
  <si>
    <t>Jumlah Biaya</t>
  </si>
  <si>
    <t>011</t>
  </si>
  <si>
    <t>Belanja Bahan</t>
  </si>
  <si>
    <t>ATK</t>
  </si>
  <si>
    <t>pt</t>
  </si>
  <si>
    <t>PT</t>
  </si>
  <si>
    <t>Penggandaan</t>
  </si>
  <si>
    <t>Komputer Suplay</t>
  </si>
  <si>
    <t>Surat menyurat</t>
  </si>
  <si>
    <t>Makan &amp; Snack</t>
  </si>
  <si>
    <t>or</t>
  </si>
  <si>
    <t>x</t>
  </si>
  <si>
    <t>OH</t>
  </si>
  <si>
    <t>Biaya penyelenggaraan</t>
  </si>
  <si>
    <t>lok</t>
  </si>
  <si>
    <t>Pengiklanan</t>
  </si>
  <si>
    <t>bln</t>
  </si>
  <si>
    <t>Penyusunan Laporan</t>
  </si>
  <si>
    <t>OB</t>
  </si>
  <si>
    <t>Belanja Jasa Konsultan</t>
  </si>
  <si>
    <t>Belanja Jasa Profesi</t>
  </si>
  <si>
    <t>Honor Narasumber</t>
  </si>
  <si>
    <t>jam</t>
  </si>
  <si>
    <t>OJ</t>
  </si>
  <si>
    <t>Honor Moderator</t>
  </si>
  <si>
    <t>kl</t>
  </si>
  <si>
    <t>524114</t>
  </si>
  <si>
    <t>Belanja Perjalanan Dinas Paket Meeting Dalam Kota</t>
  </si>
  <si>
    <t xml:space="preserve">Transport Lokal </t>
  </si>
  <si>
    <t>tr</t>
  </si>
  <si>
    <t>OT</t>
  </si>
  <si>
    <t>Fullday dalam kota</t>
  </si>
  <si>
    <t xml:space="preserve">Paket Fullday </t>
  </si>
  <si>
    <t>hr</t>
  </si>
  <si>
    <t xml:space="preserve">Uang Saku </t>
  </si>
  <si>
    <t>Paket Fullboard</t>
  </si>
  <si>
    <t>Uang harian</t>
  </si>
  <si>
    <t>Transport</t>
  </si>
  <si>
    <t>Uang Harian</t>
  </si>
  <si>
    <t>Penginapan</t>
  </si>
  <si>
    <t>Transport Pusat</t>
  </si>
  <si>
    <t>Uang Harian Pusat</t>
  </si>
  <si>
    <t>Penginapan Pusat</t>
  </si>
  <si>
    <t>bl</t>
  </si>
  <si>
    <t>Transport Daerah</t>
  </si>
  <si>
    <t>Uang Harian Daerah</t>
  </si>
  <si>
    <t>Penginapan Daerah</t>
  </si>
  <si>
    <t>Kepala Bidang Pendayagunaan</t>
  </si>
  <si>
    <t>SDM Kesehatan Dalam Negeri</t>
  </si>
  <si>
    <t>Purwani Eko Prihatin, SKM, M.Kes, M.Ed</t>
  </si>
  <si>
    <t>NIP 196107231985032001</t>
  </si>
  <si>
    <t>1. Kajian komponen insentif tenaga kesehatan yang bertugas di DTPK</t>
  </si>
  <si>
    <t>Honor Nakes Task Shifting</t>
  </si>
  <si>
    <t>Transport Lokal</t>
  </si>
  <si>
    <t>Sewa Peralatan Kantor</t>
  </si>
  <si>
    <t>Biaya Non Personal</t>
  </si>
  <si>
    <t>Biaya Langsung Personal</t>
  </si>
  <si>
    <t>Ketua Tim</t>
  </si>
  <si>
    <t>Tenaga Ahli</t>
  </si>
  <si>
    <t>Asisten/Administrasi</t>
  </si>
  <si>
    <t>ob</t>
  </si>
  <si>
    <t>Biaya Kantor</t>
  </si>
  <si>
    <t>Biaya Kegiatan</t>
  </si>
  <si>
    <t>Kajian Lapangan di DTPK</t>
  </si>
  <si>
    <t>Biaya Perjalanan Biasa</t>
  </si>
  <si>
    <t>JASA KONSULTAN SUB BIDANG DISTRIBUSI SDM KESEHATAN</t>
  </si>
  <si>
    <t>Belanja Perjalanan Dinas Paket Meeting Luar Kota</t>
  </si>
  <si>
    <t>2. Evaluasi strategi distribusi penempatan tenaga kesehatan</t>
  </si>
  <si>
    <t>DOKUMEN PERENCANAAN DISTRIBUSI SDM KESEHATAN DALAM NEGERI</t>
  </si>
  <si>
    <t>Rapat Persiapan</t>
  </si>
  <si>
    <t>Penyusunan Draft Review</t>
  </si>
  <si>
    <t>Transport dalam kota</t>
  </si>
  <si>
    <t xml:space="preserve">Pertemuan Fullday dalam kota </t>
  </si>
  <si>
    <t>REVIEW PELAKSANAAN DISTRIBUSI SDMK DALAM NEGERI</t>
  </si>
  <si>
    <t>PENYUSUNAN RANCANGAN PEDOMAN DISTRIBUSI SDMK DALAM NEGERI</t>
  </si>
  <si>
    <t>Pengumpulan Bahan</t>
  </si>
  <si>
    <t>Pembahasan</t>
  </si>
  <si>
    <t>012</t>
  </si>
  <si>
    <t>DOKUMEN PELAKSANAAN DISTRIBUSI SDM KESEHATAN DALAM NEGERI</t>
  </si>
  <si>
    <t>Penyusunan Draft Pelaksanaan</t>
  </si>
  <si>
    <t>Transport ke propinsi</t>
  </si>
  <si>
    <t>MONEV PELAKSANAAN DISTRIBUSI SDMK DALAM NEGERI</t>
  </si>
  <si>
    <t>PELAKSANAAN DISTRIBUSI SDMK DALAM NEGERI</t>
  </si>
  <si>
    <t>Pelaksanaan Monev</t>
  </si>
  <si>
    <t>Biaya Penyelenggaraaan</t>
  </si>
  <si>
    <t>Tim Monev</t>
  </si>
  <si>
    <t xml:space="preserve">Pertemuan Fullboard dalam kota </t>
  </si>
  <si>
    <t>:</t>
  </si>
  <si>
    <t>013</t>
  </si>
  <si>
    <t>014</t>
  </si>
  <si>
    <t>KOORDINASI/KONSULTASI TERKAIT PERENCANAAN DISTRIBUSI SDMK DALAM NEGERI</t>
  </si>
  <si>
    <t xml:space="preserve">Transport </t>
  </si>
  <si>
    <t>016</t>
  </si>
  <si>
    <t>Rapat Fullday Koordinasi/Konsultasi Distribusi Dalam Kota</t>
  </si>
  <si>
    <t>Honor Terkait Output Kegiatan</t>
  </si>
  <si>
    <t>Kajian komponen insentif tenaga kesehatan yang bertugas di DTPK</t>
  </si>
  <si>
    <t>Evaluasi strategi penempatan distribusi tenaga kesehatan dalam negeri</t>
  </si>
  <si>
    <t>Pelaksanaan Uji Cob Distribusi SDMK Dalam Negeri</t>
  </si>
  <si>
    <t>Panitia Penerima hasil pekerjaan/pengadaan jasa</t>
  </si>
  <si>
    <t>Transport Lokal Rapat di Kantor</t>
  </si>
  <si>
    <t>RENCANA ANGGARAN BELANJA</t>
  </si>
  <si>
    <t>PENDAYAGUNAAN SDM KESEHATAN DALAM NEGERI TA 2014</t>
  </si>
  <si>
    <t>Kementerian Negara / Lembaga</t>
  </si>
  <si>
    <t>Unit Eselon II / Satker</t>
  </si>
  <si>
    <t>Kegiatan</t>
  </si>
  <si>
    <t>Keluaran (Output)</t>
  </si>
  <si>
    <t>Volume</t>
  </si>
  <si>
    <t>Alokasi Dana</t>
  </si>
  <si>
    <t>Volume Sub Output</t>
  </si>
  <si>
    <t>xxxx.xxxx</t>
  </si>
  <si>
    <t>Jenis Komponen</t>
  </si>
  <si>
    <t>Utama/Pendukung</t>
  </si>
  <si>
    <t>Rincian Perhitungan</t>
  </si>
  <si>
    <t>Jml</t>
  </si>
  <si>
    <t>Uraian Suboutput/Komponen/ Subkomponen/detil</t>
  </si>
  <si>
    <t>A</t>
  </si>
  <si>
    <t>B</t>
  </si>
  <si>
    <t>C</t>
  </si>
  <si>
    <t>D</t>
  </si>
  <si>
    <t>Penyusunan Draft Rancangan</t>
  </si>
  <si>
    <t>Pertemuan Koordinasi/Konsultasi dengan Stakeholder</t>
  </si>
  <si>
    <t>PENYUSUNAN RENCANA PELAKSANAAN DISTRIBUSI SDMK DALAM NEGERI</t>
  </si>
  <si>
    <t>Pendukung</t>
  </si>
  <si>
    <t>Utama</t>
  </si>
  <si>
    <t>Analisa Hasiil Monev</t>
  </si>
  <si>
    <t xml:space="preserve">  Kementerian Kesehatan RI</t>
  </si>
  <si>
    <t xml:space="preserve">  Pusat Perencanaan dan Pendayagunaan SDM Kesehatan</t>
  </si>
  <si>
    <t xml:space="preserve">  Perencanaan dan Pendayagunaan SDM Kesehatan</t>
  </si>
  <si>
    <t xml:space="preserve">  Dokumen Pendayagunaan SDM Kesehatan Dalam Negeri</t>
  </si>
  <si>
    <t xml:space="preserve">  2 (dua)</t>
  </si>
  <si>
    <t xml:space="preserve">  Dokumen</t>
  </si>
  <si>
    <t>Ketua Tim Teknis</t>
  </si>
  <si>
    <t>Sekretaris Tim Teknis</t>
  </si>
  <si>
    <t>Anggota Tim Teknis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</si>
  <si>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</si>
  <si>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</si>
  <si>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</si>
  <si>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</si>
  <si>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</si>
  <si>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</si>
  <si>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</si>
  <si>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</si>
  <si>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</si>
  <si>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</si>
  <si>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</si>
  <si>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</si>
  <si>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</si>
  <si>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</si>
  <si>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</si>
  <si>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</si>
  <si>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</si>
  <si>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</si>
  <si>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</si>
  <si>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</si>
  <si>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Honor Pembuatan bahan ajar /hand out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</si>
  <si>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</si>
  <si>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</si>
  <si>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</si>
  <si>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</si>
  <si>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</si>
  <si>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</si>
  <si>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</si>
  <si>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</si>
  <si>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</si>
  <si>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</si>
  <si>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</si>
  <si>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</si>
  <si>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Fasilitator Pusat</t>
  </si>
  <si>
    <t>Transport Tenaga Akademis / Panitia</t>
  </si>
  <si>
    <t>Transport Fasilitator</t>
  </si>
  <si>
    <t>Transport Pendamping Fasilitator</t>
  </si>
  <si>
    <t>Transport MOT</t>
  </si>
  <si>
    <t>Transport Pembuat bahan ajar / hand out</t>
  </si>
  <si>
    <t>Transport Penulis Sertifikat</t>
  </si>
  <si>
    <t>Transport Lokal Penyelenggara</t>
  </si>
  <si>
    <t>Transport &amp; Uang Saku Rapat Persiapan</t>
  </si>
  <si>
    <t>Transport Tenaga Akademisi / Panitia</t>
  </si>
  <si>
    <t>Uang Saku Tenaga Akademisi / Panitia</t>
  </si>
  <si>
    <t>Belanja Pengiriman Surat Dinas Pos Pusat</t>
  </si>
  <si>
    <t>Honor Output Kegiatan</t>
  </si>
  <si>
    <t>Belanja Barang Non Operasional Lainnya</t>
  </si>
  <si>
    <t>Biaya Pencetakan Pedoman Taskshifting</t>
  </si>
  <si>
    <t>Tas Peserta dan Fasilitator</t>
  </si>
  <si>
    <t>Kajian Lapangan</t>
  </si>
  <si>
    <t>Surat menyurat terkait rekrutmen</t>
  </si>
  <si>
    <t>Honor Penanggungjawab Daerah terkait Task Shifting</t>
  </si>
  <si>
    <t>Pembuatan dan pengiriman Laporan (2 minggu-an)</t>
  </si>
  <si>
    <t>Surat menyurat Pelaporan</t>
  </si>
  <si>
    <t>Penggandaan Laporan</t>
  </si>
  <si>
    <t>Belanja Bahan untuk Peserta</t>
  </si>
  <si>
    <t>Penyusunan Pedoman Penempatan Nakes dengan Tim Base</t>
  </si>
  <si>
    <t>Pelatihan Kelompok Nakes Tim Base</t>
  </si>
  <si>
    <t xml:space="preserve">Pelaksanaan Uji Coba Penempatan Nakes Tim Base </t>
  </si>
  <si>
    <t>Tool Kit / Alkes Nakes Tim Base</t>
  </si>
  <si>
    <t>Rekrutmen, Pembekalan dan Penetapan Nakes Team Base</t>
  </si>
  <si>
    <t>Pelaksanaan Tugas Nakes Team Base</t>
  </si>
  <si>
    <t>Honor Pendamping Team Base</t>
  </si>
  <si>
    <t>Sewa BaseCamp</t>
  </si>
  <si>
    <t>Transport Mobile (5 nakes + 2 penunjang)</t>
  </si>
  <si>
    <t>Uang Harian (5 nakes + 2 penunjang)</t>
  </si>
  <si>
    <t>Penginapan/sewa camp (5 nakes + 2 penunjang)</t>
  </si>
  <si>
    <t>Telekomunikasi</t>
  </si>
  <si>
    <t>Total Anggaran Jasa Konsultan</t>
  </si>
  <si>
    <t>3. Pelaksanaan Uji Coba Penempatan Nakes dengan Team Base</t>
  </si>
  <si>
    <t>Pelaksanaan Uji Coba Penempatan Nakes dengan Team Base</t>
  </si>
  <si>
    <t>2078.029.001</t>
  </si>
  <si>
    <t>2078.029.002</t>
  </si>
  <si>
    <t>Administrator</t>
  </si>
  <si>
    <t>Sekretaris</t>
  </si>
  <si>
    <t>Ketua Tim (S2, pengalan 5 tahun)</t>
  </si>
  <si>
    <t>Tenaga Ahli (S2, pengalaman 4 tahun)</t>
  </si>
  <si>
    <t>Uji Validasi</t>
  </si>
  <si>
    <t>Pendataan</t>
  </si>
  <si>
    <t>Transport ke Kab</t>
  </si>
  <si>
    <t>Transport ke Kab Garut</t>
  </si>
  <si>
    <t>Jatim</t>
  </si>
  <si>
    <t>Lampung</t>
  </si>
  <si>
    <t>Transport di Kab/Kec</t>
  </si>
  <si>
    <t>Transport ke propinsi jabar</t>
  </si>
  <si>
    <t>Tim Pusat</t>
  </si>
  <si>
    <t>Tim Provinsi</t>
  </si>
  <si>
    <t xml:space="preserve">Kajian Lapangan </t>
  </si>
  <si>
    <t>Pelaksanaan Uji Coba Program Taskshifting</t>
  </si>
  <si>
    <t>Jakarta,           Mei 2014</t>
  </si>
  <si>
    <t>4. Penyusunan Pedoman Taskshifting Tenaga Kesehatan</t>
  </si>
  <si>
    <t>Penyusunan Pedoman Taskshifting Tenaga Kesehatan</t>
  </si>
  <si>
    <t>Belanja Barang Non Operasional</t>
  </si>
  <si>
    <t>Effisiensi</t>
  </si>
  <si>
    <t>Jakarta,        Juni 2014</t>
  </si>
  <si>
    <t>Kepala Pusat Perencanaan</t>
  </si>
  <si>
    <t>dan Pendayagunaan SDM Kesehatan</t>
  </si>
  <si>
    <t>drg. Tritarayati, SH., MHKes</t>
  </si>
  <si>
    <t>NIP 195610091983012001</t>
  </si>
  <si>
    <t>d) Penyusunan Pedoman Taskshifting Tenaga Kesehatan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</si>
</sst>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0_);\(0\)"/>
    <numFmt numFmtId="166" formatCode="_(* #,##0_);_(* \(#,##0\);_(* &quot;-&quot;??_);_(@_)"/>
    <numFmt numFmtId="167" formatCode="_([$Rp-421]* #,##0_);_([$Rp-421]* \(#,##0\);_([$Rp-421]* &quot;-&quot;??_);_(@_)"/>
    <numFmt numFmtId="168" formatCode="_([$Rp-421]* #,##0.00_);_([$Rp-421]* \(#,##0.00\);_([$Rp-421]* &quot;-&quot;??_);_(@_)"/>
    <numFmt numFmtId="169" formatCode="_ * #,##0.00_ ;_ * \-#,##0.00_ ;_ * &quot;-&quot;_ ;_ @_ "/>
    <numFmt numFmtId="170" formatCode="_(* #,##0.00_);_(* \(#,##0.00\);_(* &quot;-&quot;_);_(@_)"/>
  </numFmts>
  <fonts count="21" x14ac:knownFonts="1">
    <font>
      <sz val="10"/>
      <name val="Arial"/>
    </font>
    <font>
      <sz val="11"/>
      <color indexed="8"/>
      <name val="Calibri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u/>
      <sz val="12"/>
      <color indexed="8"/>
      <name val="Tw Cen MT"/>
      <family val="2"/>
    </font>
    <font>
      <sz val="10"/>
      <name val="Arial"/>
      <family val="2"/>
    </font>
    <font>
      <sz val="12"/>
      <color indexed="8"/>
      <name val="Tw Cen MT"/>
      <family val="2"/>
    </font>
    <font>
      <b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i/>
      <sz val="12"/>
      <color indexed="8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  <font>
      <i/>
      <u/>
      <sz val="12"/>
      <name val="Tw Cen MT"/>
      <family val="2"/>
    </font>
    <font>
      <b/>
      <sz val="12"/>
      <color rgb="FFFF0000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4" fontId="8" fillId="0" borderId="0" applyFont="0" applyFill="0" applyBorder="0" applyAlignment="0" applyProtection="0">
      <alignment vertical="center"/>
    </xf>
    <xf numFmtId="43" fontId="1" fillId="0" borderId="0" applyProtection="0"/>
    <xf numFmtId="0" fontId="1" fillId="0" borderId="0"/>
  </cellStyleXfs>
  <cellXfs count="368">
    <xf numFmtId="0" fontId="0" fillId="0" borderId="0" xfId="0">
      <alignment vertical="center"/>
    </xf>
    <xf numFmtId="0" fontId="2" fillId="0" borderId="0" xfId="3" applyNumberFormat="1" applyFont="1" applyFill="1" applyBorder="1" applyAlignment="1">
      <alignment vertical="top"/>
    </xf>
    <xf numFmtId="41" fontId="2" fillId="0" borderId="0" xfId="3" applyNumberFormat="1" applyFont="1" applyFill="1" applyBorder="1" applyAlignment="1">
      <alignment vertical="top"/>
    </xf>
    <xf numFmtId="41" fontId="2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/>
    <xf numFmtId="41" fontId="2" fillId="0" borderId="0" xfId="1" applyNumberFormat="1" applyFont="1" applyFill="1" applyBorder="1" applyAlignment="1">
      <alignment horizontal="center" vertical="top" wrapText="1"/>
    </xf>
    <xf numFmtId="41" fontId="3" fillId="0" borderId="0" xfId="1" applyNumberFormat="1" applyFont="1" applyFill="1" applyBorder="1" applyAlignment="1">
      <alignment horizontal="center" vertical="center" wrapText="1"/>
    </xf>
    <xf numFmtId="41" fontId="4" fillId="0" borderId="0" xfId="1" applyNumberFormat="1" applyFont="1" applyFill="1" applyBorder="1" applyAlignment="1">
      <alignment horizontal="center" vertical="top"/>
    </xf>
    <xf numFmtId="41" fontId="5" fillId="0" borderId="0" xfId="1" applyNumberFormat="1" applyFont="1" applyFill="1" applyBorder="1" applyAlignment="1">
      <alignment horizontal="center" vertical="top"/>
    </xf>
    <xf numFmtId="41" fontId="6" fillId="0" borderId="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/>
    </xf>
    <xf numFmtId="0" fontId="3" fillId="0" borderId="0" xfId="3" applyNumberFormat="1" applyFont="1" applyFill="1" applyBorder="1" applyAlignment="1">
      <alignment vertical="top"/>
    </xf>
    <xf numFmtId="0" fontId="2" fillId="0" borderId="0" xfId="3" applyNumberFormat="1" applyFont="1" applyFill="1" applyBorder="1" applyAlignment="1">
      <alignment horizontal="left" vertical="top"/>
    </xf>
    <xf numFmtId="0" fontId="2" fillId="0" borderId="0" xfId="3" applyNumberFormat="1" applyFont="1" applyFill="1" applyBorder="1" applyAlignment="1">
      <alignment horizontal="right" vertical="top"/>
    </xf>
    <xf numFmtId="0" fontId="2" fillId="0" borderId="0" xfId="3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right" vertical="top"/>
    </xf>
    <xf numFmtId="0" fontId="2" fillId="0" borderId="2" xfId="3" applyNumberFormat="1" applyFont="1" applyFill="1" applyBorder="1" applyAlignment="1">
      <alignment vertical="top"/>
    </xf>
    <xf numFmtId="41" fontId="4" fillId="0" borderId="3" xfId="1" applyNumberFormat="1" applyFont="1" applyFill="1" applyBorder="1" applyAlignment="1">
      <alignment horizontal="center" vertical="top"/>
    </xf>
    <xf numFmtId="0" fontId="3" fillId="0" borderId="1" xfId="3" applyNumberFormat="1" applyFont="1" applyFill="1" applyBorder="1" applyAlignment="1">
      <alignment vertical="top"/>
    </xf>
    <xf numFmtId="0" fontId="3" fillId="0" borderId="0" xfId="3" applyNumberFormat="1" applyFont="1" applyFill="1" applyBorder="1" applyAlignment="1">
      <alignment horizontal="right" vertical="top"/>
    </xf>
    <xf numFmtId="41" fontId="2" fillId="0" borderId="2" xfId="3" applyNumberFormat="1" applyFont="1" applyFill="1" applyBorder="1" applyAlignment="1">
      <alignment vertical="top"/>
    </xf>
    <xf numFmtId="41" fontId="3" fillId="0" borderId="3" xfId="1" applyNumberFormat="1" applyFont="1" applyFill="1" applyBorder="1" applyAlignment="1">
      <alignment horizontal="center" vertical="top"/>
    </xf>
    <xf numFmtId="0" fontId="5" fillId="0" borderId="0" xfId="3" applyNumberFormat="1" applyFont="1" applyFill="1" applyBorder="1" applyAlignment="1">
      <alignment vertical="top" wrapText="1"/>
    </xf>
    <xf numFmtId="0" fontId="5" fillId="0" borderId="0" xfId="3" applyNumberFormat="1" applyFont="1" applyFill="1" applyBorder="1" applyAlignment="1">
      <alignment horizontal="right" vertical="top" wrapText="1"/>
    </xf>
    <xf numFmtId="0" fontId="2" fillId="0" borderId="0" xfId="3" applyNumberFormat="1" applyFont="1" applyFill="1" applyBorder="1" applyAlignment="1">
      <alignment horizontal="center" vertical="top" wrapText="1"/>
    </xf>
    <xf numFmtId="0" fontId="2" fillId="0" borderId="0" xfId="3" applyNumberFormat="1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center" vertical="top" wrapText="1"/>
    </xf>
    <xf numFmtId="41" fontId="2" fillId="0" borderId="2" xfId="3" applyNumberFormat="1" applyFont="1" applyFill="1" applyBorder="1" applyAlignment="1">
      <alignment vertical="top" wrapText="1"/>
    </xf>
    <xf numFmtId="41" fontId="2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/>
    </xf>
    <xf numFmtId="0" fontId="2" fillId="0" borderId="1" xfId="3" applyNumberFormat="1" applyFont="1" applyFill="1" applyBorder="1" applyAlignment="1">
      <alignment vertical="top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0" xfId="3" applyNumberFormat="1" applyFont="1" applyFill="1" applyBorder="1" applyAlignment="1">
      <alignment horizontal="left" vertical="top" wrapText="1"/>
    </xf>
    <xf numFmtId="0" fontId="2" fillId="0" borderId="0" xfId="3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1" fontId="2" fillId="0" borderId="2" xfId="2" applyNumberFormat="1" applyFont="1" applyFill="1" applyBorder="1" applyAlignment="1">
      <alignment horizontal="center" vertical="top" wrapText="1"/>
    </xf>
    <xf numFmtId="0" fontId="5" fillId="0" borderId="1" xfId="3" applyNumberFormat="1" applyFont="1" applyFill="1" applyBorder="1" applyAlignment="1">
      <alignment vertical="top" wrapText="1"/>
    </xf>
    <xf numFmtId="41" fontId="6" fillId="0" borderId="3" xfId="1" applyNumberFormat="1" applyFont="1" applyFill="1" applyBorder="1" applyAlignment="1">
      <alignment horizontal="center" vertical="top"/>
    </xf>
    <xf numFmtId="0" fontId="2" fillId="0" borderId="1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wrapText="1"/>
    </xf>
    <xf numFmtId="0" fontId="2" fillId="0" borderId="0" xfId="3" applyNumberFormat="1" applyFont="1" applyFill="1" applyBorder="1" applyAlignment="1">
      <alignment wrapText="1"/>
    </xf>
    <xf numFmtId="0" fontId="2" fillId="0" borderId="0" xfId="3" applyNumberFormat="1" applyFont="1" applyFill="1" applyBorder="1" applyAlignment="1">
      <alignment horizontal="left" wrapText="1"/>
    </xf>
    <xf numFmtId="0" fontId="2" fillId="0" borderId="0" xfId="3" applyNumberFormat="1" applyFont="1" applyFill="1" applyBorder="1" applyAlignment="1">
      <alignment horizontal="right" wrapText="1"/>
    </xf>
    <xf numFmtId="41" fontId="2" fillId="0" borderId="2" xfId="1" applyNumberFormat="1" applyFont="1" applyFill="1" applyBorder="1" applyAlignment="1">
      <alignment vertical="top"/>
    </xf>
    <xf numFmtId="0" fontId="3" fillId="0" borderId="0" xfId="3" applyNumberFormat="1" applyFont="1" applyFill="1" applyBorder="1" applyAlignment="1"/>
    <xf numFmtId="41" fontId="2" fillId="0" borderId="2" xfId="2" applyNumberFormat="1" applyFont="1" applyFill="1" applyBorder="1" applyAlignment="1">
      <alignment vertical="top" wrapText="1"/>
    </xf>
    <xf numFmtId="0" fontId="3" fillId="0" borderId="1" xfId="3" applyNumberFormat="1" applyFont="1" applyFill="1" applyBorder="1" applyAlignment="1">
      <alignment horizontal="left" vertical="top"/>
    </xf>
    <xf numFmtId="0" fontId="3" fillId="0" borderId="1" xfId="3" applyNumberFormat="1" applyFont="1" applyFill="1" applyBorder="1" applyAlignment="1">
      <alignment horizontal="left" vertical="center"/>
    </xf>
    <xf numFmtId="0" fontId="3" fillId="0" borderId="2" xfId="3" applyNumberFormat="1" applyFont="1" applyFill="1" applyBorder="1" applyAlignment="1">
      <alignment horizontal="center" vertical="top"/>
    </xf>
    <xf numFmtId="41" fontId="3" fillId="0" borderId="4" xfId="1" applyNumberFormat="1" applyFont="1" applyFill="1" applyBorder="1" applyAlignment="1">
      <alignment horizontal="center"/>
    </xf>
    <xf numFmtId="0" fontId="3" fillId="0" borderId="5" xfId="3" applyNumberFormat="1" applyFont="1" applyFill="1" applyBorder="1" applyAlignment="1">
      <alignment horizontal="center" vertical="top"/>
    </xf>
    <xf numFmtId="0" fontId="2" fillId="0" borderId="7" xfId="3" applyNumberFormat="1" applyFont="1" applyFill="1" applyBorder="1" applyAlignment="1">
      <alignment vertical="top"/>
    </xf>
    <xf numFmtId="0" fontId="2" fillId="0" borderId="7" xfId="3" applyNumberFormat="1" applyFont="1" applyFill="1" applyBorder="1" applyAlignment="1">
      <alignment horizontal="left" vertical="top"/>
    </xf>
    <xf numFmtId="0" fontId="2" fillId="0" borderId="7" xfId="3" applyNumberFormat="1" applyFont="1" applyFill="1" applyBorder="1" applyAlignment="1">
      <alignment horizontal="right" vertical="top"/>
    </xf>
    <xf numFmtId="41" fontId="2" fillId="0" borderId="8" xfId="1" applyNumberFormat="1" applyFont="1" applyFill="1" applyBorder="1" applyAlignment="1">
      <alignment horizontal="center" vertical="top"/>
    </xf>
    <xf numFmtId="41" fontId="2" fillId="0" borderId="0" xfId="3" applyNumberFormat="1" applyFont="1" applyFill="1" applyBorder="1" applyAlignment="1">
      <alignment horizontal="right" vertical="top"/>
    </xf>
    <xf numFmtId="41" fontId="3" fillId="0" borderId="0" xfId="3" applyNumberFormat="1" applyFont="1" applyFill="1" applyBorder="1" applyAlignment="1">
      <alignment vertical="top"/>
    </xf>
    <xf numFmtId="166" fontId="2" fillId="0" borderId="0" xfId="2" applyNumberFormat="1" applyFont="1" applyFill="1" applyBorder="1" applyAlignment="1">
      <alignment vertical="top"/>
    </xf>
    <xf numFmtId="41" fontId="3" fillId="0" borderId="0" xfId="3" applyNumberFormat="1" applyFont="1" applyFill="1" applyBorder="1" applyAlignment="1">
      <alignment horizontal="center" vertical="top"/>
    </xf>
    <xf numFmtId="41" fontId="3" fillId="0" borderId="2" xfId="1" applyNumberFormat="1" applyFont="1" applyFill="1" applyBorder="1" applyAlignment="1">
      <alignment horizontal="center" vertical="top"/>
    </xf>
    <xf numFmtId="41" fontId="2" fillId="0" borderId="2" xfId="1" applyNumberFormat="1" applyFont="1" applyFill="1" applyBorder="1" applyAlignment="1">
      <alignment horizontal="center" vertical="top"/>
    </xf>
    <xf numFmtId="0" fontId="9" fillId="0" borderId="0" xfId="3" applyNumberFormat="1" applyFont="1" applyFill="1" applyBorder="1" applyAlignment="1">
      <alignment vertical="top"/>
    </xf>
    <xf numFmtId="164" fontId="2" fillId="0" borderId="0" xfId="1" applyFont="1" applyFill="1" applyBorder="1" applyAlignment="1">
      <alignment vertical="top"/>
    </xf>
    <xf numFmtId="0" fontId="5" fillId="0" borderId="0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center" vertical="top"/>
    </xf>
    <xf numFmtId="0" fontId="2" fillId="0" borderId="0" xfId="3" applyNumberFormat="1" applyFont="1" applyFill="1" applyBorder="1" applyAlignment="1">
      <alignment horizontal="right" vertical="top" wrapText="1"/>
    </xf>
    <xf numFmtId="0" fontId="11" fillId="0" borderId="0" xfId="3" applyNumberFormat="1" applyFont="1" applyFill="1" applyBorder="1" applyAlignment="1">
      <alignment vertical="top"/>
    </xf>
    <xf numFmtId="0" fontId="11" fillId="0" borderId="0" xfId="3" applyNumberFormat="1" applyFont="1" applyFill="1" applyBorder="1" applyAlignment="1">
      <alignment horizontal="left" vertical="top"/>
    </xf>
    <xf numFmtId="0" fontId="9" fillId="0" borderId="0" xfId="3" applyNumberFormat="1" applyFont="1" applyFill="1" applyBorder="1" applyAlignment="1">
      <alignment horizontal="left" vertical="top"/>
    </xf>
    <xf numFmtId="0" fontId="9" fillId="0" borderId="0" xfId="3" applyNumberFormat="1" applyFont="1" applyFill="1" applyBorder="1" applyAlignment="1">
      <alignment horizontal="center" vertical="top"/>
    </xf>
    <xf numFmtId="0" fontId="9" fillId="0" borderId="1" xfId="3" applyNumberFormat="1" applyFont="1" applyFill="1" applyBorder="1" applyAlignment="1">
      <alignment horizontal="center" vertical="top" wrapText="1"/>
    </xf>
    <xf numFmtId="0" fontId="11" fillId="0" borderId="0" xfId="3" applyNumberFormat="1" applyFont="1" applyFill="1" applyBorder="1" applyAlignment="1"/>
    <xf numFmtId="0" fontId="9" fillId="0" borderId="0" xfId="3" applyNumberFormat="1" applyFont="1" applyFill="1" applyBorder="1" applyAlignment="1"/>
    <xf numFmtId="0" fontId="10" fillId="0" borderId="0" xfId="3" applyNumberFormat="1" applyFont="1" applyFill="1" applyBorder="1" applyAlignment="1"/>
    <xf numFmtId="41" fontId="10" fillId="0" borderId="3" xfId="1" applyNumberFormat="1" applyFont="1" applyFill="1" applyBorder="1" applyAlignment="1">
      <alignment horizontal="center" vertical="top"/>
    </xf>
    <xf numFmtId="41" fontId="9" fillId="0" borderId="3" xfId="1" applyNumberFormat="1" applyFont="1" applyFill="1" applyBorder="1" applyAlignment="1">
      <alignment horizontal="center" vertical="top"/>
    </xf>
    <xf numFmtId="41" fontId="12" fillId="0" borderId="3" xfId="1" applyNumberFormat="1" applyFont="1" applyFill="1" applyBorder="1" applyAlignment="1">
      <alignment horizontal="center" vertical="top"/>
    </xf>
    <xf numFmtId="0" fontId="10" fillId="0" borderId="0" xfId="3" applyNumberFormat="1" applyFont="1" applyFill="1" applyBorder="1" applyAlignment="1">
      <alignment horizontal="left" vertical="top"/>
    </xf>
    <xf numFmtId="0" fontId="13" fillId="0" borderId="0" xfId="3" applyNumberFormat="1" applyFont="1" applyFill="1" applyBorder="1" applyAlignment="1"/>
    <xf numFmtId="0" fontId="13" fillId="0" borderId="0" xfId="3" applyNumberFormat="1" applyFont="1" applyFill="1" applyBorder="1" applyAlignment="1">
      <alignment vertical="top"/>
    </xf>
    <xf numFmtId="0" fontId="14" fillId="0" borderId="0" xfId="3" applyNumberFormat="1" applyFont="1" applyFill="1" applyBorder="1" applyAlignment="1">
      <alignment vertical="top"/>
    </xf>
    <xf numFmtId="0" fontId="15" fillId="0" borderId="0" xfId="3" applyNumberFormat="1" applyFont="1" applyFill="1" applyBorder="1" applyAlignment="1">
      <alignment horizontal="right" vertical="top" wrapText="1"/>
    </xf>
    <xf numFmtId="0" fontId="15" fillId="0" borderId="0" xfId="3" applyNumberFormat="1" applyFont="1" applyFill="1" applyBorder="1" applyAlignment="1">
      <alignment horizontal="left" vertical="top"/>
    </xf>
    <xf numFmtId="0" fontId="15" fillId="0" borderId="0" xfId="3" applyNumberFormat="1" applyFont="1" applyFill="1" applyBorder="1" applyAlignment="1">
      <alignment horizontal="right" vertical="top"/>
    </xf>
    <xf numFmtId="0" fontId="15" fillId="0" borderId="0" xfId="3" applyNumberFormat="1" applyFont="1" applyFill="1" applyBorder="1" applyAlignment="1">
      <alignment vertical="top"/>
    </xf>
    <xf numFmtId="0" fontId="14" fillId="0" borderId="0" xfId="3" applyNumberFormat="1" applyFont="1" applyFill="1" applyBorder="1" applyAlignment="1">
      <alignment horizontal="left" vertical="top"/>
    </xf>
    <xf numFmtId="0" fontId="14" fillId="0" borderId="0" xfId="3" applyNumberFormat="1" applyFont="1" applyFill="1" applyBorder="1" applyAlignment="1">
      <alignment horizontal="right" vertical="top"/>
    </xf>
    <xf numFmtId="165" fontId="15" fillId="0" borderId="2" xfId="3" applyNumberFormat="1" applyFont="1" applyFill="1" applyBorder="1" applyAlignment="1">
      <alignment horizontal="center" vertical="top" wrapText="1"/>
    </xf>
    <xf numFmtId="0" fontId="15" fillId="0" borderId="0" xfId="3" applyNumberFormat="1" applyFont="1" applyFill="1" applyBorder="1" applyAlignment="1">
      <alignment horizontal="center" vertical="top"/>
    </xf>
    <xf numFmtId="41" fontId="15" fillId="0" borderId="2" xfId="3" applyNumberFormat="1" applyFont="1" applyFill="1" applyBorder="1" applyAlignment="1">
      <alignment vertical="top" wrapText="1"/>
    </xf>
    <xf numFmtId="41" fontId="14" fillId="0" borderId="3" xfId="1" applyNumberFormat="1" applyFont="1" applyFill="1" applyBorder="1" applyAlignment="1">
      <alignment horizontal="center" vertical="top"/>
    </xf>
    <xf numFmtId="165" fontId="10" fillId="0" borderId="2" xfId="3" applyNumberFormat="1" applyFont="1" applyFill="1" applyBorder="1" applyAlignment="1">
      <alignment horizontal="center" vertical="top" wrapText="1"/>
    </xf>
    <xf numFmtId="0" fontId="10" fillId="0" borderId="1" xfId="3" applyNumberFormat="1" applyFont="1" applyFill="1" applyBorder="1" applyAlignment="1">
      <alignment horizontal="center" vertical="top"/>
    </xf>
    <xf numFmtId="41" fontId="10" fillId="0" borderId="2" xfId="1" applyNumberFormat="1" applyFont="1" applyFill="1" applyBorder="1" applyAlignment="1">
      <alignment vertical="top"/>
    </xf>
    <xf numFmtId="0" fontId="15" fillId="0" borderId="2" xfId="3" applyNumberFormat="1" applyFont="1" applyFill="1" applyBorder="1" applyAlignment="1">
      <alignment vertical="top"/>
    </xf>
    <xf numFmtId="0" fontId="14" fillId="0" borderId="1" xfId="3" applyNumberFormat="1" applyFont="1" applyFill="1" applyBorder="1" applyAlignment="1">
      <alignment vertical="top"/>
    </xf>
    <xf numFmtId="41" fontId="14" fillId="0" borderId="0" xfId="1" applyNumberFormat="1" applyFont="1" applyFill="1" applyBorder="1" applyAlignment="1">
      <alignment horizontal="center" vertical="top"/>
    </xf>
    <xf numFmtId="164" fontId="3" fillId="0" borderId="0" xfId="1" applyFont="1" applyFill="1" applyBorder="1" applyAlignment="1"/>
    <xf numFmtId="164" fontId="3" fillId="0" borderId="0" xfId="1" applyFont="1" applyFill="1" applyBorder="1" applyAlignment="1">
      <alignment vertical="top"/>
    </xf>
    <xf numFmtId="0" fontId="3" fillId="0" borderId="0" xfId="3" applyNumberFormat="1" applyFont="1" applyFill="1" applyBorder="1" applyAlignment="1">
      <alignment horizontal="center" vertical="top"/>
    </xf>
    <xf numFmtId="0" fontId="3" fillId="0" borderId="2" xfId="3" quotePrefix="1" applyNumberFormat="1" applyFont="1" applyFill="1" applyBorder="1" applyAlignment="1">
      <alignment horizontal="left" vertical="top"/>
    </xf>
    <xf numFmtId="0" fontId="3" fillId="0" borderId="2" xfId="3" applyNumberFormat="1" applyFont="1" applyFill="1" applyBorder="1" applyAlignment="1">
      <alignment vertical="top"/>
    </xf>
    <xf numFmtId="41" fontId="2" fillId="0" borderId="0" xfId="3" applyNumberFormat="1" applyFont="1" applyFill="1" applyBorder="1" applyAlignment="1">
      <alignment horizontal="left" vertical="top"/>
    </xf>
    <xf numFmtId="41" fontId="2" fillId="0" borderId="2" xfId="3" applyNumberFormat="1" applyFont="1" applyFill="1" applyBorder="1" applyAlignment="1">
      <alignment horizontal="left" vertical="top" wrapText="1"/>
    </xf>
    <xf numFmtId="41" fontId="2" fillId="0" borderId="2" xfId="2" applyNumberFormat="1" applyFont="1" applyFill="1" applyBorder="1" applyAlignment="1">
      <alignment horizontal="left" vertical="top" wrapText="1"/>
    </xf>
    <xf numFmtId="41" fontId="2" fillId="0" borderId="2" xfId="1" applyNumberFormat="1" applyFont="1" applyFill="1" applyBorder="1" applyAlignment="1">
      <alignment horizontal="left" vertical="top"/>
    </xf>
    <xf numFmtId="41" fontId="2" fillId="0" borderId="7" xfId="3" applyNumberFormat="1" applyFont="1" applyFill="1" applyBorder="1" applyAlignment="1">
      <alignment horizontal="left" vertical="top"/>
    </xf>
    <xf numFmtId="41" fontId="3" fillId="0" borderId="0" xfId="3" applyNumberFormat="1" applyFont="1" applyFill="1" applyBorder="1" applyAlignment="1">
      <alignment horizontal="left" vertical="top"/>
    </xf>
    <xf numFmtId="0" fontId="2" fillId="2" borderId="2" xfId="3" applyNumberFormat="1" applyFont="1" applyFill="1" applyBorder="1" applyAlignment="1">
      <alignment vertical="top"/>
    </xf>
    <xf numFmtId="41" fontId="3" fillId="2" borderId="3" xfId="1" applyNumberFormat="1" applyFont="1" applyFill="1" applyBorder="1" applyAlignment="1">
      <alignment horizontal="center" vertical="top"/>
    </xf>
    <xf numFmtId="0" fontId="2" fillId="2" borderId="0" xfId="3" applyNumberFormat="1" applyFont="1" applyFill="1" applyBorder="1" applyAlignment="1"/>
    <xf numFmtId="0" fontId="2" fillId="2" borderId="0" xfId="3" applyNumberFormat="1" applyFont="1" applyFill="1" applyBorder="1" applyAlignment="1">
      <alignment horizontal="center"/>
    </xf>
    <xf numFmtId="0" fontId="2" fillId="2" borderId="0" xfId="3" applyNumberFormat="1" applyFont="1" applyFill="1" applyBorder="1" applyAlignment="1">
      <alignment horizontal="left"/>
    </xf>
    <xf numFmtId="0" fontId="2" fillId="2" borderId="0" xfId="3" applyNumberFormat="1" applyFont="1" applyFill="1" applyBorder="1" applyAlignment="1">
      <alignment horizontal="right"/>
    </xf>
    <xf numFmtId="165" fontId="2" fillId="2" borderId="2" xfId="3" applyNumberFormat="1" applyFont="1" applyFill="1" applyBorder="1" applyAlignment="1">
      <alignment horizontal="center" vertical="top" wrapText="1"/>
    </xf>
    <xf numFmtId="41" fontId="2" fillId="2" borderId="2" xfId="2" applyNumberFormat="1" applyFont="1" applyFill="1" applyBorder="1" applyAlignment="1">
      <alignment horizontal="left" vertical="top" wrapText="1"/>
    </xf>
    <xf numFmtId="41" fontId="2" fillId="2" borderId="2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center" vertical="top"/>
    </xf>
    <xf numFmtId="167" fontId="3" fillId="0" borderId="0" xfId="3" applyNumberFormat="1" applyFont="1" applyFill="1" applyBorder="1" applyAlignment="1">
      <alignment horizontal="left" vertical="top" wrapText="1"/>
    </xf>
    <xf numFmtId="167" fontId="3" fillId="0" borderId="0" xfId="3" applyNumberFormat="1" applyFont="1" applyFill="1" applyBorder="1" applyAlignment="1">
      <alignment vertical="top" wrapText="1"/>
    </xf>
    <xf numFmtId="0" fontId="3" fillId="0" borderId="2" xfId="3" quotePrefix="1" applyNumberFormat="1" applyFont="1" applyFill="1" applyBorder="1" applyAlignment="1">
      <alignment horizontal="center" vertical="top"/>
    </xf>
    <xf numFmtId="41" fontId="2" fillId="0" borderId="2" xfId="3" applyNumberFormat="1" applyFont="1" applyFill="1" applyBorder="1" applyAlignment="1">
      <alignment horizontal="left" vertical="top"/>
    </xf>
    <xf numFmtId="0" fontId="3" fillId="0" borderId="2" xfId="3" quotePrefix="1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left" vertical="center"/>
    </xf>
    <xf numFmtId="0" fontId="2" fillId="0" borderId="6" xfId="3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center" wrapText="1"/>
    </xf>
    <xf numFmtId="0" fontId="3" fillId="0" borderId="0" xfId="3" applyNumberFormat="1" applyFont="1" applyFill="1" applyBorder="1" applyAlignment="1">
      <alignment horizontal="right" vertical="top" wrapText="1"/>
    </xf>
    <xf numFmtId="165" fontId="3" fillId="0" borderId="2" xfId="3" applyNumberFormat="1" applyFont="1" applyFill="1" applyBorder="1" applyAlignment="1">
      <alignment horizontal="center" vertical="top" wrapText="1"/>
    </xf>
    <xf numFmtId="0" fontId="4" fillId="0" borderId="0" xfId="3" applyNumberFormat="1" applyFont="1" applyFill="1" applyBorder="1" applyAlignment="1">
      <alignment horizontal="right" vertical="center" wrapText="1"/>
    </xf>
    <xf numFmtId="166" fontId="2" fillId="0" borderId="0" xfId="2" applyNumberFormat="1" applyFont="1" applyFill="1" applyBorder="1" applyAlignment="1">
      <alignment horizontal="right" vertical="top" wrapText="1"/>
    </xf>
    <xf numFmtId="41" fontId="2" fillId="0" borderId="2" xfId="2" applyNumberFormat="1" applyFont="1" applyFill="1" applyBorder="1" applyAlignment="1">
      <alignment horizontal="left" vertical="top"/>
    </xf>
    <xf numFmtId="0" fontId="4" fillId="0" borderId="0" xfId="3" applyNumberFormat="1" applyFont="1" applyFill="1" applyBorder="1" applyAlignment="1">
      <alignment horizontal="left" vertical="center"/>
    </xf>
    <xf numFmtId="0" fontId="2" fillId="0" borderId="0" xfId="2" applyNumberFormat="1" applyFont="1" applyFill="1" applyBorder="1" applyAlignment="1">
      <alignment horizontal="left" vertical="top"/>
    </xf>
    <xf numFmtId="166" fontId="2" fillId="0" borderId="0" xfId="2" applyNumberFormat="1" applyFont="1" applyFill="1" applyBorder="1" applyAlignment="1">
      <alignment horizontal="left" vertical="top"/>
    </xf>
    <xf numFmtId="0" fontId="2" fillId="0" borderId="2" xfId="3" applyNumberFormat="1" applyFont="1" applyFill="1" applyBorder="1" applyAlignment="1"/>
    <xf numFmtId="0" fontId="4" fillId="0" borderId="2" xfId="3" applyNumberFormat="1" applyFont="1" applyFill="1" applyBorder="1" applyAlignment="1">
      <alignment horizontal="left" vertical="center"/>
    </xf>
    <xf numFmtId="0" fontId="3" fillId="0" borderId="2" xfId="3" applyNumberFormat="1" applyFont="1" applyFill="1" applyBorder="1" applyAlignment="1"/>
    <xf numFmtId="0" fontId="2" fillId="2" borderId="2" xfId="3" applyNumberFormat="1" applyFont="1" applyFill="1" applyBorder="1" applyAlignment="1"/>
    <xf numFmtId="0" fontId="2" fillId="0" borderId="2" xfId="3" applyNumberFormat="1" applyFont="1" applyFill="1" applyBorder="1" applyAlignment="1">
      <alignment horizontal="left" vertical="top"/>
    </xf>
    <xf numFmtId="0" fontId="3" fillId="0" borderId="1" xfId="3" applyNumberFormat="1" applyFont="1" applyFill="1" applyBorder="1" applyAlignment="1">
      <alignment horizontal="right" vertical="top"/>
    </xf>
    <xf numFmtId="0" fontId="4" fillId="0" borderId="2" xfId="3" applyNumberFormat="1" applyFont="1" applyFill="1" applyBorder="1" applyAlignment="1">
      <alignment horizontal="center" vertical="top"/>
    </xf>
    <xf numFmtId="0" fontId="3" fillId="0" borderId="2" xfId="3" applyNumberFormat="1" applyFont="1" applyFill="1" applyBorder="1" applyAlignment="1">
      <alignment horizontal="right" vertical="top"/>
    </xf>
    <xf numFmtId="0" fontId="4" fillId="0" borderId="2" xfId="3" applyNumberFormat="1" applyFont="1" applyFill="1" applyBorder="1" applyAlignment="1">
      <alignment horizontal="left" vertical="top"/>
    </xf>
    <xf numFmtId="0" fontId="2" fillId="0" borderId="1" xfId="3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quotePrefix="1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2" fillId="0" borderId="3" xfId="3" applyNumberFormat="1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top" wrapText="1"/>
    </xf>
    <xf numFmtId="0" fontId="2" fillId="0" borderId="3" xfId="3" applyNumberFormat="1" applyFont="1" applyFill="1" applyBorder="1" applyAlignment="1">
      <alignment horizontal="left" vertical="top"/>
    </xf>
    <xf numFmtId="0" fontId="2" fillId="0" borderId="3" xfId="3" applyNumberFormat="1" applyFont="1" applyFill="1" applyBorder="1" applyAlignment="1">
      <alignment horizontal="left"/>
    </xf>
    <xf numFmtId="0" fontId="9" fillId="0" borderId="3" xfId="3" applyNumberFormat="1" applyFont="1" applyFill="1" applyBorder="1" applyAlignment="1">
      <alignment horizontal="left" vertical="top"/>
    </xf>
    <xf numFmtId="164" fontId="16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center" wrapText="1"/>
    </xf>
    <xf numFmtId="0" fontId="2" fillId="2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/>
    <xf numFmtId="0" fontId="4" fillId="0" borderId="0" xfId="3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1" fontId="3" fillId="0" borderId="2" xfId="0" applyNumberFormat="1" applyFont="1" applyFill="1" applyBorder="1" applyAlignment="1">
      <alignment horizontal="center" vertical="top" wrapText="1"/>
    </xf>
    <xf numFmtId="41" fontId="2" fillId="0" borderId="2" xfId="0" applyNumberFormat="1" applyFont="1" applyFill="1" applyBorder="1" applyAlignment="1">
      <alignment horizontal="center" vertical="top" wrapText="1"/>
    </xf>
    <xf numFmtId="41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 vertical="top" wrapText="1"/>
    </xf>
    <xf numFmtId="41" fontId="2" fillId="0" borderId="5" xfId="2" applyNumberFormat="1" applyFont="1" applyFill="1" applyBorder="1" applyAlignment="1">
      <alignment horizontal="center" vertical="top" wrapText="1"/>
    </xf>
    <xf numFmtId="0" fontId="2" fillId="0" borderId="2" xfId="3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horizontal="center" vertical="top"/>
    </xf>
    <xf numFmtId="41" fontId="4" fillId="0" borderId="2" xfId="1" applyNumberFormat="1" applyFont="1" applyFill="1" applyBorder="1" applyAlignment="1">
      <alignment horizontal="center" vertical="top"/>
    </xf>
    <xf numFmtId="41" fontId="3" fillId="0" borderId="2" xfId="1" applyNumberFormat="1" applyFont="1" applyFill="1" applyBorder="1" applyAlignment="1">
      <alignment horizontal="center"/>
    </xf>
    <xf numFmtId="0" fontId="2" fillId="0" borderId="2" xfId="3" applyNumberFormat="1" applyFont="1" applyFill="1" applyBorder="1" applyAlignment="1">
      <alignment horizontal="center" vertical="center"/>
    </xf>
    <xf numFmtId="41" fontId="6" fillId="0" borderId="2" xfId="1" applyNumberFormat="1" applyFont="1" applyFill="1" applyBorder="1" applyAlignment="1">
      <alignment horizontal="center" vertical="top"/>
    </xf>
    <xf numFmtId="41" fontId="3" fillId="0" borderId="2" xfId="1" applyNumberFormat="1" applyFont="1" applyFill="1" applyBorder="1" applyAlignment="1">
      <alignment horizontal="center" vertical="center" wrapText="1"/>
    </xf>
    <xf numFmtId="0" fontId="3" fillId="0" borderId="10" xfId="3" applyNumberFormat="1" applyFont="1" applyFill="1" applyBorder="1" applyAlignment="1">
      <alignment horizontal="right" vertical="top"/>
    </xf>
    <xf numFmtId="0" fontId="4" fillId="0" borderId="11" xfId="3" applyNumberFormat="1" applyFont="1" applyFill="1" applyBorder="1" applyAlignment="1">
      <alignment horizontal="center" vertical="top"/>
    </xf>
    <xf numFmtId="0" fontId="3" fillId="0" borderId="2" xfId="3" applyNumberFormat="1" applyFont="1" applyFill="1" applyBorder="1" applyAlignment="1">
      <alignment horizontal="left" vertical="top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4" fillId="0" borderId="1" xfId="3" applyNumberFormat="1" applyFont="1" applyFill="1" applyBorder="1" applyAlignment="1">
      <alignment horizontal="left" vertical="top" wrapText="1"/>
    </xf>
    <xf numFmtId="0" fontId="4" fillId="0" borderId="0" xfId="3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1" fontId="2" fillId="0" borderId="3" xfId="0" applyNumberFormat="1" applyFont="1" applyFill="1" applyBorder="1" applyAlignment="1">
      <alignment horizontal="center" vertical="top" wrapText="1"/>
    </xf>
    <xf numFmtId="0" fontId="2" fillId="0" borderId="7" xfId="3" applyNumberFormat="1" applyFont="1" applyFill="1" applyBorder="1" applyAlignment="1">
      <alignment vertical="top" wrapText="1"/>
    </xf>
    <xf numFmtId="0" fontId="2" fillId="0" borderId="7" xfId="3" applyNumberFormat="1" applyFont="1" applyFill="1" applyBorder="1" applyAlignment="1">
      <alignment horizontal="center" vertical="top"/>
    </xf>
    <xf numFmtId="0" fontId="2" fillId="0" borderId="8" xfId="3" applyNumberFormat="1" applyFont="1" applyFill="1" applyBorder="1" applyAlignment="1">
      <alignment horizontal="left" vertical="top"/>
    </xf>
    <xf numFmtId="165" fontId="2" fillId="0" borderId="8" xfId="3" applyNumberFormat="1" applyFont="1" applyFill="1" applyBorder="1" applyAlignment="1">
      <alignment horizontal="center" vertical="top" wrapText="1"/>
    </xf>
    <xf numFmtId="0" fontId="2" fillId="0" borderId="6" xfId="3" applyNumberFormat="1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vertical="top" wrapText="1"/>
    </xf>
    <xf numFmtId="0" fontId="3" fillId="2" borderId="1" xfId="3" applyNumberFormat="1" applyFont="1" applyFill="1" applyBorder="1" applyAlignment="1">
      <alignment horizontal="left" vertical="center"/>
    </xf>
    <xf numFmtId="0" fontId="10" fillId="2" borderId="0" xfId="3" applyNumberFormat="1" applyFont="1" applyFill="1" applyBorder="1" applyAlignment="1"/>
    <xf numFmtId="0" fontId="2" fillId="2" borderId="0" xfId="3" applyNumberFormat="1" applyFont="1" applyFill="1" applyBorder="1" applyAlignment="1">
      <alignment vertical="top"/>
    </xf>
    <xf numFmtId="0" fontId="2" fillId="2" borderId="0" xfId="3" applyNumberFormat="1" applyFont="1" applyFill="1" applyBorder="1" applyAlignment="1">
      <alignment horizontal="center" vertical="top" wrapText="1"/>
    </xf>
    <xf numFmtId="0" fontId="2" fillId="2" borderId="0" xfId="3" applyNumberFormat="1" applyFont="1" applyFill="1" applyBorder="1" applyAlignment="1">
      <alignment horizontal="left" vertical="top"/>
    </xf>
    <xf numFmtId="165" fontId="10" fillId="2" borderId="2" xfId="3" applyNumberFormat="1" applyFont="1" applyFill="1" applyBorder="1" applyAlignment="1">
      <alignment horizontal="center" vertical="top" wrapText="1"/>
    </xf>
    <xf numFmtId="0" fontId="10" fillId="2" borderId="1" xfId="3" applyNumberFormat="1" applyFont="1" applyFill="1" applyBorder="1" applyAlignment="1">
      <alignment horizontal="center" vertical="top"/>
    </xf>
    <xf numFmtId="41" fontId="10" fillId="2" borderId="2" xfId="1" applyNumberFormat="1" applyFont="1" applyFill="1" applyBorder="1" applyAlignment="1">
      <alignment vertical="top"/>
    </xf>
    <xf numFmtId="41" fontId="10" fillId="2" borderId="3" xfId="1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/>
    <xf numFmtId="0" fontId="10" fillId="2" borderId="1" xfId="3" applyNumberFormat="1" applyFont="1" applyFill="1" applyBorder="1" applyAlignment="1">
      <alignment horizontal="left" vertical="center"/>
    </xf>
    <xf numFmtId="0" fontId="3" fillId="2" borderId="2" xfId="3" applyNumberFormat="1" applyFont="1" applyFill="1" applyBorder="1" applyAlignment="1">
      <alignment horizontal="center" vertical="top"/>
    </xf>
    <xf numFmtId="0" fontId="5" fillId="2" borderId="1" xfId="3" applyNumberFormat="1" applyFont="1" applyFill="1" applyBorder="1" applyAlignment="1">
      <alignment vertical="top"/>
    </xf>
    <xf numFmtId="0" fontId="7" fillId="2" borderId="0" xfId="3" applyNumberFormat="1" applyFont="1" applyFill="1" applyBorder="1" applyAlignment="1">
      <alignment vertical="top"/>
    </xf>
    <xf numFmtId="0" fontId="7" fillId="2" borderId="0" xfId="3" applyNumberFormat="1" applyFont="1" applyFill="1" applyBorder="1" applyAlignment="1">
      <alignment horizontal="right" vertical="top"/>
    </xf>
    <xf numFmtId="0" fontId="5" fillId="2" borderId="0" xfId="3" applyNumberFormat="1" applyFont="1" applyFill="1" applyBorder="1" applyAlignment="1">
      <alignment horizontal="left" vertical="top"/>
    </xf>
    <xf numFmtId="0" fontId="5" fillId="2" borderId="0" xfId="3" applyNumberFormat="1" applyFont="1" applyFill="1" applyBorder="1" applyAlignment="1">
      <alignment horizontal="right" vertical="top"/>
    </xf>
    <xf numFmtId="0" fontId="7" fillId="2" borderId="0" xfId="2" applyNumberFormat="1" applyFont="1" applyFill="1" applyBorder="1" applyAlignment="1">
      <alignment vertical="top" wrapText="1"/>
    </xf>
    <xf numFmtId="166" fontId="7" fillId="2" borderId="0" xfId="2" applyNumberFormat="1" applyFont="1" applyFill="1" applyBorder="1" applyAlignment="1">
      <alignment horizontal="left" vertical="top" wrapText="1"/>
    </xf>
    <xf numFmtId="166" fontId="7" fillId="2" borderId="0" xfId="2" applyNumberFormat="1" applyFont="1" applyFill="1" applyBorder="1" applyAlignment="1">
      <alignment horizontal="right" vertical="top" wrapText="1"/>
    </xf>
    <xf numFmtId="0" fontId="7" fillId="2" borderId="0" xfId="3" applyNumberFormat="1" applyFont="1" applyFill="1" applyBorder="1" applyAlignment="1">
      <alignment horizontal="left" vertical="top" wrapText="1"/>
    </xf>
    <xf numFmtId="165" fontId="7" fillId="2" borderId="2" xfId="3" applyNumberFormat="1" applyFont="1" applyFill="1" applyBorder="1" applyAlignment="1">
      <alignment horizontal="center" vertical="top" wrapText="1"/>
    </xf>
    <xf numFmtId="0" fontId="7" fillId="2" borderId="1" xfId="3" applyNumberFormat="1" applyFont="1" applyFill="1" applyBorder="1" applyAlignment="1">
      <alignment horizontal="center" vertical="top"/>
    </xf>
    <xf numFmtId="41" fontId="7" fillId="2" borderId="2" xfId="2" applyNumberFormat="1" applyFont="1" applyFill="1" applyBorder="1" applyAlignment="1">
      <alignment vertical="top"/>
    </xf>
    <xf numFmtId="41" fontId="12" fillId="2" borderId="3" xfId="1" applyNumberFormat="1" applyFont="1" applyFill="1" applyBorder="1" applyAlignment="1">
      <alignment horizontal="center" vertical="top"/>
    </xf>
    <xf numFmtId="0" fontId="3" fillId="0" borderId="6" xfId="3" applyNumberFormat="1" applyFont="1" applyFill="1" applyBorder="1" applyAlignment="1">
      <alignment vertical="top"/>
    </xf>
    <xf numFmtId="41" fontId="3" fillId="0" borderId="8" xfId="1" applyNumberFormat="1" applyFont="1" applyFill="1" applyBorder="1" applyAlignment="1">
      <alignment horizontal="center" vertical="top"/>
    </xf>
    <xf numFmtId="41" fontId="20" fillId="0" borderId="3" xfId="1" applyNumberFormat="1" applyFont="1" applyFill="1" applyBorder="1" applyAlignment="1">
      <alignment horizontal="center" vertical="top"/>
    </xf>
    <xf numFmtId="41" fontId="2" fillId="2" borderId="3" xfId="1" applyNumberFormat="1" applyFont="1" applyFill="1" applyBorder="1" applyAlignment="1">
      <alignment horizontal="center" vertical="top"/>
    </xf>
    <xf numFmtId="0" fontId="3" fillId="2" borderId="2" xfId="3" applyNumberFormat="1" applyFont="1" applyFill="1" applyBorder="1" applyAlignment="1"/>
    <xf numFmtId="0" fontId="2" fillId="2" borderId="2" xfId="3" applyNumberFormat="1" applyFont="1" applyFill="1" applyBorder="1" applyAlignment="1">
      <alignment horizontal="left" vertical="top"/>
    </xf>
    <xf numFmtId="0" fontId="2" fillId="2" borderId="0" xfId="3" applyNumberFormat="1" applyFont="1" applyFill="1" applyBorder="1" applyAlignment="1">
      <alignment horizontal="right" vertical="top"/>
    </xf>
    <xf numFmtId="41" fontId="2" fillId="2" borderId="2" xfId="1" applyNumberFormat="1" applyFont="1" applyFill="1" applyBorder="1" applyAlignment="1">
      <alignment horizontal="center" vertical="top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2" borderId="12" xfId="3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3" xfId="3" applyNumberFormat="1" applyFont="1" applyFill="1" applyBorder="1" applyAlignment="1">
      <alignment horizontal="left" vertical="center" wrapText="1"/>
    </xf>
    <xf numFmtId="0" fontId="3" fillId="2" borderId="14" xfId="3" applyNumberFormat="1" applyFont="1" applyFill="1" applyBorder="1" applyAlignment="1">
      <alignment horizontal="center" vertical="center" wrapText="1"/>
    </xf>
    <xf numFmtId="0" fontId="2" fillId="2" borderId="12" xfId="3" applyNumberFormat="1" applyFont="1" applyFill="1" applyBorder="1" applyAlignment="1">
      <alignment horizontal="center" vertical="center"/>
    </xf>
    <xf numFmtId="169" fontId="2" fillId="0" borderId="0" xfId="1" applyNumberFormat="1" applyFont="1" applyFill="1" applyBorder="1" applyAlignment="1">
      <alignment vertical="top"/>
    </xf>
    <xf numFmtId="170" fontId="3" fillId="0" borderId="0" xfId="1" applyNumberFormat="1" applyFont="1" applyFill="1" applyBorder="1" applyAlignment="1">
      <alignment horizontal="center" vertical="top"/>
    </xf>
    <xf numFmtId="164" fontId="2" fillId="0" borderId="0" xfId="3" applyNumberFormat="1" applyFont="1" applyFill="1" applyBorder="1" applyAlignment="1">
      <alignment vertical="top"/>
    </xf>
    <xf numFmtId="164" fontId="3" fillId="0" borderId="0" xfId="3" applyNumberFormat="1" applyFont="1" applyFill="1" applyBorder="1" applyAlignment="1">
      <alignment vertical="top"/>
    </xf>
    <xf numFmtId="165" fontId="2" fillId="0" borderId="0" xfId="3" applyNumberFormat="1" applyFont="1" applyFill="1" applyBorder="1" applyAlignment="1">
      <alignment horizontal="center" vertical="top" wrapText="1"/>
    </xf>
    <xf numFmtId="41" fontId="2" fillId="0" borderId="0" xfId="2" applyNumberFormat="1" applyFont="1" applyFill="1" applyBorder="1" applyAlignment="1">
      <alignment horizontal="center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2" fillId="3" borderId="2" xfId="3" applyNumberFormat="1" applyFont="1" applyFill="1" applyBorder="1" applyAlignment="1">
      <alignment vertical="top"/>
    </xf>
    <xf numFmtId="0" fontId="3" fillId="3" borderId="1" xfId="3" applyNumberFormat="1" applyFont="1" applyFill="1" applyBorder="1" applyAlignment="1">
      <alignment horizontal="left" vertical="center"/>
    </xf>
    <xf numFmtId="0" fontId="3" fillId="3" borderId="0" xfId="3" applyNumberFormat="1" applyFont="1" applyFill="1" applyBorder="1" applyAlignment="1"/>
    <xf numFmtId="0" fontId="2" fillId="3" borderId="0" xfId="3" applyNumberFormat="1" applyFont="1" applyFill="1" applyBorder="1" applyAlignment="1">
      <alignment horizontal="right"/>
    </xf>
    <xf numFmtId="0" fontId="2" fillId="3" borderId="0" xfId="3" applyNumberFormat="1" applyFont="1" applyFill="1" applyBorder="1" applyAlignment="1">
      <alignment horizontal="left"/>
    </xf>
    <xf numFmtId="0" fontId="2" fillId="3" borderId="0" xfId="3" applyNumberFormat="1" applyFont="1" applyFill="1" applyBorder="1" applyAlignment="1"/>
    <xf numFmtId="165" fontId="10" fillId="3" borderId="2" xfId="3" applyNumberFormat="1" applyFont="1" applyFill="1" applyBorder="1" applyAlignment="1">
      <alignment horizontal="center" vertical="top" wrapText="1"/>
    </xf>
    <xf numFmtId="0" fontId="10" fillId="3" borderId="1" xfId="3" applyNumberFormat="1" applyFont="1" applyFill="1" applyBorder="1" applyAlignment="1">
      <alignment horizontal="center" vertical="top"/>
    </xf>
    <xf numFmtId="41" fontId="10" fillId="3" borderId="2" xfId="1" applyNumberFormat="1" applyFont="1" applyFill="1" applyBorder="1" applyAlignment="1">
      <alignment vertical="top"/>
    </xf>
    <xf numFmtId="41" fontId="10" fillId="3" borderId="3" xfId="1" applyNumberFormat="1" applyFont="1" applyFill="1" applyBorder="1" applyAlignment="1">
      <alignment horizontal="center" vertical="top"/>
    </xf>
    <xf numFmtId="0" fontId="3" fillId="3" borderId="1" xfId="3" applyNumberFormat="1" applyFont="1" applyFill="1" applyBorder="1" applyAlignment="1">
      <alignment vertical="top"/>
    </xf>
    <xf numFmtId="0" fontId="2" fillId="3" borderId="0" xfId="3" applyNumberFormat="1" applyFont="1" applyFill="1" applyBorder="1" applyAlignment="1">
      <alignment vertical="top"/>
    </xf>
    <xf numFmtId="0" fontId="2" fillId="3" borderId="0" xfId="3" applyNumberFormat="1" applyFont="1" applyFill="1" applyBorder="1" applyAlignment="1">
      <alignment horizontal="right" vertical="top" wrapText="1"/>
    </xf>
    <xf numFmtId="0" fontId="2" fillId="3" borderId="0" xfId="3" applyNumberFormat="1" applyFont="1" applyFill="1" applyBorder="1" applyAlignment="1">
      <alignment horizontal="left" vertical="top"/>
    </xf>
    <xf numFmtId="0" fontId="2" fillId="3" borderId="0" xfId="3" applyNumberFormat="1" applyFont="1" applyFill="1" applyBorder="1" applyAlignment="1">
      <alignment horizontal="right" vertical="top"/>
    </xf>
    <xf numFmtId="0" fontId="3" fillId="3" borderId="0" xfId="3" applyNumberFormat="1" applyFont="1" applyFill="1" applyBorder="1" applyAlignment="1">
      <alignment horizontal="left" vertical="top"/>
    </xf>
    <xf numFmtId="0" fontId="3" fillId="3" borderId="0" xfId="3" applyNumberFormat="1" applyFont="1" applyFill="1" applyBorder="1" applyAlignment="1">
      <alignment horizontal="right" vertical="top"/>
    </xf>
    <xf numFmtId="165" fontId="2" fillId="3" borderId="2" xfId="3" applyNumberFormat="1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/>
    </xf>
    <xf numFmtId="41" fontId="2" fillId="3" borderId="2" xfId="3" applyNumberFormat="1" applyFont="1" applyFill="1" applyBorder="1" applyAlignment="1">
      <alignment vertical="top" wrapText="1"/>
    </xf>
    <xf numFmtId="41" fontId="3" fillId="3" borderId="3" xfId="1" applyNumberFormat="1" applyFont="1" applyFill="1" applyBorder="1" applyAlignment="1">
      <alignment horizontal="center" vertical="top"/>
    </xf>
    <xf numFmtId="0" fontId="15" fillId="3" borderId="2" xfId="3" applyNumberFormat="1" applyFont="1" applyFill="1" applyBorder="1" applyAlignment="1">
      <alignment vertical="top"/>
    </xf>
    <xf numFmtId="0" fontId="14" fillId="3" borderId="1" xfId="3" applyNumberFormat="1" applyFont="1" applyFill="1" applyBorder="1" applyAlignment="1">
      <alignment vertical="top"/>
    </xf>
    <xf numFmtId="0" fontId="14" fillId="3" borderId="0" xfId="3" applyNumberFormat="1" applyFont="1" applyFill="1" applyBorder="1" applyAlignment="1">
      <alignment vertical="top"/>
    </xf>
    <xf numFmtId="0" fontId="15" fillId="3" borderId="0" xfId="3" applyNumberFormat="1" applyFont="1" applyFill="1" applyBorder="1" applyAlignment="1">
      <alignment horizontal="right" vertical="top" wrapText="1"/>
    </xf>
    <xf numFmtId="0" fontId="15" fillId="3" borderId="0" xfId="3" applyNumberFormat="1" applyFont="1" applyFill="1" applyBorder="1" applyAlignment="1">
      <alignment horizontal="left" vertical="top"/>
    </xf>
    <xf numFmtId="0" fontId="15" fillId="3" borderId="0" xfId="3" applyNumberFormat="1" applyFont="1" applyFill="1" applyBorder="1" applyAlignment="1">
      <alignment horizontal="right" vertical="top"/>
    </xf>
    <xf numFmtId="0" fontId="15" fillId="3" borderId="0" xfId="3" applyNumberFormat="1" applyFont="1" applyFill="1" applyBorder="1" applyAlignment="1">
      <alignment vertical="top"/>
    </xf>
    <xf numFmtId="0" fontId="14" fillId="3" borderId="0" xfId="3" applyNumberFormat="1" applyFont="1" applyFill="1" applyBorder="1" applyAlignment="1">
      <alignment horizontal="left" vertical="top"/>
    </xf>
    <xf numFmtId="0" fontId="14" fillId="3" borderId="0" xfId="3" applyNumberFormat="1" applyFont="1" applyFill="1" applyBorder="1" applyAlignment="1">
      <alignment horizontal="right" vertical="top"/>
    </xf>
    <xf numFmtId="165" fontId="15" fillId="3" borderId="2" xfId="3" applyNumberFormat="1" applyFont="1" applyFill="1" applyBorder="1" applyAlignment="1">
      <alignment horizontal="center" vertical="top" wrapText="1"/>
    </xf>
    <xf numFmtId="0" fontId="15" fillId="3" borderId="0" xfId="3" applyNumberFormat="1" applyFont="1" applyFill="1" applyBorder="1" applyAlignment="1">
      <alignment horizontal="center" vertical="top"/>
    </xf>
    <xf numFmtId="41" fontId="15" fillId="3" borderId="2" xfId="3" applyNumberFormat="1" applyFont="1" applyFill="1" applyBorder="1" applyAlignment="1">
      <alignment vertical="top" wrapText="1"/>
    </xf>
    <xf numFmtId="41" fontId="14" fillId="3" borderId="3" xfId="1" applyNumberFormat="1" applyFont="1" applyFill="1" applyBorder="1" applyAlignment="1">
      <alignment horizontal="center" vertical="top"/>
    </xf>
    <xf numFmtId="0" fontId="9" fillId="3" borderId="0" xfId="3" applyNumberFormat="1" applyFont="1" applyFill="1" applyBorder="1" applyAlignment="1">
      <alignment horizontal="left" vertical="top"/>
    </xf>
    <xf numFmtId="0" fontId="9" fillId="3" borderId="0" xfId="3" applyNumberFormat="1" applyFont="1" applyFill="1" applyBorder="1" applyAlignment="1">
      <alignment vertical="top"/>
    </xf>
    <xf numFmtId="0" fontId="9" fillId="3" borderId="0" xfId="3" applyNumberFormat="1" applyFont="1" applyFill="1" applyBorder="1" applyAlignment="1">
      <alignment horizontal="center" vertical="top"/>
    </xf>
    <xf numFmtId="41" fontId="9" fillId="3" borderId="3" xfId="1" applyNumberFormat="1" applyFont="1" applyFill="1" applyBorder="1" applyAlignment="1">
      <alignment horizontal="center" vertical="top"/>
    </xf>
    <xf numFmtId="0" fontId="2" fillId="3" borderId="0" xfId="3" applyNumberFormat="1" applyFont="1" applyFill="1" applyBorder="1" applyAlignment="1">
      <alignment horizontal="center" vertical="top"/>
    </xf>
    <xf numFmtId="0" fontId="13" fillId="3" borderId="0" xfId="3" applyNumberFormat="1" applyFont="1" applyFill="1" applyBorder="1" applyAlignment="1">
      <alignment vertical="top"/>
    </xf>
    <xf numFmtId="41" fontId="12" fillId="3" borderId="3" xfId="1" applyNumberFormat="1" applyFont="1" applyFill="1" applyBorder="1" applyAlignment="1">
      <alignment horizontal="center" vertical="top"/>
    </xf>
    <xf numFmtId="0" fontId="2" fillId="3" borderId="0" xfId="3" applyNumberFormat="1" applyFont="1" applyFill="1" applyBorder="1" applyAlignment="1">
      <alignment horizontal="center"/>
    </xf>
    <xf numFmtId="0" fontId="2" fillId="3" borderId="0" xfId="3" applyNumberFormat="1" applyFont="1" applyFill="1" applyBorder="1" applyAlignment="1">
      <alignment horizontal="center" vertical="top" wrapText="1"/>
    </xf>
    <xf numFmtId="41" fontId="2" fillId="3" borderId="3" xfId="1" applyNumberFormat="1" applyFont="1" applyFill="1" applyBorder="1" applyAlignment="1">
      <alignment horizontal="center" vertical="top"/>
    </xf>
    <xf numFmtId="0" fontId="2" fillId="3" borderId="1" xfId="3" applyNumberFormat="1" applyFont="1" applyFill="1" applyBorder="1" applyAlignment="1">
      <alignment vertical="top"/>
    </xf>
    <xf numFmtId="0" fontId="2" fillId="3" borderId="1" xfId="3" applyNumberFormat="1" applyFont="1" applyFill="1" applyBorder="1" applyAlignment="1">
      <alignment horizontal="center" vertical="center"/>
    </xf>
    <xf numFmtId="0" fontId="13" fillId="3" borderId="0" xfId="3" applyNumberFormat="1" applyFont="1" applyFill="1" applyBorder="1" applyAlignment="1"/>
    <xf numFmtId="41" fontId="2" fillId="3" borderId="2" xfId="1" applyNumberFormat="1" applyFont="1" applyFill="1" applyBorder="1" applyAlignment="1">
      <alignment vertical="top"/>
    </xf>
    <xf numFmtId="0" fontId="2" fillId="3" borderId="1" xfId="3" applyNumberFormat="1" applyFont="1" applyFill="1" applyBorder="1" applyAlignment="1">
      <alignment horizontal="center" vertical="top" wrapText="1"/>
    </xf>
    <xf numFmtId="41" fontId="2" fillId="3" borderId="2" xfId="2" applyNumberFormat="1" applyFont="1" applyFill="1" applyBorder="1" applyAlignment="1">
      <alignment horizontal="center" vertical="top" wrapText="1"/>
    </xf>
    <xf numFmtId="0" fontId="3" fillId="3" borderId="2" xfId="3" applyNumberFormat="1" applyFont="1" applyFill="1" applyBorder="1" applyAlignment="1">
      <alignment horizontal="center" vertical="top"/>
    </xf>
    <xf numFmtId="0" fontId="9" fillId="3" borderId="0" xfId="3" applyNumberFormat="1" applyFont="1" applyFill="1" applyBorder="1" applyAlignment="1"/>
    <xf numFmtId="0" fontId="3" fillId="3" borderId="1" xfId="3" applyNumberFormat="1" applyFont="1" applyFill="1" applyBorder="1" applyAlignment="1">
      <alignment horizontal="left" vertical="top"/>
    </xf>
    <xf numFmtId="0" fontId="10" fillId="3" borderId="0" xfId="3" applyNumberFormat="1" applyFont="1" applyFill="1" applyBorder="1" applyAlignment="1">
      <alignment horizontal="left" vertical="top"/>
    </xf>
    <xf numFmtId="0" fontId="2" fillId="3" borderId="1" xfId="3" applyNumberFormat="1" applyFont="1" applyFill="1" applyBorder="1" applyAlignment="1">
      <alignment horizontal="left" vertical="top"/>
    </xf>
    <xf numFmtId="41" fontId="2" fillId="3" borderId="2" xfId="2" applyNumberFormat="1" applyFont="1" applyFill="1" applyBorder="1" applyAlignment="1">
      <alignment vertical="top" wrapText="1"/>
    </xf>
    <xf numFmtId="0" fontId="2" fillId="3" borderId="1" xfId="3" applyNumberFormat="1" applyFont="1" applyFill="1" applyBorder="1" applyAlignment="1">
      <alignment horizontal="left" vertical="top" wrapText="1"/>
    </xf>
    <xf numFmtId="0" fontId="3" fillId="3" borderId="0" xfId="3" applyNumberFormat="1" applyFont="1" applyFill="1" applyBorder="1" applyAlignment="1">
      <alignment horizontal="left" vertical="top" wrapText="1"/>
    </xf>
    <xf numFmtId="0" fontId="3" fillId="3" borderId="2" xfId="3" applyNumberFormat="1" applyFont="1" applyFill="1" applyBorder="1" applyAlignment="1">
      <alignment vertical="top"/>
    </xf>
    <xf numFmtId="0" fontId="3" fillId="3" borderId="0" xfId="3" applyNumberFormat="1" applyFont="1" applyFill="1" applyBorder="1" applyAlignment="1">
      <alignment vertical="top"/>
    </xf>
    <xf numFmtId="41" fontId="2" fillId="3" borderId="2" xfId="3" applyNumberFormat="1" applyFont="1" applyFill="1" applyBorder="1" applyAlignment="1">
      <alignment horizontal="left" vertical="top" wrapText="1"/>
    </xf>
    <xf numFmtId="41" fontId="6" fillId="3" borderId="3" xfId="1" applyNumberFormat="1" applyFont="1" applyFill="1" applyBorder="1" applyAlignment="1">
      <alignment horizontal="center" vertical="top"/>
    </xf>
    <xf numFmtId="0" fontId="2" fillId="3" borderId="0" xfId="2" applyNumberFormat="1" applyFont="1" applyFill="1" applyBorder="1" applyAlignment="1">
      <alignment horizontal="left" vertical="top"/>
    </xf>
    <xf numFmtId="166" fontId="2" fillId="3" borderId="0" xfId="2" applyNumberFormat="1" applyFont="1" applyFill="1" applyBorder="1" applyAlignment="1">
      <alignment horizontal="left" vertical="top"/>
    </xf>
    <xf numFmtId="166" fontId="2" fillId="3" borderId="0" xfId="2" applyNumberFormat="1" applyFont="1" applyFill="1" applyBorder="1" applyAlignment="1">
      <alignment horizontal="right" vertical="top" wrapText="1"/>
    </xf>
    <xf numFmtId="0" fontId="2" fillId="3" borderId="0" xfId="3" applyNumberFormat="1" applyFont="1" applyFill="1" applyBorder="1" applyAlignment="1">
      <alignment horizontal="left" vertical="top" wrapText="1"/>
    </xf>
    <xf numFmtId="41" fontId="2" fillId="3" borderId="2" xfId="2" applyNumberFormat="1" applyFont="1" applyFill="1" applyBorder="1" applyAlignment="1">
      <alignment horizontal="left" vertical="top"/>
    </xf>
    <xf numFmtId="0" fontId="2" fillId="3" borderId="1" xfId="3" applyNumberFormat="1" applyFont="1" applyFill="1" applyBorder="1" applyAlignment="1">
      <alignment horizontal="left" vertical="center"/>
    </xf>
    <xf numFmtId="0" fontId="3" fillId="3" borderId="2" xfId="3" applyNumberFormat="1" applyFont="1" applyFill="1" applyBorder="1" applyAlignment="1"/>
    <xf numFmtId="41" fontId="2" fillId="3" borderId="2" xfId="1" applyNumberFormat="1" applyFont="1" applyFill="1" applyBorder="1" applyAlignment="1">
      <alignment horizontal="left" vertical="top"/>
    </xf>
    <xf numFmtId="0" fontId="3" fillId="2" borderId="1" xfId="3" applyNumberFormat="1" applyFont="1" applyFill="1" applyBorder="1" applyAlignment="1">
      <alignment horizontal="left" vertical="top"/>
    </xf>
    <xf numFmtId="0" fontId="3" fillId="2" borderId="0" xfId="3" applyNumberFormat="1" applyFont="1" applyFill="1" applyBorder="1" applyAlignment="1">
      <alignment horizontal="left" vertical="top" wrapText="1"/>
    </xf>
    <xf numFmtId="0" fontId="3" fillId="2" borderId="2" xfId="3" applyNumberFormat="1" applyFont="1" applyFill="1" applyBorder="1" applyAlignment="1">
      <alignment vertical="top"/>
    </xf>
    <xf numFmtId="0" fontId="3" fillId="2" borderId="0" xfId="3" applyNumberFormat="1" applyFont="1" applyFill="1" applyBorder="1" applyAlignment="1">
      <alignment vertical="top"/>
    </xf>
    <xf numFmtId="41" fontId="6" fillId="2" borderId="3" xfId="1" applyNumberFormat="1" applyFont="1" applyFill="1" applyBorder="1" applyAlignment="1">
      <alignment horizontal="center" vertical="top"/>
    </xf>
    <xf numFmtId="0" fontId="3" fillId="2" borderId="0" xfId="3" applyNumberFormat="1" applyFont="1" applyFill="1" applyBorder="1" applyAlignment="1">
      <alignment horizontal="left" vertical="top"/>
    </xf>
    <xf numFmtId="0" fontId="2" fillId="2" borderId="0" xfId="2" applyNumberFormat="1" applyFont="1" applyFill="1" applyBorder="1" applyAlignment="1">
      <alignment horizontal="left" vertical="top"/>
    </xf>
    <xf numFmtId="166" fontId="2" fillId="2" borderId="0" xfId="2" applyNumberFormat="1" applyFont="1" applyFill="1" applyBorder="1" applyAlignment="1">
      <alignment horizontal="left" vertical="top"/>
    </xf>
    <xf numFmtId="166" fontId="2" fillId="2" borderId="0" xfId="2" applyNumberFormat="1" applyFont="1" applyFill="1" applyBorder="1" applyAlignment="1">
      <alignment horizontal="right" vertical="top" wrapText="1"/>
    </xf>
    <xf numFmtId="0" fontId="2" fillId="2" borderId="0" xfId="3" applyNumberFormat="1" applyFont="1" applyFill="1" applyBorder="1" applyAlignment="1">
      <alignment horizontal="left" vertical="top" wrapText="1"/>
    </xf>
    <xf numFmtId="41" fontId="2" fillId="2" borderId="2" xfId="2" applyNumberFormat="1" applyFont="1" applyFill="1" applyBorder="1" applyAlignment="1">
      <alignment horizontal="left" vertical="top"/>
    </xf>
    <xf numFmtId="0" fontId="2" fillId="2" borderId="1" xfId="3" applyNumberFormat="1" applyFont="1" applyFill="1" applyBorder="1" applyAlignment="1">
      <alignment horizontal="left" vertical="center"/>
    </xf>
    <xf numFmtId="41" fontId="2" fillId="2" borderId="2" xfId="1" applyNumberFormat="1" applyFont="1" applyFill="1" applyBorder="1" applyAlignment="1">
      <alignment horizontal="left" vertical="top"/>
    </xf>
    <xf numFmtId="3" fontId="3" fillId="0" borderId="2" xfId="3" quotePrefix="1" applyNumberFormat="1" applyFont="1" applyFill="1" applyBorder="1" applyAlignment="1">
      <alignment horizontal="center" vertical="top" wrapText="1"/>
    </xf>
    <xf numFmtId="3" fontId="3" fillId="0" borderId="10" xfId="3" quotePrefix="1" applyNumberFormat="1" applyFont="1" applyFill="1" applyBorder="1" applyAlignment="1">
      <alignment horizontal="center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2" fillId="0" borderId="10" xfId="3" applyNumberFormat="1" applyFont="1" applyFill="1" applyBorder="1" applyAlignment="1">
      <alignment horizontal="center"/>
    </xf>
    <xf numFmtId="0" fontId="2" fillId="0" borderId="9" xfId="3" applyNumberFormat="1" applyFont="1" applyFill="1" applyBorder="1" applyAlignment="1">
      <alignment horizontal="center"/>
    </xf>
    <xf numFmtId="168" fontId="3" fillId="0" borderId="0" xfId="3" applyNumberFormat="1" applyFont="1" applyFill="1" applyBorder="1" applyAlignment="1">
      <alignment horizontal="center" vertical="top" wrapText="1"/>
    </xf>
    <xf numFmtId="0" fontId="3" fillId="0" borderId="0" xfId="3" applyNumberFormat="1" applyFont="1" applyFill="1" applyBorder="1" applyAlignment="1">
      <alignment horizontal="center" vertical="top"/>
    </xf>
    <xf numFmtId="41" fontId="3" fillId="2" borderId="11" xfId="1" applyNumberFormat="1" applyFont="1" applyFill="1" applyBorder="1" applyAlignment="1">
      <alignment horizontal="center" vertical="center" wrapText="1"/>
    </xf>
    <xf numFmtId="0" fontId="2" fillId="2" borderId="5" xfId="3" applyNumberFormat="1" applyFont="1" applyFill="1" applyBorder="1" applyAlignment="1"/>
    <xf numFmtId="0" fontId="3" fillId="2" borderId="10" xfId="3" applyNumberFormat="1" applyFont="1" applyFill="1" applyBorder="1" applyAlignment="1">
      <alignment horizontal="center" vertical="center" wrapText="1"/>
    </xf>
    <xf numFmtId="0" fontId="3" fillId="2" borderId="4" xfId="3" applyNumberFormat="1" applyFont="1" applyFill="1" applyBorder="1" applyAlignment="1">
      <alignment horizontal="center" vertical="center" wrapText="1"/>
    </xf>
    <xf numFmtId="0" fontId="3" fillId="2" borderId="6" xfId="3" applyNumberFormat="1" applyFont="1" applyFill="1" applyBorder="1" applyAlignment="1">
      <alignment horizontal="center" vertical="center" wrapText="1"/>
    </xf>
    <xf numFmtId="0" fontId="3" fillId="2" borderId="8" xfId="3" applyNumberFormat="1" applyFont="1" applyFill="1" applyBorder="1" applyAlignment="1">
      <alignment horizontal="center" vertical="center" wrapText="1"/>
    </xf>
    <xf numFmtId="0" fontId="3" fillId="2" borderId="11" xfId="3" applyNumberFormat="1" applyFont="1" applyFill="1" applyBorder="1" applyAlignment="1">
      <alignment horizontal="center" vertical="center" wrapText="1"/>
    </xf>
    <xf numFmtId="0" fontId="3" fillId="2" borderId="5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3" xfId="3" applyNumberFormat="1" applyFont="1" applyFill="1" applyBorder="1" applyAlignment="1">
      <alignment horizontal="left" vertical="top" wrapText="1"/>
    </xf>
    <xf numFmtId="0" fontId="4" fillId="0" borderId="10" xfId="3" applyNumberFormat="1" applyFont="1" applyFill="1" applyBorder="1" applyAlignment="1">
      <alignment horizontal="left" vertical="top" wrapText="1"/>
    </xf>
    <xf numFmtId="0" fontId="4" fillId="0" borderId="9" xfId="3" applyNumberFormat="1" applyFont="1" applyFill="1" applyBorder="1" applyAlignment="1">
      <alignment horizontal="left" vertical="top" wrapText="1"/>
    </xf>
    <xf numFmtId="0" fontId="3" fillId="0" borderId="0" xfId="3" applyNumberFormat="1" applyFont="1" applyFill="1" applyBorder="1" applyAlignment="1">
      <alignment horizontal="left" vertical="top" wrapText="1"/>
    </xf>
    <xf numFmtId="0" fontId="3" fillId="2" borderId="12" xfId="3" applyNumberFormat="1" applyFont="1" applyFill="1" applyBorder="1" applyAlignment="1">
      <alignment horizontal="center" vertical="center" wrapText="1"/>
    </xf>
    <xf numFmtId="0" fontId="3" fillId="2" borderId="13" xfId="3" applyNumberFormat="1" applyFont="1" applyFill="1" applyBorder="1" applyAlignment="1">
      <alignment horizontal="center" vertical="center" wrapText="1"/>
    </xf>
    <xf numFmtId="0" fontId="3" fillId="2" borderId="14" xfId="3" applyNumberFormat="1" applyFont="1" applyFill="1" applyBorder="1" applyAlignment="1">
      <alignment horizontal="center" vertical="center" wrapText="1"/>
    </xf>
    <xf numFmtId="0" fontId="3" fillId="2" borderId="15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left" vertical="top" wrapText="1"/>
    </xf>
    <xf numFmtId="0" fontId="4" fillId="0" borderId="0" xfId="3" applyNumberFormat="1" applyFont="1" applyFill="1" applyBorder="1" applyAlignment="1">
      <alignment horizontal="left" vertical="top" wrapText="1"/>
    </xf>
    <xf numFmtId="0" fontId="3" fillId="2" borderId="9" xfId="3" applyNumberFormat="1" applyFont="1" applyFill="1" applyBorder="1" applyAlignment="1">
      <alignment horizontal="center" vertical="center" wrapText="1"/>
    </xf>
    <xf numFmtId="0" fontId="3" fillId="2" borderId="7" xfId="3" applyNumberFormat="1" applyFont="1" applyFill="1" applyBorder="1" applyAlignment="1">
      <alignment horizontal="center" vertical="center" wrapText="1"/>
    </xf>
    <xf numFmtId="0" fontId="3" fillId="3" borderId="1" xfId="3" applyNumberFormat="1" applyFont="1" applyFill="1" applyBorder="1" applyAlignment="1"/>
    <xf numFmtId="165" fontId="2" fillId="3" borderId="1" xfId="3" applyNumberFormat="1" applyFont="1" applyFill="1" applyBorder="1" applyAlignment="1">
      <alignment horizontal="center" vertical="top" wrapText="1"/>
    </xf>
    <xf numFmtId="41" fontId="2" fillId="3" borderId="1" xfId="1" applyNumberFormat="1" applyFont="1" applyFill="1" applyBorder="1" applyAlignment="1">
      <alignment horizontal="left" vertical="top"/>
    </xf>
    <xf numFmtId="41" fontId="2" fillId="3" borderId="1" xfId="1" applyNumberFormat="1" applyFont="1" applyFill="1" applyBorder="1" applyAlignment="1">
      <alignment horizontal="center" vertical="top"/>
    </xf>
    <xf numFmtId="41" fontId="3" fillId="3" borderId="1" xfId="1" applyNumberFormat="1" applyFont="1" applyFill="1" applyBorder="1" applyAlignment="1">
      <alignment horizontal="center" vertical="top"/>
    </xf>
  </cellXfs>
  <cellStyles count="4">
    <cellStyle name="Comma [0]" xfId="1" builtinId="6"/>
    <cellStyle name="Comma_Sheet1" xfId="2"/>
    <cellStyle name="Normal" xfId="0" builtinId="0"/>
    <cellStyle name="Normal_Sheet1" xf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45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46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237</xdr:row>
      <xdr:rowOff>0</xdr:rowOff>
    </xdr:from>
    <xdr:to>
      <xdr:col>24</xdr:col>
      <xdr:colOff>104775</xdr:colOff>
      <xdr:row>238</xdr:row>
      <xdr:rowOff>9524</xdr:rowOff>
    </xdr:to>
    <xdr:sp macro="" textlink="">
      <xdr:nvSpPr>
        <xdr:cNvPr id="3147" name="Text Box 1"/>
        <xdr:cNvSpPr>
          <a:spLocks noChangeArrowheads="1"/>
        </xdr:cNvSpPr>
      </xdr:nvSpPr>
      <xdr:spPr bwMode="auto">
        <a:xfrm>
          <a:off x="45720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237</xdr:row>
      <xdr:rowOff>0</xdr:rowOff>
    </xdr:from>
    <xdr:to>
      <xdr:col>23</xdr:col>
      <xdr:colOff>76200</xdr:colOff>
      <xdr:row>238</xdr:row>
      <xdr:rowOff>9524</xdr:rowOff>
    </xdr:to>
    <xdr:sp macro="" textlink="">
      <xdr:nvSpPr>
        <xdr:cNvPr id="3148" name="Text Box 2"/>
        <xdr:cNvSpPr>
          <a:spLocks noChangeArrowheads="1"/>
        </xdr:cNvSpPr>
      </xdr:nvSpPr>
      <xdr:spPr bwMode="auto">
        <a:xfrm>
          <a:off x="43053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49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0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237</xdr:row>
      <xdr:rowOff>0</xdr:rowOff>
    </xdr:from>
    <xdr:to>
      <xdr:col>17</xdr:col>
      <xdr:colOff>104775</xdr:colOff>
      <xdr:row>238</xdr:row>
      <xdr:rowOff>9524</xdr:rowOff>
    </xdr:to>
    <xdr:sp macro="" textlink="">
      <xdr:nvSpPr>
        <xdr:cNvPr id="3151" name="Text Box 1"/>
        <xdr:cNvSpPr>
          <a:spLocks noChangeArrowheads="1"/>
        </xdr:cNvSpPr>
      </xdr:nvSpPr>
      <xdr:spPr bwMode="auto">
        <a:xfrm>
          <a:off x="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3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4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55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56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7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3158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59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3160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24</xdr:col>
      <xdr:colOff>104775</xdr:colOff>
      <xdr:row>276</xdr:row>
      <xdr:rowOff>190500</xdr:rowOff>
    </xdr:to>
    <xdr:sp macro="" textlink="">
      <xdr:nvSpPr>
        <xdr:cNvPr id="3161" name="Text Box 1"/>
        <xdr:cNvSpPr>
          <a:spLocks noChangeArrowheads="1"/>
        </xdr:cNvSpPr>
      </xdr:nvSpPr>
      <xdr:spPr bwMode="auto">
        <a:xfrm>
          <a:off x="4572000" y="2160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23</xdr:col>
      <xdr:colOff>76200</xdr:colOff>
      <xdr:row>276</xdr:row>
      <xdr:rowOff>190500</xdr:rowOff>
    </xdr:to>
    <xdr:sp macro="" textlink="">
      <xdr:nvSpPr>
        <xdr:cNvPr id="3162" name="Text Box 2"/>
        <xdr:cNvSpPr>
          <a:spLocks noChangeArrowheads="1"/>
        </xdr:cNvSpPr>
      </xdr:nvSpPr>
      <xdr:spPr bwMode="auto">
        <a:xfrm>
          <a:off x="4305300" y="2160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163" name="Text Box 1"/>
        <xdr:cNvSpPr>
          <a:spLocks noChangeArrowheads="1"/>
        </xdr:cNvSpPr>
      </xdr:nvSpPr>
      <xdr:spPr bwMode="auto">
        <a:xfrm>
          <a:off x="0" y="21602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25</xdr:col>
      <xdr:colOff>28575</xdr:colOff>
      <xdr:row>276</xdr:row>
      <xdr:rowOff>114300</xdr:rowOff>
    </xdr:to>
    <xdr:sp macro="" textlink="">
      <xdr:nvSpPr>
        <xdr:cNvPr id="3164" name="Text Box 2"/>
        <xdr:cNvSpPr>
          <a:spLocks noChangeArrowheads="1"/>
        </xdr:cNvSpPr>
      </xdr:nvSpPr>
      <xdr:spPr bwMode="auto">
        <a:xfrm>
          <a:off x="4705350" y="216027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3165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3166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3167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3168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24</xdr:col>
      <xdr:colOff>104775</xdr:colOff>
      <xdr:row>277</xdr:row>
      <xdr:rowOff>9526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4572000" y="6496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23</xdr:col>
      <xdr:colOff>76200</xdr:colOff>
      <xdr:row>277</xdr:row>
      <xdr:rowOff>9526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4305300" y="6496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277</xdr:row>
      <xdr:rowOff>9526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6496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25</xdr:col>
      <xdr:colOff>28575</xdr:colOff>
      <xdr:row>277</xdr:row>
      <xdr:rowOff>1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4705350" y="67913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3295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24</xdr:col>
      <xdr:colOff>104775</xdr:colOff>
      <xdr:row>276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4572000" y="22402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23</xdr:col>
      <xdr:colOff>76200</xdr:colOff>
      <xdr:row>276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4305300" y="22402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22402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25</xdr:col>
      <xdr:colOff>28575</xdr:colOff>
      <xdr:row>276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4705350" y="224028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8391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6753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0" y="15449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0" y="24193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0" y="26222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0" y="2939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0" y="15897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0" y="1513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371475</xdr:colOff>
      <xdr:row>50</xdr:row>
      <xdr:rowOff>28575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45720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342900</xdr:colOff>
      <xdr:row>50</xdr:row>
      <xdr:rowOff>28575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43053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428625</xdr:colOff>
      <xdr:row>58</xdr:row>
      <xdr:rowOff>76200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4705350" y="659130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371475</xdr:colOff>
      <xdr:row>152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45720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342900</xdr:colOff>
      <xdr:row>152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43053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104775</xdr:colOff>
      <xdr:row>152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428625</xdr:colOff>
      <xdr:row>152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4705350" y="22202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0" y="36576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0" y="3867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45720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430530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0" y="6296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28575</xdr:colOff>
      <xdr:row>58</xdr:row>
      <xdr:rowOff>76200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4705350" y="659130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0" y="2895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0" y="3095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45720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430530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0" y="2220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28575</xdr:colOff>
      <xdr:row>182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4705350" y="22202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0" y="81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0" y="9391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0" y="13792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0" y="30003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255</xdr:row>
      <xdr:rowOff>0</xdr:rowOff>
    </xdr:from>
    <xdr:to>
      <xdr:col>24</xdr:col>
      <xdr:colOff>104775</xdr:colOff>
      <xdr:row>256</xdr:row>
      <xdr:rowOff>9524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6353175" y="389858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255</xdr:row>
      <xdr:rowOff>0</xdr:rowOff>
    </xdr:from>
    <xdr:to>
      <xdr:col>23</xdr:col>
      <xdr:colOff>76200</xdr:colOff>
      <xdr:row>256</xdr:row>
      <xdr:rowOff>9524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6057900" y="389858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255</xdr:row>
      <xdr:rowOff>0</xdr:rowOff>
    </xdr:from>
    <xdr:to>
      <xdr:col>17</xdr:col>
      <xdr:colOff>104775</xdr:colOff>
      <xdr:row>256</xdr:row>
      <xdr:rowOff>9524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0" y="389858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0" y="3982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0" y="42757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0" y="13144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240</xdr:row>
      <xdr:rowOff>9524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237</xdr:row>
      <xdr:rowOff>0</xdr:rowOff>
    </xdr:from>
    <xdr:to>
      <xdr:col>8</xdr:col>
      <xdr:colOff>238125</xdr:colOff>
      <xdr:row>238</xdr:row>
      <xdr:rowOff>9524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63531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237</xdr:row>
      <xdr:rowOff>0</xdr:rowOff>
    </xdr:from>
    <xdr:to>
      <xdr:col>7</xdr:col>
      <xdr:colOff>19050</xdr:colOff>
      <xdr:row>238</xdr:row>
      <xdr:rowOff>9524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60579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237</xdr:row>
      <xdr:rowOff>0</xdr:rowOff>
    </xdr:from>
    <xdr:to>
      <xdr:col>0</xdr:col>
      <xdr:colOff>104775</xdr:colOff>
      <xdr:row>238</xdr:row>
      <xdr:rowOff>9524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188</xdr:row>
      <xdr:rowOff>95250</xdr:rowOff>
    </xdr:from>
    <xdr:to>
      <xdr:col>9</xdr:col>
      <xdr:colOff>85725</xdr:colOff>
      <xdr:row>188</xdr:row>
      <xdr:rowOff>304800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64865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104775</xdr:colOff>
      <xdr:row>48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187</xdr:row>
      <xdr:rowOff>0</xdr:rowOff>
    </xdr:from>
    <xdr:to>
      <xdr:col>0</xdr:col>
      <xdr:colOff>104775</xdr:colOff>
      <xdr:row>187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276</xdr:row>
      <xdr:rowOff>0</xdr:rowOff>
    </xdr:from>
    <xdr:to>
      <xdr:col>8</xdr:col>
      <xdr:colOff>238125</xdr:colOff>
      <xdr:row>276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63531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276</xdr:row>
      <xdr:rowOff>0</xdr:rowOff>
    </xdr:from>
    <xdr:to>
      <xdr:col>7</xdr:col>
      <xdr:colOff>19050</xdr:colOff>
      <xdr:row>276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60579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276</xdr:row>
      <xdr:rowOff>0</xdr:rowOff>
    </xdr:from>
    <xdr:to>
      <xdr:col>9</xdr:col>
      <xdr:colOff>85725</xdr:colOff>
      <xdr:row>276</xdr:row>
      <xdr:rowOff>114300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64865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104775</xdr:colOff>
      <xdr:row>241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276</xdr:row>
      <xdr:rowOff>0</xdr:rowOff>
    </xdr:from>
    <xdr:to>
      <xdr:col>8</xdr:col>
      <xdr:colOff>238125</xdr:colOff>
      <xdr:row>277</xdr:row>
      <xdr:rowOff>9526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63531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276</xdr:row>
      <xdr:rowOff>0</xdr:rowOff>
    </xdr:from>
    <xdr:to>
      <xdr:col>7</xdr:col>
      <xdr:colOff>19050</xdr:colOff>
      <xdr:row>277</xdr:row>
      <xdr:rowOff>9526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60579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277</xdr:row>
      <xdr:rowOff>9526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276</xdr:row>
      <xdr:rowOff>0</xdr:rowOff>
    </xdr:from>
    <xdr:to>
      <xdr:col>9</xdr:col>
      <xdr:colOff>85725</xdr:colOff>
      <xdr:row>277</xdr:row>
      <xdr:rowOff>1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64865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276</xdr:row>
      <xdr:rowOff>0</xdr:rowOff>
    </xdr:from>
    <xdr:to>
      <xdr:col>8</xdr:col>
      <xdr:colOff>238125</xdr:colOff>
      <xdr:row>276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63531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276</xdr:row>
      <xdr:rowOff>0</xdr:rowOff>
    </xdr:from>
    <xdr:to>
      <xdr:col>7</xdr:col>
      <xdr:colOff>19050</xdr:colOff>
      <xdr:row>276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60579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276</xdr:row>
      <xdr:rowOff>0</xdr:rowOff>
    </xdr:from>
    <xdr:to>
      <xdr:col>9</xdr:col>
      <xdr:colOff>85725</xdr:colOff>
      <xdr:row>276</xdr:row>
      <xdr:rowOff>114300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64865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75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163</xdr:row>
      <xdr:rowOff>0</xdr:rowOff>
    </xdr:from>
    <xdr:to>
      <xdr:col>0</xdr:col>
      <xdr:colOff>104775</xdr:colOff>
      <xdr:row>163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104775</xdr:colOff>
      <xdr:row>244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249</xdr:row>
      <xdr:rowOff>0</xdr:rowOff>
    </xdr:from>
    <xdr:to>
      <xdr:col>0</xdr:col>
      <xdr:colOff>104775</xdr:colOff>
      <xdr:row>249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276</xdr:row>
      <xdr:rowOff>0</xdr:rowOff>
    </xdr:from>
    <xdr:to>
      <xdr:col>0</xdr:col>
      <xdr:colOff>104775</xdr:colOff>
      <xdr:row>276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371475</xdr:colOff>
      <xdr:row>50</xdr:row>
      <xdr:rowOff>28575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342900</xdr:colOff>
      <xdr:row>50</xdr:row>
      <xdr:rowOff>28575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95250</xdr:rowOff>
    </xdr:from>
    <xdr:to>
      <xdr:col>0</xdr:col>
      <xdr:colOff>428625</xdr:colOff>
      <xdr:row>58</xdr:row>
      <xdr:rowOff>76200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371475</xdr:colOff>
      <xdr:row>152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342900</xdr:colOff>
      <xdr:row>152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104775</xdr:colOff>
      <xdr:row>152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152</xdr:row>
      <xdr:rowOff>0</xdr:rowOff>
    </xdr:from>
    <xdr:to>
      <xdr:col>0</xdr:col>
      <xdr:colOff>428625</xdr:colOff>
      <xdr:row>152</xdr:row>
      <xdr:rowOff>114300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104775</xdr:colOff>
      <xdr:row>136</xdr:row>
      <xdr:rowOff>200025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104775</xdr:colOff>
      <xdr:row>50</xdr:row>
      <xdr:rowOff>28575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</xdr:row>
      <xdr:rowOff>95250</xdr:rowOff>
    </xdr:from>
    <xdr:to>
      <xdr:col>0</xdr:col>
      <xdr:colOff>28575</xdr:colOff>
      <xdr:row>58</xdr:row>
      <xdr:rowOff>76200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104775</xdr:colOff>
      <xdr:row>27</xdr:row>
      <xdr:rowOff>200025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104775</xdr:colOff>
      <xdr:row>182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182</xdr:row>
      <xdr:rowOff>0</xdr:rowOff>
    </xdr:from>
    <xdr:to>
      <xdr:col>0</xdr:col>
      <xdr:colOff>28575</xdr:colOff>
      <xdr:row>182</xdr:row>
      <xdr:rowOff>114300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104775</xdr:colOff>
      <xdr:row>62</xdr:row>
      <xdr:rowOff>190500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34</xdr:row>
      <xdr:rowOff>190500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190500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176</xdr:row>
      <xdr:rowOff>0</xdr:rowOff>
    </xdr:from>
    <xdr:to>
      <xdr:col>0</xdr:col>
      <xdr:colOff>104775</xdr:colOff>
      <xdr:row>176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255</xdr:row>
      <xdr:rowOff>0</xdr:rowOff>
    </xdr:from>
    <xdr:to>
      <xdr:col>8</xdr:col>
      <xdr:colOff>238125</xdr:colOff>
      <xdr:row>256</xdr:row>
      <xdr:rowOff>9524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63531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255</xdr:row>
      <xdr:rowOff>0</xdr:rowOff>
    </xdr:from>
    <xdr:to>
      <xdr:col>7</xdr:col>
      <xdr:colOff>19050</xdr:colOff>
      <xdr:row>256</xdr:row>
      <xdr:rowOff>9524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60579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256</xdr:row>
      <xdr:rowOff>9524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429" name="Text Box 1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430" name="Text Box 2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431" name="Text Box 1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260</xdr:row>
      <xdr:rowOff>0</xdr:rowOff>
    </xdr:from>
    <xdr:to>
      <xdr:col>0</xdr:col>
      <xdr:colOff>104775</xdr:colOff>
      <xdr:row>260</xdr:row>
      <xdr:rowOff>190500</xdr:rowOff>
    </xdr:to>
    <xdr:sp macro="" textlink="">
      <xdr:nvSpPr>
        <xdr:cNvPr id="432" name="Text Box 2"/>
        <xdr:cNvSpPr>
          <a:spLocks noChangeArrowheads="1"/>
        </xdr:cNvSpPr>
      </xdr:nvSpPr>
      <xdr:spPr bwMode="auto">
        <a:xfrm>
          <a:off x="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3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4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5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6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7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8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39" name="Text Box 1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263</xdr:row>
      <xdr:rowOff>0</xdr:rowOff>
    </xdr:from>
    <xdr:to>
      <xdr:col>0</xdr:col>
      <xdr:colOff>104775</xdr:colOff>
      <xdr:row>263</xdr:row>
      <xdr:rowOff>190500</xdr:rowOff>
    </xdr:to>
    <xdr:sp macro="" textlink="">
      <xdr:nvSpPr>
        <xdr:cNvPr id="440" name="Text Box 2"/>
        <xdr:cNvSpPr>
          <a:spLocks noChangeArrowheads="1"/>
        </xdr:cNvSpPr>
      </xdr:nvSpPr>
      <xdr:spPr bwMode="auto">
        <a:xfrm>
          <a:off x="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1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2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3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4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5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6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7" name="Text Box 1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104775</xdr:colOff>
      <xdr:row>109</xdr:row>
      <xdr:rowOff>190500</xdr:rowOff>
    </xdr:to>
    <xdr:sp macro="" textlink="">
      <xdr:nvSpPr>
        <xdr:cNvPr id="448" name="Text Box 2"/>
        <xdr:cNvSpPr>
          <a:spLocks noChangeArrowheads="1"/>
        </xdr:cNvSpPr>
      </xdr:nvSpPr>
      <xdr:spPr bwMode="auto">
        <a:xfrm>
          <a:off x="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</xdr:row>
      <xdr:rowOff>0</xdr:rowOff>
    </xdr:from>
    <xdr:ext cx="10677525" cy="1595117"/>
    <xdr:sp macro="" textlink="">
      <xdr:nvSpPr>
        <xdr:cNvPr id="3" name="Rectangle 2"/>
        <xdr:cNvSpPr/>
      </xdr:nvSpPr>
      <xdr:spPr>
        <a:xfrm>
          <a:off x="0" y="400050"/>
          <a:ext cx="10677525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d-ID" sz="9600" b="1" cap="none" spc="100">
              <a:ln w="18000">
                <a:noFill/>
                <a:prstDash val="solid"/>
              </a:ln>
              <a:solidFill>
                <a:schemeClr val="accent1">
                  <a:satMod val="280000"/>
                  <a:tint val="100000"/>
                  <a:alpha val="5700"/>
                </a:schemeClr>
              </a:solidFill>
              <a:effectLst>
                <a:innerShdw blurRad="114300">
                  <a:prstClr val="black"/>
                </a:innerShdw>
              </a:effectLst>
            </a:rPr>
            <a:t>Semula</a:t>
          </a:r>
          <a:endParaRPr lang="en-US" sz="9600" b="1" cap="none" spc="100">
            <a:ln w="18000">
              <a:noFill/>
              <a:prstDash val="solid"/>
            </a:ln>
            <a:solidFill>
              <a:schemeClr val="accent1">
                <a:satMod val="280000"/>
                <a:tint val="100000"/>
                <a:alpha val="5700"/>
              </a:schemeClr>
            </a:solidFill>
            <a:effectLst>
              <a:innerShdw blurRad="114300">
                <a:prstClr val="black"/>
              </a:innerShdw>
            </a:effectLst>
          </a:endParaRPr>
        </a:p>
      </xdr:txBody>
    </xdr:sp>
    <xdr:clientData/>
  </xdr:one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240</xdr:row>
      <xdr:rowOff>9524</xdr:rowOff>
    </xdr:to>
    <xdr:sp macro="" textlink="">
      <xdr:nvSpPr>
        <xdr:cNvPr id="449" name="Text Box 1"/>
        <xdr:cNvSpPr>
          <a:spLocks noChangeArrowheads="1"/>
        </xdr:cNvSpPr>
      </xdr:nvSpPr>
      <xdr:spPr bwMode="auto">
        <a:xfrm>
          <a:off x="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17</xdr:col>
      <xdr:colOff>9525</xdr:colOff>
      <xdr:row>2</xdr:row>
      <xdr:rowOff>0</xdr:rowOff>
    </xdr:from>
    <xdr:ext cx="10677525" cy="1595117"/>
    <xdr:sp macro="" textlink="">
      <xdr:nvSpPr>
        <xdr:cNvPr id="452" name="Rectangle 451"/>
        <xdr:cNvSpPr/>
      </xdr:nvSpPr>
      <xdr:spPr>
        <a:xfrm>
          <a:off x="11249025" y="400050"/>
          <a:ext cx="10677525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d-ID" sz="9600" b="1" cap="none" spc="100">
              <a:ln w="18000">
                <a:noFill/>
                <a:prstDash val="solid"/>
              </a:ln>
              <a:solidFill>
                <a:schemeClr val="accent1">
                  <a:satMod val="280000"/>
                  <a:tint val="100000"/>
                  <a:alpha val="5700"/>
                </a:schemeClr>
              </a:solidFill>
              <a:effectLst>
                <a:innerShdw blurRad="114300">
                  <a:prstClr val="black"/>
                </a:innerShdw>
              </a:effectLst>
            </a:rPr>
            <a:t>Menjadi</a:t>
          </a:r>
          <a:endParaRPr lang="en-US" sz="9600" b="1" cap="none" spc="100">
            <a:ln w="18000">
              <a:noFill/>
              <a:prstDash val="solid"/>
            </a:ln>
            <a:solidFill>
              <a:schemeClr val="accent1">
                <a:satMod val="280000"/>
                <a:tint val="100000"/>
                <a:alpha val="5700"/>
              </a:schemeClr>
            </a:solidFill>
            <a:effectLst>
              <a:innerShdw blurRad="114300">
                <a:prstClr val="black"/>
              </a:innerShdw>
            </a:effectLst>
          </a:endParaRPr>
        </a:p>
      </xdr:txBody>
    </xdr:sp>
    <xdr:clientData/>
  </xdr:one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3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4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237</xdr:row>
      <xdr:rowOff>0</xdr:rowOff>
    </xdr:from>
    <xdr:to>
      <xdr:col>25</xdr:col>
      <xdr:colOff>238125</xdr:colOff>
      <xdr:row>238</xdr:row>
      <xdr:rowOff>9524</xdr:rowOff>
    </xdr:to>
    <xdr:sp macro="" textlink="">
      <xdr:nvSpPr>
        <xdr:cNvPr id="455" name="Text Box 1"/>
        <xdr:cNvSpPr>
          <a:spLocks noChangeArrowheads="1"/>
        </xdr:cNvSpPr>
      </xdr:nvSpPr>
      <xdr:spPr bwMode="auto">
        <a:xfrm>
          <a:off x="6350794" y="50696813"/>
          <a:ext cx="36433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237</xdr:row>
      <xdr:rowOff>0</xdr:rowOff>
    </xdr:from>
    <xdr:to>
      <xdr:col>24</xdr:col>
      <xdr:colOff>19050</xdr:colOff>
      <xdr:row>238</xdr:row>
      <xdr:rowOff>9524</xdr:rowOff>
    </xdr:to>
    <xdr:sp macro="" textlink="">
      <xdr:nvSpPr>
        <xdr:cNvPr id="456" name="Text Box 2"/>
        <xdr:cNvSpPr>
          <a:spLocks noChangeArrowheads="1"/>
        </xdr:cNvSpPr>
      </xdr:nvSpPr>
      <xdr:spPr bwMode="auto">
        <a:xfrm>
          <a:off x="6057900" y="50696813"/>
          <a:ext cx="30718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7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58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237</xdr:row>
      <xdr:rowOff>0</xdr:rowOff>
    </xdr:from>
    <xdr:to>
      <xdr:col>17</xdr:col>
      <xdr:colOff>104775</xdr:colOff>
      <xdr:row>238</xdr:row>
      <xdr:rowOff>9524</xdr:rowOff>
    </xdr:to>
    <xdr:sp macro="" textlink="">
      <xdr:nvSpPr>
        <xdr:cNvPr id="459" name="Text Box 1"/>
        <xdr:cNvSpPr>
          <a:spLocks noChangeArrowheads="1"/>
        </xdr:cNvSpPr>
      </xdr:nvSpPr>
      <xdr:spPr bwMode="auto">
        <a:xfrm>
          <a:off x="0" y="50696813"/>
          <a:ext cx="10477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188</xdr:row>
      <xdr:rowOff>95250</xdr:rowOff>
    </xdr:from>
    <xdr:to>
      <xdr:col>26</xdr:col>
      <xdr:colOff>85725</xdr:colOff>
      <xdr:row>188</xdr:row>
      <xdr:rowOff>304800</xdr:rowOff>
    </xdr:to>
    <xdr:sp macro="" textlink="">
      <xdr:nvSpPr>
        <xdr:cNvPr id="460" name="Text Box 2"/>
        <xdr:cNvSpPr>
          <a:spLocks noChangeArrowheads="1"/>
        </xdr:cNvSpPr>
      </xdr:nvSpPr>
      <xdr:spPr bwMode="auto">
        <a:xfrm>
          <a:off x="6479381" y="41588531"/>
          <a:ext cx="428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104775</xdr:colOff>
      <xdr:row>48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0" y="1059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104775</xdr:colOff>
      <xdr:row>187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0" y="412789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25</xdr:col>
      <xdr:colOff>238125</xdr:colOff>
      <xdr:row>276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6350794" y="59912250"/>
          <a:ext cx="36433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24</xdr:col>
      <xdr:colOff>19050</xdr:colOff>
      <xdr:row>276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6057900" y="59912250"/>
          <a:ext cx="30718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26</xdr:col>
      <xdr:colOff>85725</xdr:colOff>
      <xdr:row>276</xdr:row>
      <xdr:rowOff>114300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6479381" y="59912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241</xdr:row>
      <xdr:rowOff>0</xdr:rowOff>
    </xdr:from>
    <xdr:to>
      <xdr:col>17</xdr:col>
      <xdr:colOff>104775</xdr:colOff>
      <xdr:row>241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0" y="515540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25</xdr:col>
      <xdr:colOff>238125</xdr:colOff>
      <xdr:row>277</xdr:row>
      <xdr:rowOff>9526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6350794" y="59912250"/>
          <a:ext cx="364331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24</xdr:col>
      <xdr:colOff>19050</xdr:colOff>
      <xdr:row>277</xdr:row>
      <xdr:rowOff>9526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6057900" y="59912250"/>
          <a:ext cx="307181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2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277</xdr:row>
      <xdr:rowOff>9526</xdr:rowOff>
    </xdr:to>
    <xdr:sp macro="" textlink="">
      <xdr:nvSpPr>
        <xdr:cNvPr id="483" name="Text Box 1"/>
        <xdr:cNvSpPr>
          <a:spLocks noChangeArrowheads="1"/>
        </xdr:cNvSpPr>
      </xdr:nvSpPr>
      <xdr:spPr bwMode="auto">
        <a:xfrm>
          <a:off x="0" y="59912250"/>
          <a:ext cx="104775" cy="2238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26</xdr:col>
      <xdr:colOff>85725</xdr:colOff>
      <xdr:row>277</xdr:row>
      <xdr:rowOff>1</xdr:rowOff>
    </xdr:to>
    <xdr:sp macro="" textlink="">
      <xdr:nvSpPr>
        <xdr:cNvPr id="484" name="Text Box 2"/>
        <xdr:cNvSpPr>
          <a:spLocks noChangeArrowheads="1"/>
        </xdr:cNvSpPr>
      </xdr:nvSpPr>
      <xdr:spPr bwMode="auto">
        <a:xfrm>
          <a:off x="6479381" y="59912250"/>
          <a:ext cx="428625" cy="214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5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6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89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0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1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2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276</xdr:row>
      <xdr:rowOff>0</xdr:rowOff>
    </xdr:from>
    <xdr:to>
      <xdr:col>25</xdr:col>
      <xdr:colOff>238125</xdr:colOff>
      <xdr:row>276</xdr:row>
      <xdr:rowOff>190500</xdr:rowOff>
    </xdr:to>
    <xdr:sp macro="" textlink="">
      <xdr:nvSpPr>
        <xdr:cNvPr id="493" name="Text Box 1"/>
        <xdr:cNvSpPr>
          <a:spLocks noChangeArrowheads="1"/>
        </xdr:cNvSpPr>
      </xdr:nvSpPr>
      <xdr:spPr bwMode="auto">
        <a:xfrm>
          <a:off x="6350794" y="60126563"/>
          <a:ext cx="36433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276</xdr:row>
      <xdr:rowOff>0</xdr:rowOff>
    </xdr:from>
    <xdr:to>
      <xdr:col>24</xdr:col>
      <xdr:colOff>19050</xdr:colOff>
      <xdr:row>276</xdr:row>
      <xdr:rowOff>190500</xdr:rowOff>
    </xdr:to>
    <xdr:sp macro="" textlink="">
      <xdr:nvSpPr>
        <xdr:cNvPr id="494" name="Text Box 2"/>
        <xdr:cNvSpPr>
          <a:spLocks noChangeArrowheads="1"/>
        </xdr:cNvSpPr>
      </xdr:nvSpPr>
      <xdr:spPr bwMode="auto">
        <a:xfrm>
          <a:off x="6057900" y="60126563"/>
          <a:ext cx="30718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5" name="Text Box 1"/>
        <xdr:cNvSpPr>
          <a:spLocks noChangeArrowheads="1"/>
        </xdr:cNvSpPr>
      </xdr:nvSpPr>
      <xdr:spPr bwMode="auto">
        <a:xfrm>
          <a:off x="0" y="6012656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133350</xdr:colOff>
      <xdr:row>276</xdr:row>
      <xdr:rowOff>0</xdr:rowOff>
    </xdr:from>
    <xdr:to>
      <xdr:col>26</xdr:col>
      <xdr:colOff>85725</xdr:colOff>
      <xdr:row>276</xdr:row>
      <xdr:rowOff>114300</xdr:rowOff>
    </xdr:to>
    <xdr:sp macro="" textlink="">
      <xdr:nvSpPr>
        <xdr:cNvPr id="496" name="Text Box 2"/>
        <xdr:cNvSpPr>
          <a:spLocks noChangeArrowheads="1"/>
        </xdr:cNvSpPr>
      </xdr:nvSpPr>
      <xdr:spPr bwMode="auto">
        <a:xfrm>
          <a:off x="6479381" y="60126563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499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00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1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2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3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4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5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6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7" name="Text Box 1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104775</xdr:colOff>
      <xdr:row>75</xdr:row>
      <xdr:rowOff>190500</xdr:rowOff>
    </xdr:to>
    <xdr:sp macro="" textlink="">
      <xdr:nvSpPr>
        <xdr:cNvPr id="508" name="Text Box 2"/>
        <xdr:cNvSpPr>
          <a:spLocks noChangeArrowheads="1"/>
        </xdr:cNvSpPr>
      </xdr:nvSpPr>
      <xdr:spPr bwMode="auto">
        <a:xfrm>
          <a:off x="0" y="16585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09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0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1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2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3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4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5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6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7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8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19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0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1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2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3" name="Text Box 1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104775</xdr:colOff>
      <xdr:row>163</xdr:row>
      <xdr:rowOff>190500</xdr:rowOff>
    </xdr:to>
    <xdr:sp macro="" textlink="">
      <xdr:nvSpPr>
        <xdr:cNvPr id="524" name="Text Box 2"/>
        <xdr:cNvSpPr>
          <a:spLocks noChangeArrowheads="1"/>
        </xdr:cNvSpPr>
      </xdr:nvSpPr>
      <xdr:spPr bwMode="auto">
        <a:xfrm>
          <a:off x="0" y="36135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25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26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27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28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29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30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31" name="Text Box 1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244</xdr:row>
      <xdr:rowOff>0</xdr:rowOff>
    </xdr:from>
    <xdr:to>
      <xdr:col>17</xdr:col>
      <xdr:colOff>104775</xdr:colOff>
      <xdr:row>244</xdr:row>
      <xdr:rowOff>190500</xdr:rowOff>
    </xdr:to>
    <xdr:sp macro="" textlink="">
      <xdr:nvSpPr>
        <xdr:cNvPr id="532" name="Text Box 2"/>
        <xdr:cNvSpPr>
          <a:spLocks noChangeArrowheads="1"/>
        </xdr:cNvSpPr>
      </xdr:nvSpPr>
      <xdr:spPr bwMode="auto">
        <a:xfrm>
          <a:off x="0" y="5219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3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4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5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6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7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8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39" name="Text Box 1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249</xdr:row>
      <xdr:rowOff>0</xdr:rowOff>
    </xdr:from>
    <xdr:to>
      <xdr:col>17</xdr:col>
      <xdr:colOff>104775</xdr:colOff>
      <xdr:row>249</xdr:row>
      <xdr:rowOff>190500</xdr:rowOff>
    </xdr:to>
    <xdr:sp macro="" textlink="">
      <xdr:nvSpPr>
        <xdr:cNvPr id="540" name="Text Box 2"/>
        <xdr:cNvSpPr>
          <a:spLocks noChangeArrowheads="1"/>
        </xdr:cNvSpPr>
      </xdr:nvSpPr>
      <xdr:spPr bwMode="auto">
        <a:xfrm>
          <a:off x="0" y="54125813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41" name="Text Box 1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42" name="Text Box 2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43" name="Text Box 1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44" name="Text Box 2"/>
        <xdr:cNvSpPr>
          <a:spLocks noChangeArrowheads="1"/>
        </xdr:cNvSpPr>
      </xdr:nvSpPr>
      <xdr:spPr bwMode="auto">
        <a:xfrm>
          <a:off x="0" y="59697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5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6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7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8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49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50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51" name="Text Box 1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104775</xdr:colOff>
      <xdr:row>117</xdr:row>
      <xdr:rowOff>190500</xdr:rowOff>
    </xdr:to>
    <xdr:sp macro="" textlink="">
      <xdr:nvSpPr>
        <xdr:cNvPr id="552" name="Text Box 2"/>
        <xdr:cNvSpPr>
          <a:spLocks noChangeArrowheads="1"/>
        </xdr:cNvSpPr>
      </xdr:nvSpPr>
      <xdr:spPr bwMode="auto">
        <a:xfrm>
          <a:off x="0" y="257889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3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4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5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6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7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8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59" name="Text Box 1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276</xdr:row>
      <xdr:rowOff>0</xdr:rowOff>
    </xdr:from>
    <xdr:to>
      <xdr:col>17</xdr:col>
      <xdr:colOff>104775</xdr:colOff>
      <xdr:row>276</xdr:row>
      <xdr:rowOff>190500</xdr:rowOff>
    </xdr:to>
    <xdr:sp macro="" textlink="">
      <xdr:nvSpPr>
        <xdr:cNvPr id="560" name="Text Box 2"/>
        <xdr:cNvSpPr>
          <a:spLocks noChangeArrowheads="1"/>
        </xdr:cNvSpPr>
      </xdr:nvSpPr>
      <xdr:spPr bwMode="auto">
        <a:xfrm>
          <a:off x="0" y="5991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371475</xdr:colOff>
      <xdr:row>50</xdr:row>
      <xdr:rowOff>28575</xdr:rowOff>
    </xdr:to>
    <xdr:sp macro="" textlink="">
      <xdr:nvSpPr>
        <xdr:cNvPr id="563" name="Text Box 1"/>
        <xdr:cNvSpPr>
          <a:spLocks noChangeArrowheads="1"/>
        </xdr:cNvSpPr>
      </xdr:nvSpPr>
      <xdr:spPr bwMode="auto">
        <a:xfrm>
          <a:off x="0" y="10810875"/>
          <a:ext cx="3714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342900</xdr:colOff>
      <xdr:row>50</xdr:row>
      <xdr:rowOff>28575</xdr:rowOff>
    </xdr:to>
    <xdr:sp macro="" textlink="">
      <xdr:nvSpPr>
        <xdr:cNvPr id="564" name="Text Box 2"/>
        <xdr:cNvSpPr>
          <a:spLocks noChangeArrowheads="1"/>
        </xdr:cNvSpPr>
      </xdr:nvSpPr>
      <xdr:spPr bwMode="auto">
        <a:xfrm>
          <a:off x="0" y="10810875"/>
          <a:ext cx="342900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428625</xdr:colOff>
      <xdr:row>58</xdr:row>
      <xdr:rowOff>76200</xdr:rowOff>
    </xdr:to>
    <xdr:sp macro="" textlink="">
      <xdr:nvSpPr>
        <xdr:cNvPr id="568" name="Text Box 2"/>
        <xdr:cNvSpPr>
          <a:spLocks noChangeArrowheads="1"/>
        </xdr:cNvSpPr>
      </xdr:nvSpPr>
      <xdr:spPr bwMode="auto">
        <a:xfrm>
          <a:off x="0" y="12620625"/>
          <a:ext cx="428625" cy="1952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69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0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3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4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5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76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371475</xdr:colOff>
      <xdr:row>152</xdr:row>
      <xdr:rowOff>190500</xdr:rowOff>
    </xdr:to>
    <xdr:sp macro="" textlink="">
      <xdr:nvSpPr>
        <xdr:cNvPr id="577" name="Text Box 1"/>
        <xdr:cNvSpPr>
          <a:spLocks noChangeArrowheads="1"/>
        </xdr:cNvSpPr>
      </xdr:nvSpPr>
      <xdr:spPr bwMode="auto">
        <a:xfrm>
          <a:off x="0" y="33778031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342900</xdr:colOff>
      <xdr:row>152</xdr:row>
      <xdr:rowOff>190500</xdr:rowOff>
    </xdr:to>
    <xdr:sp macro="" textlink="">
      <xdr:nvSpPr>
        <xdr:cNvPr id="578" name="Text Box 2"/>
        <xdr:cNvSpPr>
          <a:spLocks noChangeArrowheads="1"/>
        </xdr:cNvSpPr>
      </xdr:nvSpPr>
      <xdr:spPr bwMode="auto">
        <a:xfrm>
          <a:off x="0" y="33778031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104775</xdr:colOff>
      <xdr:row>152</xdr:row>
      <xdr:rowOff>190500</xdr:rowOff>
    </xdr:to>
    <xdr:sp macro="" textlink="">
      <xdr:nvSpPr>
        <xdr:cNvPr id="579" name="Text Box 1"/>
        <xdr:cNvSpPr>
          <a:spLocks noChangeArrowheads="1"/>
        </xdr:cNvSpPr>
      </xdr:nvSpPr>
      <xdr:spPr bwMode="auto">
        <a:xfrm>
          <a:off x="0" y="337780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428625</xdr:colOff>
      <xdr:row>152</xdr:row>
      <xdr:rowOff>114300</xdr:rowOff>
    </xdr:to>
    <xdr:sp macro="" textlink="">
      <xdr:nvSpPr>
        <xdr:cNvPr id="580" name="Text Box 2"/>
        <xdr:cNvSpPr>
          <a:spLocks noChangeArrowheads="1"/>
        </xdr:cNvSpPr>
      </xdr:nvSpPr>
      <xdr:spPr bwMode="auto">
        <a:xfrm>
          <a:off x="0" y="33778031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1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2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3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584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5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6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7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8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89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0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1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2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3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4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5" name="Text Box 1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104775</xdr:colOff>
      <xdr:row>136</xdr:row>
      <xdr:rowOff>200025</xdr:rowOff>
    </xdr:to>
    <xdr:sp macro="" textlink="">
      <xdr:nvSpPr>
        <xdr:cNvPr id="596" name="Text Box 2"/>
        <xdr:cNvSpPr>
          <a:spLocks noChangeArrowheads="1"/>
        </xdr:cNvSpPr>
      </xdr:nvSpPr>
      <xdr:spPr bwMode="auto">
        <a:xfrm>
          <a:off x="0" y="298608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97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598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599" name="Text Box 1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600" name="Text Box 2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104775</xdr:colOff>
      <xdr:row>50</xdr:row>
      <xdr:rowOff>28575</xdr:rowOff>
    </xdr:to>
    <xdr:sp macro="" textlink="">
      <xdr:nvSpPr>
        <xdr:cNvPr id="603" name="Text Box 1"/>
        <xdr:cNvSpPr>
          <a:spLocks noChangeArrowheads="1"/>
        </xdr:cNvSpPr>
      </xdr:nvSpPr>
      <xdr:spPr bwMode="auto">
        <a:xfrm>
          <a:off x="0" y="10810875"/>
          <a:ext cx="104775" cy="2428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57</xdr:row>
      <xdr:rowOff>95250</xdr:rowOff>
    </xdr:from>
    <xdr:to>
      <xdr:col>17</xdr:col>
      <xdr:colOff>28575</xdr:colOff>
      <xdr:row>58</xdr:row>
      <xdr:rowOff>76200</xdr:rowOff>
    </xdr:to>
    <xdr:sp macro="" textlink="">
      <xdr:nvSpPr>
        <xdr:cNvPr id="604" name="Text Box 2"/>
        <xdr:cNvSpPr>
          <a:spLocks noChangeArrowheads="1"/>
        </xdr:cNvSpPr>
      </xdr:nvSpPr>
      <xdr:spPr bwMode="auto">
        <a:xfrm>
          <a:off x="0" y="12620625"/>
          <a:ext cx="28575" cy="1952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5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6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7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8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09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10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11" name="Text Box 1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104775</xdr:colOff>
      <xdr:row>27</xdr:row>
      <xdr:rowOff>200025</xdr:rowOff>
    </xdr:to>
    <xdr:sp macro="" textlink="">
      <xdr:nvSpPr>
        <xdr:cNvPr id="612" name="Text Box 2"/>
        <xdr:cNvSpPr>
          <a:spLocks noChangeArrowheads="1"/>
        </xdr:cNvSpPr>
      </xdr:nvSpPr>
      <xdr:spPr bwMode="auto">
        <a:xfrm>
          <a:off x="0" y="6096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613" name="Text Box 1"/>
        <xdr:cNvSpPr>
          <a:spLocks noChangeArrowheads="1"/>
        </xdr:cNvSpPr>
      </xdr:nvSpPr>
      <xdr:spPr bwMode="auto">
        <a:xfrm>
          <a:off x="0" y="40207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614" name="Text Box 2"/>
        <xdr:cNvSpPr>
          <a:spLocks noChangeArrowheads="1"/>
        </xdr:cNvSpPr>
      </xdr:nvSpPr>
      <xdr:spPr bwMode="auto">
        <a:xfrm>
          <a:off x="0" y="40207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104775</xdr:colOff>
      <xdr:row>182</xdr:row>
      <xdr:rowOff>190500</xdr:rowOff>
    </xdr:to>
    <xdr:sp macro="" textlink="">
      <xdr:nvSpPr>
        <xdr:cNvPr id="615" name="Text Box 1"/>
        <xdr:cNvSpPr>
          <a:spLocks noChangeArrowheads="1"/>
        </xdr:cNvSpPr>
      </xdr:nvSpPr>
      <xdr:spPr bwMode="auto">
        <a:xfrm>
          <a:off x="0" y="40207406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28575</xdr:colOff>
      <xdr:row>182</xdr:row>
      <xdr:rowOff>114300</xdr:rowOff>
    </xdr:to>
    <xdr:sp macro="" textlink="">
      <xdr:nvSpPr>
        <xdr:cNvPr id="616" name="Text Box 2"/>
        <xdr:cNvSpPr>
          <a:spLocks noChangeArrowheads="1"/>
        </xdr:cNvSpPr>
      </xdr:nvSpPr>
      <xdr:spPr bwMode="auto">
        <a:xfrm>
          <a:off x="0" y="40207406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17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18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19" name="Text Box 1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104775</xdr:colOff>
      <xdr:row>62</xdr:row>
      <xdr:rowOff>190500</xdr:rowOff>
    </xdr:to>
    <xdr:sp macro="" textlink="">
      <xdr:nvSpPr>
        <xdr:cNvPr id="620" name="Text Box 2"/>
        <xdr:cNvSpPr>
          <a:spLocks noChangeArrowheads="1"/>
        </xdr:cNvSpPr>
      </xdr:nvSpPr>
      <xdr:spPr bwMode="auto">
        <a:xfrm>
          <a:off x="0" y="13799344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1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2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3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4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5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6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7" name="Text Box 1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104775</xdr:colOff>
      <xdr:row>34</xdr:row>
      <xdr:rowOff>190500</xdr:rowOff>
    </xdr:to>
    <xdr:sp macro="" textlink="">
      <xdr:nvSpPr>
        <xdr:cNvPr id="628" name="Text Box 2"/>
        <xdr:cNvSpPr>
          <a:spLocks noChangeArrowheads="1"/>
        </xdr:cNvSpPr>
      </xdr:nvSpPr>
      <xdr:spPr bwMode="auto">
        <a:xfrm>
          <a:off x="0" y="759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29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0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1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2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3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4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5" name="Text Box 1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104775</xdr:colOff>
      <xdr:row>88</xdr:row>
      <xdr:rowOff>190500</xdr:rowOff>
    </xdr:to>
    <xdr:sp macro="" textlink="">
      <xdr:nvSpPr>
        <xdr:cNvPr id="636" name="Text Box 2"/>
        <xdr:cNvSpPr>
          <a:spLocks noChangeArrowheads="1"/>
        </xdr:cNvSpPr>
      </xdr:nvSpPr>
      <xdr:spPr bwMode="auto">
        <a:xfrm>
          <a:off x="0" y="19371469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37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38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39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0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1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2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6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7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8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49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50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51" name="Text Box 1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104775</xdr:colOff>
      <xdr:row>176</xdr:row>
      <xdr:rowOff>190500</xdr:rowOff>
    </xdr:to>
    <xdr:sp macro="" textlink="">
      <xdr:nvSpPr>
        <xdr:cNvPr id="652" name="Text Box 2"/>
        <xdr:cNvSpPr>
          <a:spLocks noChangeArrowheads="1"/>
        </xdr:cNvSpPr>
      </xdr:nvSpPr>
      <xdr:spPr bwMode="auto">
        <a:xfrm>
          <a:off x="0" y="38921531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266700</xdr:colOff>
      <xdr:row>255</xdr:row>
      <xdr:rowOff>0</xdr:rowOff>
    </xdr:from>
    <xdr:to>
      <xdr:col>25</xdr:col>
      <xdr:colOff>238125</xdr:colOff>
      <xdr:row>256</xdr:row>
      <xdr:rowOff>9524</xdr:rowOff>
    </xdr:to>
    <xdr:sp macro="" textlink="">
      <xdr:nvSpPr>
        <xdr:cNvPr id="653" name="Text Box 1"/>
        <xdr:cNvSpPr>
          <a:spLocks noChangeArrowheads="1"/>
        </xdr:cNvSpPr>
      </xdr:nvSpPr>
      <xdr:spPr bwMode="auto">
        <a:xfrm>
          <a:off x="6350794" y="55411688"/>
          <a:ext cx="36433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295275</xdr:colOff>
      <xdr:row>255</xdr:row>
      <xdr:rowOff>0</xdr:rowOff>
    </xdr:from>
    <xdr:to>
      <xdr:col>24</xdr:col>
      <xdr:colOff>19050</xdr:colOff>
      <xdr:row>256</xdr:row>
      <xdr:rowOff>9524</xdr:rowOff>
    </xdr:to>
    <xdr:sp macro="" textlink="">
      <xdr:nvSpPr>
        <xdr:cNvPr id="654" name="Text Box 2"/>
        <xdr:cNvSpPr>
          <a:spLocks noChangeArrowheads="1"/>
        </xdr:cNvSpPr>
      </xdr:nvSpPr>
      <xdr:spPr bwMode="auto">
        <a:xfrm>
          <a:off x="6057900" y="55411688"/>
          <a:ext cx="307181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255</xdr:row>
      <xdr:rowOff>0</xdr:rowOff>
    </xdr:from>
    <xdr:to>
      <xdr:col>17</xdr:col>
      <xdr:colOff>104775</xdr:colOff>
      <xdr:row>256</xdr:row>
      <xdr:rowOff>9524</xdr:rowOff>
    </xdr:to>
    <xdr:sp macro="" textlink="">
      <xdr:nvSpPr>
        <xdr:cNvPr id="655" name="Text Box 1"/>
        <xdr:cNvSpPr>
          <a:spLocks noChangeArrowheads="1"/>
        </xdr:cNvSpPr>
      </xdr:nvSpPr>
      <xdr:spPr bwMode="auto">
        <a:xfrm>
          <a:off x="0" y="55411688"/>
          <a:ext cx="10477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657" name="Text Box 2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658" name="Text Box 1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260</xdr:row>
      <xdr:rowOff>0</xdr:rowOff>
    </xdr:from>
    <xdr:to>
      <xdr:col>17</xdr:col>
      <xdr:colOff>104775</xdr:colOff>
      <xdr:row>260</xdr:row>
      <xdr:rowOff>190500</xdr:rowOff>
    </xdr:to>
    <xdr:sp macro="" textlink="">
      <xdr:nvSpPr>
        <xdr:cNvPr id="659" name="Text Box 2"/>
        <xdr:cNvSpPr>
          <a:spLocks noChangeArrowheads="1"/>
        </xdr:cNvSpPr>
      </xdr:nvSpPr>
      <xdr:spPr bwMode="auto">
        <a:xfrm>
          <a:off x="0" y="5648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0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1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2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3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4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5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6" name="Text Box 1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263</xdr:row>
      <xdr:rowOff>0</xdr:rowOff>
    </xdr:from>
    <xdr:to>
      <xdr:col>17</xdr:col>
      <xdr:colOff>104775</xdr:colOff>
      <xdr:row>263</xdr:row>
      <xdr:rowOff>190500</xdr:rowOff>
    </xdr:to>
    <xdr:sp macro="" textlink="">
      <xdr:nvSpPr>
        <xdr:cNvPr id="667" name="Text Box 2"/>
        <xdr:cNvSpPr>
          <a:spLocks noChangeArrowheads="1"/>
        </xdr:cNvSpPr>
      </xdr:nvSpPr>
      <xdr:spPr bwMode="auto">
        <a:xfrm>
          <a:off x="0" y="5712618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68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0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1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3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4" name="Text Box 1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104775</xdr:colOff>
      <xdr:row>109</xdr:row>
      <xdr:rowOff>190500</xdr:rowOff>
    </xdr:to>
    <xdr:sp macro="" textlink="">
      <xdr:nvSpPr>
        <xdr:cNvPr id="675" name="Text Box 2"/>
        <xdr:cNvSpPr>
          <a:spLocks noChangeArrowheads="1"/>
        </xdr:cNvSpPr>
      </xdr:nvSpPr>
      <xdr:spPr bwMode="auto">
        <a:xfrm>
          <a:off x="0" y="24074438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239</xdr:row>
      <xdr:rowOff>0</xdr:rowOff>
    </xdr:from>
    <xdr:to>
      <xdr:col>17</xdr:col>
      <xdr:colOff>104775</xdr:colOff>
      <xdr:row>240</xdr:row>
      <xdr:rowOff>9524</xdr:rowOff>
    </xdr:to>
    <xdr:sp macro="" textlink="">
      <xdr:nvSpPr>
        <xdr:cNvPr id="676" name="Text Box 1"/>
        <xdr:cNvSpPr>
          <a:spLocks noChangeArrowheads="1"/>
        </xdr:cNvSpPr>
      </xdr:nvSpPr>
      <xdr:spPr bwMode="auto">
        <a:xfrm>
          <a:off x="0" y="51125438"/>
          <a:ext cx="104775" cy="223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23</xdr:col>
      <xdr:colOff>266700</xdr:colOff>
      <xdr:row>237</xdr:row>
      <xdr:rowOff>0</xdr:rowOff>
    </xdr:from>
    <xdr:ext cx="371475" cy="219074"/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6353175" y="51177825"/>
          <a:ext cx="371475" cy="219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22</xdr:col>
      <xdr:colOff>295275</xdr:colOff>
      <xdr:row>237</xdr:row>
      <xdr:rowOff>0</xdr:rowOff>
    </xdr:from>
    <xdr:ext cx="314325" cy="219074"/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6057900" y="51177825"/>
          <a:ext cx="314325" cy="2190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5</xdr:row>
      <xdr:rowOff>0</xdr:rowOff>
    </xdr:from>
    <xdr:to>
      <xdr:col>5</xdr:col>
      <xdr:colOff>104775</xdr:colOff>
      <xdr:row>6</xdr:row>
      <xdr:rowOff>9525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45720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5</xdr:row>
      <xdr:rowOff>0</xdr:rowOff>
    </xdr:from>
    <xdr:to>
      <xdr:col>4</xdr:col>
      <xdr:colOff>104775</xdr:colOff>
      <xdr:row>6</xdr:row>
      <xdr:rowOff>9525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430530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6</xdr:row>
      <xdr:rowOff>9525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5</xdr:row>
      <xdr:rowOff>95250</xdr:rowOff>
    </xdr:from>
    <xdr:to>
      <xdr:col>6</xdr:col>
      <xdr:colOff>28575</xdr:colOff>
      <xdr:row>6</xdr:row>
      <xdr:rowOff>95250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4705350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104775</xdr:colOff>
      <xdr:row>5</xdr:row>
      <xdr:rowOff>190500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169</xdr:row>
      <xdr:rowOff>0</xdr:rowOff>
    </xdr:from>
    <xdr:to>
      <xdr:col>5</xdr:col>
      <xdr:colOff>104775</xdr:colOff>
      <xdr:row>169</xdr:row>
      <xdr:rowOff>190500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45720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169</xdr:row>
      <xdr:rowOff>0</xdr:rowOff>
    </xdr:from>
    <xdr:to>
      <xdr:col>4</xdr:col>
      <xdr:colOff>104775</xdr:colOff>
      <xdr:row>169</xdr:row>
      <xdr:rowOff>190500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430530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2626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169</xdr:row>
      <xdr:rowOff>0</xdr:rowOff>
    </xdr:from>
    <xdr:to>
      <xdr:col>6</xdr:col>
      <xdr:colOff>28575</xdr:colOff>
      <xdr:row>169</xdr:row>
      <xdr:rowOff>114300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4705350" y="262604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169</xdr:row>
      <xdr:rowOff>0</xdr:rowOff>
    </xdr:from>
    <xdr:to>
      <xdr:col>0</xdr:col>
      <xdr:colOff>104775</xdr:colOff>
      <xdr:row>169</xdr:row>
      <xdr:rowOff>190500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26041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200025</xdr:rowOff>
    </xdr:from>
    <xdr:to>
      <xdr:col>0</xdr:col>
      <xdr:colOff>104775</xdr:colOff>
      <xdr:row>10</xdr:row>
      <xdr:rowOff>180975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217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</xdr:row>
      <xdr:rowOff>200025</xdr:rowOff>
    </xdr:from>
    <xdr:to>
      <xdr:col>0</xdr:col>
      <xdr:colOff>104775</xdr:colOff>
      <xdr:row>33</xdr:row>
      <xdr:rowOff>180975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6924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152400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200025</xdr:rowOff>
    </xdr:from>
    <xdr:to>
      <xdr:col>0</xdr:col>
      <xdr:colOff>104775</xdr:colOff>
      <xdr:row>57</xdr:row>
      <xdr:rowOff>19050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1435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168</xdr:row>
      <xdr:rowOff>0</xdr:rowOff>
    </xdr:from>
    <xdr:to>
      <xdr:col>0</xdr:col>
      <xdr:colOff>104775</xdr:colOff>
      <xdr:row>168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116776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200025</xdr:rowOff>
    </xdr:from>
    <xdr:to>
      <xdr:col>0</xdr:col>
      <xdr:colOff>104775</xdr:colOff>
      <xdr:row>73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448722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200025</xdr:rowOff>
    </xdr:from>
    <xdr:to>
      <xdr:col>0</xdr:col>
      <xdr:colOff>104775</xdr:colOff>
      <xdr:row>171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104775</xdr:colOff>
      <xdr:row>194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645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321"/>
  <sheetViews>
    <sheetView view="pageBreakPreview" topLeftCell="H268" zoomScaleNormal="100" zoomScaleSheetLayoutView="100" workbookViewId="0">
      <selection activeCell="W293" sqref="W293"/>
    </sheetView>
  </sheetViews>
  <sheetFormatPr defaultColWidth="8" defaultRowHeight="15.75" customHeight="1" x14ac:dyDescent="0.2"/>
  <cols>
    <col min="1" max="1" width="12.140625" style="1" customWidth="1"/>
    <col min="2" max="2" width="3.85546875" style="14" customWidth="1"/>
    <col min="3" max="3" width="37.5703125" style="1" customWidth="1"/>
    <col min="4" max="4" width="13.5703125" style="1" customWidth="1"/>
    <col min="5" max="5" width="19.28515625" style="1" customWidth="1"/>
    <col min="6" max="6" width="4.85546875" style="1" customWidth="1"/>
    <col min="7" max="7" width="4" style="1" customWidth="1"/>
    <col min="8" max="8" width="2" style="1" customWidth="1"/>
    <col min="9" max="9" width="5.140625" style="1" bestFit="1" customWidth="1"/>
    <col min="10" max="10" width="4.28515625" style="14" customWidth="1"/>
    <col min="11" max="11" width="3.140625" style="1" customWidth="1"/>
    <col min="12" max="12" width="4" style="15" customWidth="1"/>
    <col min="13" max="13" width="2.85546875" style="14" customWidth="1"/>
    <col min="14" max="14" width="8.28515625" style="1" customWidth="1"/>
    <col min="15" max="15" width="17.140625" style="109" bestFit="1" customWidth="1"/>
    <col min="16" max="16" width="18" style="3" bestFit="1" customWidth="1"/>
    <col min="17" max="17" width="8.42578125" style="3" customWidth="1"/>
    <col min="18" max="18" width="12.140625" style="1" customWidth="1"/>
    <col min="19" max="19" width="3.85546875" style="14" customWidth="1"/>
    <col min="20" max="20" width="37.5703125" style="1" customWidth="1"/>
    <col min="21" max="21" width="13.5703125" style="1" customWidth="1"/>
    <col min="22" max="22" width="19.28515625" style="1" customWidth="1"/>
    <col min="23" max="23" width="4.85546875" style="1" customWidth="1"/>
    <col min="24" max="24" width="4" style="1" customWidth="1"/>
    <col min="25" max="25" width="2" style="1" customWidth="1"/>
    <col min="26" max="26" width="5.140625" style="1" bestFit="1" customWidth="1"/>
    <col min="27" max="27" width="4.28515625" style="14" customWidth="1"/>
    <col min="28" max="28" width="3.140625" style="1" customWidth="1"/>
    <col min="29" max="29" width="4" style="15" customWidth="1"/>
    <col min="30" max="30" width="3.5703125" style="14" customWidth="1"/>
    <col min="31" max="31" width="8.28515625" style="1" customWidth="1"/>
    <col min="32" max="32" width="17.140625" style="109" bestFit="1" customWidth="1"/>
    <col min="33" max="33" width="18" style="3" bestFit="1" customWidth="1"/>
    <col min="34" max="34" width="2.42578125" style="3" customWidth="1"/>
    <col min="35" max="35" width="17.140625" style="69" customWidth="1"/>
    <col min="36" max="36" width="17.140625" style="69" bestFit="1" customWidth="1"/>
    <col min="37" max="37" width="16.140625" style="69" customWidth="1"/>
    <col min="38" max="38" width="15.42578125" style="1" customWidth="1"/>
    <col min="39" max="16384" width="8" style="1"/>
  </cols>
  <sheetData>
    <row r="1" spans="1:38" ht="15.75" customHeight="1" x14ac:dyDescent="0.2">
      <c r="A1" s="341" t="s">
        <v>106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182"/>
      <c r="R1" s="341" t="s">
        <v>106</v>
      </c>
      <c r="S1" s="341"/>
      <c r="T1" s="341"/>
      <c r="U1" s="341"/>
      <c r="V1" s="341"/>
      <c r="W1" s="341"/>
      <c r="X1" s="341"/>
      <c r="Y1" s="341"/>
      <c r="Z1" s="341"/>
      <c r="AA1" s="341"/>
      <c r="AB1" s="341"/>
      <c r="AC1" s="341"/>
      <c r="AD1" s="341"/>
      <c r="AE1" s="341"/>
      <c r="AF1" s="341"/>
      <c r="AG1" s="341"/>
      <c r="AH1" s="106"/>
    </row>
    <row r="2" spans="1:38" ht="15.75" customHeight="1" x14ac:dyDescent="0.2">
      <c r="A2" s="341" t="s">
        <v>107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182"/>
      <c r="R2" s="341" t="s">
        <v>107</v>
      </c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106"/>
    </row>
    <row r="3" spans="1:38" ht="15.75" customHeight="1" x14ac:dyDescent="0.2">
      <c r="A3" s="341"/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182"/>
      <c r="R3" s="341"/>
      <c r="S3" s="341"/>
      <c r="T3" s="341"/>
      <c r="U3" s="341"/>
      <c r="V3" s="341"/>
      <c r="W3" s="341"/>
      <c r="X3" s="341"/>
      <c r="Y3" s="341"/>
      <c r="Z3" s="341"/>
      <c r="AA3" s="341"/>
      <c r="AB3" s="341"/>
      <c r="AC3" s="341"/>
      <c r="AD3" s="341"/>
      <c r="AE3" s="341"/>
      <c r="AF3" s="341"/>
      <c r="AG3" s="341"/>
      <c r="AH3" s="106"/>
    </row>
    <row r="4" spans="1:38" s="13" customFormat="1" ht="15.75" customHeight="1" x14ac:dyDescent="0.2">
      <c r="A4" s="13" t="s">
        <v>108</v>
      </c>
      <c r="B4" s="5"/>
      <c r="C4" s="182"/>
      <c r="D4" s="23" t="s">
        <v>93</v>
      </c>
      <c r="E4" s="5" t="s">
        <v>131</v>
      </c>
      <c r="F4" s="182"/>
      <c r="G4" s="182"/>
      <c r="H4" s="182"/>
      <c r="I4" s="182"/>
      <c r="J4" s="182"/>
      <c r="M4" s="182"/>
      <c r="N4" s="182"/>
      <c r="O4" s="182"/>
      <c r="P4" s="182"/>
      <c r="Q4" s="182"/>
      <c r="R4" s="13" t="s">
        <v>108</v>
      </c>
      <c r="S4" s="5"/>
      <c r="T4" s="106"/>
      <c r="U4" s="23" t="s">
        <v>93</v>
      </c>
      <c r="V4" s="5" t="s">
        <v>131</v>
      </c>
      <c r="W4" s="124"/>
      <c r="X4" s="124"/>
      <c r="Y4" s="124"/>
      <c r="Z4" s="124"/>
      <c r="AA4" s="124"/>
      <c r="AD4" s="106"/>
      <c r="AE4" s="106"/>
      <c r="AF4" s="106"/>
      <c r="AG4" s="106"/>
      <c r="AH4" s="106"/>
      <c r="AI4" s="105"/>
      <c r="AJ4" s="105"/>
      <c r="AK4" s="105"/>
    </row>
    <row r="5" spans="1:38" s="13" customFormat="1" ht="15.75" customHeight="1" x14ac:dyDescent="0.2">
      <c r="A5" s="13" t="s">
        <v>109</v>
      </c>
      <c r="B5" s="5"/>
      <c r="C5" s="182"/>
      <c r="D5" s="23" t="s">
        <v>93</v>
      </c>
      <c r="E5" s="5" t="s">
        <v>132</v>
      </c>
      <c r="F5" s="182"/>
      <c r="G5" s="182"/>
      <c r="H5" s="182"/>
      <c r="I5" s="182"/>
      <c r="J5" s="182"/>
      <c r="M5" s="182"/>
      <c r="N5" s="182"/>
      <c r="O5" s="182"/>
      <c r="P5" s="182"/>
      <c r="Q5" s="182"/>
      <c r="R5" s="13" t="s">
        <v>109</v>
      </c>
      <c r="S5" s="5"/>
      <c r="T5" s="106"/>
      <c r="U5" s="23" t="s">
        <v>93</v>
      </c>
      <c r="V5" s="5" t="s">
        <v>132</v>
      </c>
      <c r="W5" s="124"/>
      <c r="X5" s="124"/>
      <c r="Y5" s="124"/>
      <c r="Z5" s="124"/>
      <c r="AA5" s="124"/>
      <c r="AD5" s="106"/>
      <c r="AE5" s="106"/>
      <c r="AF5" s="106"/>
      <c r="AG5" s="106"/>
      <c r="AH5" s="106"/>
      <c r="AI5" s="105"/>
      <c r="AJ5" s="105"/>
      <c r="AK5" s="105"/>
    </row>
    <row r="6" spans="1:38" s="13" customFormat="1" ht="15.75" customHeight="1" x14ac:dyDescent="0.2">
      <c r="A6" s="13" t="s">
        <v>110</v>
      </c>
      <c r="B6" s="5"/>
      <c r="C6" s="182"/>
      <c r="D6" s="23" t="s">
        <v>93</v>
      </c>
      <c r="E6" s="5" t="s">
        <v>133</v>
      </c>
      <c r="F6" s="182"/>
      <c r="G6" s="182"/>
      <c r="H6" s="182"/>
      <c r="I6" s="182"/>
      <c r="J6" s="182"/>
      <c r="M6" s="182"/>
      <c r="N6" s="182"/>
      <c r="O6" s="182"/>
      <c r="P6" s="182"/>
      <c r="Q6" s="182"/>
      <c r="R6" s="13" t="s">
        <v>110</v>
      </c>
      <c r="S6" s="5"/>
      <c r="T6" s="106"/>
      <c r="U6" s="23" t="s">
        <v>93</v>
      </c>
      <c r="V6" s="5" t="s">
        <v>133</v>
      </c>
      <c r="W6" s="124"/>
      <c r="X6" s="124"/>
      <c r="Y6" s="124"/>
      <c r="Z6" s="124"/>
      <c r="AA6" s="124"/>
      <c r="AD6" s="106"/>
      <c r="AE6" s="106"/>
      <c r="AF6" s="106"/>
      <c r="AG6" s="106"/>
      <c r="AH6" s="106"/>
      <c r="AI6" s="105"/>
      <c r="AJ6" s="105"/>
      <c r="AK6" s="105"/>
    </row>
    <row r="7" spans="1:38" s="13" customFormat="1" ht="15.75" customHeight="1" x14ac:dyDescent="0.2">
      <c r="A7" s="13" t="s">
        <v>111</v>
      </c>
      <c r="B7" s="5"/>
      <c r="C7" s="182"/>
      <c r="D7" s="23" t="s">
        <v>93</v>
      </c>
      <c r="E7" s="5" t="s">
        <v>134</v>
      </c>
      <c r="F7" s="182"/>
      <c r="G7" s="182"/>
      <c r="H7" s="182"/>
      <c r="I7" s="182"/>
      <c r="J7" s="182"/>
      <c r="M7" s="182"/>
      <c r="N7" s="182"/>
      <c r="O7" s="182"/>
      <c r="P7" s="182"/>
      <c r="Q7" s="182"/>
      <c r="R7" s="13" t="s">
        <v>111</v>
      </c>
      <c r="S7" s="5"/>
      <c r="T7" s="106"/>
      <c r="U7" s="23" t="s">
        <v>93</v>
      </c>
      <c r="V7" s="5" t="s">
        <v>134</v>
      </c>
      <c r="W7" s="124"/>
      <c r="X7" s="124"/>
      <c r="Y7" s="124"/>
      <c r="Z7" s="124"/>
      <c r="AA7" s="124"/>
      <c r="AD7" s="106"/>
      <c r="AE7" s="106"/>
      <c r="AF7" s="106"/>
      <c r="AG7" s="106"/>
      <c r="AH7" s="106"/>
      <c r="AI7" s="105"/>
      <c r="AJ7" s="105"/>
      <c r="AK7" s="105"/>
    </row>
    <row r="8" spans="1:38" s="13" customFormat="1" ht="15.75" customHeight="1" x14ac:dyDescent="0.2">
      <c r="A8" s="13" t="s">
        <v>112</v>
      </c>
      <c r="B8" s="5"/>
      <c r="D8" s="23" t="s">
        <v>93</v>
      </c>
      <c r="E8" s="5" t="s">
        <v>135</v>
      </c>
      <c r="F8" s="182"/>
      <c r="G8" s="182"/>
      <c r="H8" s="5"/>
      <c r="I8" s="182"/>
      <c r="J8" s="23"/>
      <c r="M8" s="5"/>
      <c r="N8" s="182"/>
      <c r="O8" s="114"/>
      <c r="P8" s="4"/>
      <c r="Q8" s="4"/>
      <c r="R8" s="13" t="s">
        <v>112</v>
      </c>
      <c r="S8" s="5"/>
      <c r="U8" s="23" t="s">
        <v>93</v>
      </c>
      <c r="V8" s="5" t="s">
        <v>135</v>
      </c>
      <c r="W8" s="124"/>
      <c r="X8" s="124"/>
      <c r="Y8" s="5"/>
      <c r="Z8" s="124"/>
      <c r="AA8" s="23"/>
      <c r="AD8" s="5"/>
      <c r="AE8" s="106"/>
      <c r="AF8" s="114"/>
      <c r="AG8" s="4"/>
      <c r="AH8" s="4"/>
      <c r="AI8" s="105"/>
      <c r="AJ8" s="105"/>
      <c r="AK8" s="105"/>
    </row>
    <row r="9" spans="1:38" s="13" customFormat="1" ht="15.75" customHeight="1" x14ac:dyDescent="0.2">
      <c r="A9" s="13" t="s">
        <v>4</v>
      </c>
      <c r="B9" s="5"/>
      <c r="D9" s="23" t="s">
        <v>93</v>
      </c>
      <c r="E9" s="5" t="s">
        <v>136</v>
      </c>
      <c r="F9" s="182"/>
      <c r="G9" s="182"/>
      <c r="H9" s="5"/>
      <c r="I9" s="182"/>
      <c r="J9" s="23"/>
      <c r="M9" s="5"/>
      <c r="N9" s="182"/>
      <c r="O9" s="114"/>
      <c r="P9" s="4"/>
      <c r="Q9" s="4"/>
      <c r="R9" s="13" t="s">
        <v>4</v>
      </c>
      <c r="S9" s="5"/>
      <c r="U9" s="23" t="s">
        <v>93</v>
      </c>
      <c r="V9" s="5" t="s">
        <v>136</v>
      </c>
      <c r="W9" s="124"/>
      <c r="X9" s="124"/>
      <c r="Y9" s="5"/>
      <c r="Z9" s="124"/>
      <c r="AA9" s="23"/>
      <c r="AD9" s="5"/>
      <c r="AE9" s="106"/>
      <c r="AF9" s="114"/>
      <c r="AG9" s="4"/>
      <c r="AH9" s="4"/>
      <c r="AI9" s="105"/>
      <c r="AJ9" s="105"/>
      <c r="AK9" s="105"/>
    </row>
    <row r="10" spans="1:38" s="13" customFormat="1" ht="15.75" customHeight="1" x14ac:dyDescent="0.2">
      <c r="A10" s="13" t="s">
        <v>113</v>
      </c>
      <c r="B10" s="5"/>
      <c r="D10" s="23" t="s">
        <v>93</v>
      </c>
      <c r="E10" s="340">
        <f>P277</f>
        <v>7873227000</v>
      </c>
      <c r="F10" s="340"/>
      <c r="G10" s="125"/>
      <c r="H10" s="125"/>
      <c r="I10" s="125"/>
      <c r="J10" s="125"/>
      <c r="M10" s="126"/>
      <c r="N10" s="182"/>
      <c r="O10" s="114"/>
      <c r="P10" s="4"/>
      <c r="Q10" s="4"/>
      <c r="R10" s="13" t="s">
        <v>113</v>
      </c>
      <c r="S10" s="5"/>
      <c r="U10" s="23" t="s">
        <v>93</v>
      </c>
      <c r="V10" s="340">
        <f>AG277</f>
        <v>7873227000</v>
      </c>
      <c r="W10" s="340"/>
      <c r="X10" s="125"/>
      <c r="Y10" s="125"/>
      <c r="Z10" s="125"/>
      <c r="AA10" s="125"/>
      <c r="AD10" s="126"/>
      <c r="AE10" s="106"/>
      <c r="AF10" s="114"/>
      <c r="AG10" s="4"/>
      <c r="AH10" s="4"/>
      <c r="AI10" s="105"/>
      <c r="AJ10" s="105"/>
      <c r="AK10" s="105"/>
    </row>
    <row r="11" spans="1:38" s="13" customFormat="1" ht="15.75" customHeight="1" x14ac:dyDescent="0.2">
      <c r="B11" s="5"/>
      <c r="C11" s="5"/>
      <c r="D11" s="5"/>
      <c r="E11" s="5"/>
      <c r="F11" s="182"/>
      <c r="G11" s="182"/>
      <c r="H11" s="182"/>
      <c r="I11" s="182"/>
      <c r="J11" s="5"/>
      <c r="K11" s="182"/>
      <c r="L11" s="23"/>
      <c r="M11" s="5"/>
      <c r="N11" s="182"/>
      <c r="O11" s="114"/>
      <c r="P11" s="4"/>
      <c r="Q11" s="4"/>
      <c r="S11" s="5"/>
      <c r="T11" s="5"/>
      <c r="U11" s="5"/>
      <c r="V11" s="5"/>
      <c r="W11" s="106"/>
      <c r="X11" s="106"/>
      <c r="Y11" s="106"/>
      <c r="Z11" s="106"/>
      <c r="AA11" s="5"/>
      <c r="AB11" s="106"/>
      <c r="AC11" s="23"/>
      <c r="AD11" s="5"/>
      <c r="AE11" s="106"/>
      <c r="AF11" s="114"/>
      <c r="AG11" s="4"/>
      <c r="AH11" s="4"/>
      <c r="AI11" s="105"/>
      <c r="AJ11" s="105"/>
      <c r="AK11" s="105"/>
    </row>
    <row r="12" spans="1:38" ht="15.75" customHeight="1" x14ac:dyDescent="0.2">
      <c r="C12" s="16"/>
      <c r="D12" s="16"/>
      <c r="E12" s="16"/>
      <c r="F12" s="16"/>
      <c r="G12" s="16"/>
      <c r="H12" s="16"/>
      <c r="I12" s="16"/>
      <c r="K12" s="16"/>
      <c r="N12" s="16"/>
      <c r="T12" s="16"/>
      <c r="U12" s="16"/>
      <c r="V12" s="16"/>
      <c r="W12" s="16"/>
      <c r="X12" s="16"/>
      <c r="Y12" s="16"/>
      <c r="Z12" s="16"/>
      <c r="AB12" s="16"/>
      <c r="AE12" s="16"/>
    </row>
    <row r="13" spans="1:38" ht="16.5" customHeight="1" x14ac:dyDescent="0.2">
      <c r="A13" s="348" t="s">
        <v>1</v>
      </c>
      <c r="B13" s="344" t="s">
        <v>120</v>
      </c>
      <c r="C13" s="345"/>
      <c r="D13" s="348" t="s">
        <v>114</v>
      </c>
      <c r="E13" s="238" t="s">
        <v>116</v>
      </c>
      <c r="F13" s="355" t="s">
        <v>118</v>
      </c>
      <c r="G13" s="355"/>
      <c r="H13" s="355"/>
      <c r="I13" s="355"/>
      <c r="J13" s="355"/>
      <c r="K13" s="355"/>
      <c r="L13" s="355"/>
      <c r="M13" s="355"/>
      <c r="N13" s="355"/>
      <c r="O13" s="348" t="s">
        <v>5</v>
      </c>
      <c r="P13" s="342" t="s">
        <v>6</v>
      </c>
      <c r="Q13" s="187"/>
      <c r="R13" s="348" t="s">
        <v>1</v>
      </c>
      <c r="S13" s="344" t="s">
        <v>120</v>
      </c>
      <c r="T13" s="345"/>
      <c r="U13" s="348" t="s">
        <v>114</v>
      </c>
      <c r="V13" s="238" t="s">
        <v>116</v>
      </c>
      <c r="W13" s="355" t="s">
        <v>118</v>
      </c>
      <c r="X13" s="355"/>
      <c r="Y13" s="355"/>
      <c r="Z13" s="355"/>
      <c r="AA13" s="355"/>
      <c r="AB13" s="355"/>
      <c r="AC13" s="355"/>
      <c r="AD13" s="355"/>
      <c r="AE13" s="355"/>
      <c r="AF13" s="348" t="s">
        <v>5</v>
      </c>
      <c r="AG13" s="342" t="s">
        <v>6</v>
      </c>
      <c r="AH13" s="8"/>
    </row>
    <row r="14" spans="1:38" ht="16.5" customHeight="1" x14ac:dyDescent="0.25">
      <c r="A14" s="349"/>
      <c r="B14" s="346"/>
      <c r="C14" s="347"/>
      <c r="D14" s="349"/>
      <c r="E14" s="239" t="s">
        <v>117</v>
      </c>
      <c r="F14" s="355"/>
      <c r="G14" s="355"/>
      <c r="H14" s="355"/>
      <c r="I14" s="355"/>
      <c r="J14" s="355"/>
      <c r="K14" s="355"/>
      <c r="L14" s="355"/>
      <c r="M14" s="355"/>
      <c r="N14" s="240" t="s">
        <v>119</v>
      </c>
      <c r="O14" s="349"/>
      <c r="P14" s="343"/>
      <c r="Q14" s="141"/>
      <c r="R14" s="349"/>
      <c r="S14" s="346"/>
      <c r="T14" s="347"/>
      <c r="U14" s="349"/>
      <c r="V14" s="239" t="s">
        <v>117</v>
      </c>
      <c r="W14" s="355"/>
      <c r="X14" s="355"/>
      <c r="Y14" s="355"/>
      <c r="Z14" s="355"/>
      <c r="AA14" s="355"/>
      <c r="AB14" s="355"/>
      <c r="AC14" s="355"/>
      <c r="AD14" s="355"/>
      <c r="AE14" s="240" t="s">
        <v>119</v>
      </c>
      <c r="AF14" s="349"/>
      <c r="AG14" s="343"/>
      <c r="AH14" s="6"/>
    </row>
    <row r="15" spans="1:38" ht="16.5" customHeight="1" x14ac:dyDescent="0.25">
      <c r="A15" s="241">
        <v>1</v>
      </c>
      <c r="B15" s="242"/>
      <c r="C15" s="243">
        <v>2</v>
      </c>
      <c r="D15" s="240">
        <v>3</v>
      </c>
      <c r="E15" s="240">
        <v>4</v>
      </c>
      <c r="F15" s="356">
        <v>5</v>
      </c>
      <c r="G15" s="357"/>
      <c r="H15" s="357"/>
      <c r="I15" s="357"/>
      <c r="J15" s="357"/>
      <c r="K15" s="357"/>
      <c r="L15" s="357"/>
      <c r="M15" s="358"/>
      <c r="N15" s="240"/>
      <c r="O15" s="240">
        <v>6</v>
      </c>
      <c r="P15" s="244">
        <v>7</v>
      </c>
      <c r="Q15" s="185"/>
      <c r="R15" s="241">
        <v>1</v>
      </c>
      <c r="S15" s="242"/>
      <c r="T15" s="243">
        <v>2</v>
      </c>
      <c r="U15" s="240">
        <v>3</v>
      </c>
      <c r="V15" s="240">
        <v>4</v>
      </c>
      <c r="W15" s="356">
        <v>5</v>
      </c>
      <c r="X15" s="357"/>
      <c r="Y15" s="357"/>
      <c r="Z15" s="357"/>
      <c r="AA15" s="357"/>
      <c r="AB15" s="357"/>
      <c r="AC15" s="357"/>
      <c r="AD15" s="358"/>
      <c r="AE15" s="240"/>
      <c r="AF15" s="240">
        <v>6</v>
      </c>
      <c r="AG15" s="244">
        <v>7</v>
      </c>
      <c r="AH15" s="6"/>
    </row>
    <row r="16" spans="1:38" ht="38.25" customHeight="1" x14ac:dyDescent="0.2">
      <c r="A16" s="188" t="s">
        <v>115</v>
      </c>
      <c r="B16" s="352" t="s">
        <v>74</v>
      </c>
      <c r="C16" s="353"/>
      <c r="D16" s="189">
        <v>1</v>
      </c>
      <c r="E16" s="189"/>
      <c r="F16" s="18"/>
      <c r="G16" s="18"/>
      <c r="H16" s="18"/>
      <c r="I16" s="18"/>
      <c r="J16" s="18"/>
      <c r="K16" s="18"/>
      <c r="L16" s="19"/>
      <c r="M16" s="18"/>
      <c r="N16" s="20"/>
      <c r="O16" s="137"/>
      <c r="P16" s="21">
        <f>P18+P59+P101</f>
        <v>537890000</v>
      </c>
      <c r="Q16" s="183"/>
      <c r="R16" s="336" t="s">
        <v>211</v>
      </c>
      <c r="S16" s="352" t="s">
        <v>74</v>
      </c>
      <c r="T16" s="353"/>
      <c r="U16" s="189">
        <v>1</v>
      </c>
      <c r="V16" s="189"/>
      <c r="W16" s="18"/>
      <c r="X16" s="18"/>
      <c r="Y16" s="18"/>
      <c r="Z16" s="18"/>
      <c r="AA16" s="18"/>
      <c r="AB16" s="18"/>
      <c r="AC16" s="19"/>
      <c r="AD16" s="18"/>
      <c r="AE16" s="20"/>
      <c r="AF16" s="137"/>
      <c r="AG16" s="21">
        <f>AG18+AG59+AG101</f>
        <v>537890000</v>
      </c>
      <c r="AH16" s="9"/>
      <c r="AJ16" s="245">
        <f>AI16/AG16*100</f>
        <v>0</v>
      </c>
      <c r="AL16" s="2"/>
    </row>
    <row r="17" spans="1:38" ht="15.75" customHeight="1" x14ac:dyDescent="0.2">
      <c r="A17" s="146"/>
      <c r="B17" s="193"/>
      <c r="C17" s="194"/>
      <c r="D17" s="147"/>
      <c r="E17" s="147"/>
      <c r="F17" s="18"/>
      <c r="G17" s="18"/>
      <c r="H17" s="18"/>
      <c r="I17" s="18"/>
      <c r="J17" s="18"/>
      <c r="K17" s="18"/>
      <c r="L17" s="19"/>
      <c r="M17" s="18"/>
      <c r="N17" s="20"/>
      <c r="O17" s="137"/>
      <c r="P17" s="21"/>
      <c r="Q17" s="183"/>
      <c r="R17" s="146"/>
      <c r="S17" s="193"/>
      <c r="T17" s="194"/>
      <c r="U17" s="147"/>
      <c r="V17" s="147"/>
      <c r="W17" s="18"/>
      <c r="X17" s="18"/>
      <c r="Y17" s="18"/>
      <c r="Z17" s="18"/>
      <c r="AA17" s="18"/>
      <c r="AB17" s="18"/>
      <c r="AC17" s="19"/>
      <c r="AD17" s="18"/>
      <c r="AE17" s="20"/>
      <c r="AF17" s="137"/>
      <c r="AG17" s="21"/>
      <c r="AH17" s="9"/>
      <c r="AJ17" s="245"/>
      <c r="AL17" s="2"/>
    </row>
    <row r="18" spans="1:38" ht="33" customHeight="1" x14ac:dyDescent="0.2">
      <c r="A18" s="127" t="s">
        <v>7</v>
      </c>
      <c r="B18" s="350" t="s">
        <v>79</v>
      </c>
      <c r="C18" s="354"/>
      <c r="D18" s="108"/>
      <c r="E18" s="108" t="s">
        <v>128</v>
      </c>
      <c r="F18" s="13"/>
      <c r="G18" s="13"/>
      <c r="H18" s="13"/>
      <c r="I18" s="13"/>
      <c r="J18" s="5"/>
      <c r="K18" s="13"/>
      <c r="L18" s="23"/>
      <c r="M18" s="5"/>
      <c r="N18" s="20"/>
      <c r="O18" s="128"/>
      <c r="P18" s="25">
        <f>P20+P24+P38+P52</f>
        <v>47000000</v>
      </c>
      <c r="Q18" s="66"/>
      <c r="R18" s="127" t="s">
        <v>7</v>
      </c>
      <c r="S18" s="350" t="s">
        <v>79</v>
      </c>
      <c r="T18" s="354"/>
      <c r="U18" s="108"/>
      <c r="V18" s="108" t="s">
        <v>128</v>
      </c>
      <c r="W18" s="13"/>
      <c r="X18" s="13"/>
      <c r="Y18" s="13"/>
      <c r="Z18" s="13"/>
      <c r="AA18" s="5"/>
      <c r="AB18" s="13"/>
      <c r="AC18" s="23"/>
      <c r="AD18" s="5"/>
      <c r="AE18" s="20"/>
      <c r="AF18" s="128"/>
      <c r="AG18" s="25">
        <f>AG20+AG24+AG38+AG52</f>
        <v>47000000</v>
      </c>
      <c r="AH18" s="4"/>
      <c r="AJ18" s="245">
        <f>AI18/AG18*100</f>
        <v>0</v>
      </c>
    </row>
    <row r="19" spans="1:38" ht="15.75" customHeight="1" x14ac:dyDescent="0.2">
      <c r="A19" s="127"/>
      <c r="B19" s="191"/>
      <c r="C19" s="192"/>
      <c r="D19" s="108"/>
      <c r="E19" s="108"/>
      <c r="F19" s="13"/>
      <c r="G19" s="13"/>
      <c r="H19" s="13"/>
      <c r="I19" s="13"/>
      <c r="J19" s="5"/>
      <c r="K19" s="13"/>
      <c r="L19" s="23"/>
      <c r="M19" s="5"/>
      <c r="N19" s="20"/>
      <c r="O19" s="128"/>
      <c r="P19" s="25"/>
      <c r="Q19" s="66"/>
      <c r="R19" s="127"/>
      <c r="S19" s="191"/>
      <c r="T19" s="192"/>
      <c r="U19" s="108"/>
      <c r="V19" s="108"/>
      <c r="W19" s="13"/>
      <c r="X19" s="13"/>
      <c r="Y19" s="13"/>
      <c r="Z19" s="13"/>
      <c r="AA19" s="5"/>
      <c r="AB19" s="13"/>
      <c r="AC19" s="23"/>
      <c r="AD19" s="5"/>
      <c r="AE19" s="20"/>
      <c r="AF19" s="128"/>
      <c r="AG19" s="25"/>
      <c r="AH19" s="4"/>
      <c r="AI19" s="105"/>
    </row>
    <row r="20" spans="1:38" ht="17.25" customHeight="1" x14ac:dyDescent="0.2">
      <c r="A20" s="55" t="s">
        <v>121</v>
      </c>
      <c r="B20" s="53" t="s">
        <v>75</v>
      </c>
      <c r="C20" s="5"/>
      <c r="D20" s="108"/>
      <c r="E20" s="108"/>
      <c r="F20" s="13"/>
      <c r="G20" s="13"/>
      <c r="H20" s="13"/>
      <c r="I20" s="13"/>
      <c r="J20" s="5"/>
      <c r="K20" s="13"/>
      <c r="L20" s="23"/>
      <c r="M20" s="5"/>
      <c r="N20" s="20"/>
      <c r="O20" s="128"/>
      <c r="P20" s="44">
        <f>P21</f>
        <v>1200000</v>
      </c>
      <c r="Q20" s="186"/>
      <c r="R20" s="55" t="s">
        <v>121</v>
      </c>
      <c r="S20" s="53" t="s">
        <v>75</v>
      </c>
      <c r="T20" s="5"/>
      <c r="U20" s="108"/>
      <c r="V20" s="108"/>
      <c r="W20" s="13"/>
      <c r="X20" s="13"/>
      <c r="Y20" s="13"/>
      <c r="Z20" s="13"/>
      <c r="AA20" s="5"/>
      <c r="AB20" s="13"/>
      <c r="AC20" s="23"/>
      <c r="AD20" s="5"/>
      <c r="AE20" s="20"/>
      <c r="AF20" s="128"/>
      <c r="AG20" s="44">
        <f>AG21</f>
        <v>1200000</v>
      </c>
      <c r="AH20" s="4"/>
      <c r="AI20" s="105"/>
    </row>
    <row r="21" spans="1:38" ht="16.5" customHeight="1" x14ac:dyDescent="0.2">
      <c r="A21" s="55">
        <v>521211</v>
      </c>
      <c r="B21" s="22" t="s">
        <v>8</v>
      </c>
      <c r="C21" s="13"/>
      <c r="D21" s="108"/>
      <c r="E21" s="108"/>
      <c r="F21" s="13"/>
      <c r="G21" s="13"/>
      <c r="H21" s="13"/>
      <c r="I21" s="13"/>
      <c r="J21" s="5"/>
      <c r="K21" s="13"/>
      <c r="L21" s="133"/>
      <c r="M21" s="192"/>
      <c r="N21" s="134"/>
      <c r="O21" s="110"/>
      <c r="P21" s="25">
        <f>SUM(P22)</f>
        <v>1200000</v>
      </c>
      <c r="Q21" s="66"/>
      <c r="R21" s="55">
        <v>521211</v>
      </c>
      <c r="S21" s="22" t="s">
        <v>8</v>
      </c>
      <c r="T21" s="13"/>
      <c r="U21" s="108"/>
      <c r="V21" s="108"/>
      <c r="W21" s="13"/>
      <c r="X21" s="13"/>
      <c r="Y21" s="13"/>
      <c r="Z21" s="13"/>
      <c r="AA21" s="5"/>
      <c r="AB21" s="13"/>
      <c r="AC21" s="133"/>
      <c r="AD21" s="192"/>
      <c r="AE21" s="134"/>
      <c r="AF21" s="110"/>
      <c r="AG21" s="25">
        <f>SUM(AG22)</f>
        <v>1200000</v>
      </c>
      <c r="AH21" s="4"/>
    </row>
    <row r="22" spans="1:38" ht="16.5" customHeight="1" x14ac:dyDescent="0.25">
      <c r="A22" s="55"/>
      <c r="B22" s="35"/>
      <c r="C22" s="6" t="s">
        <v>15</v>
      </c>
      <c r="D22" s="141"/>
      <c r="E22" s="141"/>
      <c r="F22" s="6">
        <v>20</v>
      </c>
      <c r="G22" s="6" t="s">
        <v>16</v>
      </c>
      <c r="H22" s="29" t="s">
        <v>17</v>
      </c>
      <c r="I22" s="6">
        <v>1</v>
      </c>
      <c r="J22" s="30" t="s">
        <v>10</v>
      </c>
      <c r="K22" s="29" t="s">
        <v>17</v>
      </c>
      <c r="L22" s="31">
        <v>1</v>
      </c>
      <c r="M22" s="30" t="s">
        <v>39</v>
      </c>
      <c r="N22" s="32">
        <f>F22*I22</f>
        <v>20</v>
      </c>
      <c r="O22" s="110">
        <v>60000</v>
      </c>
      <c r="P22" s="34">
        <f>O22*N22</f>
        <v>1200000</v>
      </c>
      <c r="Q22" s="67"/>
      <c r="R22" s="55"/>
      <c r="S22" s="35"/>
      <c r="T22" s="6" t="s">
        <v>15</v>
      </c>
      <c r="U22" s="141"/>
      <c r="V22" s="141"/>
      <c r="W22" s="6">
        <v>20</v>
      </c>
      <c r="X22" s="6" t="s">
        <v>16</v>
      </c>
      <c r="Y22" s="29" t="s">
        <v>17</v>
      </c>
      <c r="Z22" s="6">
        <v>1</v>
      </c>
      <c r="AA22" s="30" t="s">
        <v>10</v>
      </c>
      <c r="AB22" s="29" t="s">
        <v>17</v>
      </c>
      <c r="AC22" s="31">
        <v>1</v>
      </c>
      <c r="AD22" s="30" t="s">
        <v>39</v>
      </c>
      <c r="AE22" s="32">
        <f>W22*Z22</f>
        <v>20</v>
      </c>
      <c r="AF22" s="110">
        <v>60000</v>
      </c>
      <c r="AG22" s="34">
        <f>AF22*AE22</f>
        <v>1200000</v>
      </c>
    </row>
    <row r="23" spans="1:38" ht="16.5" customHeight="1" x14ac:dyDescent="0.25">
      <c r="A23" s="55"/>
      <c r="B23" s="35"/>
      <c r="C23" s="6"/>
      <c r="D23" s="141"/>
      <c r="E23" s="141"/>
      <c r="F23" s="6"/>
      <c r="G23" s="6"/>
      <c r="H23" s="29"/>
      <c r="I23" s="6"/>
      <c r="J23" s="30"/>
      <c r="K23" s="29"/>
      <c r="L23" s="31"/>
      <c r="M23" s="30"/>
      <c r="N23" s="32"/>
      <c r="O23" s="110"/>
      <c r="P23" s="34"/>
      <c r="Q23" s="67"/>
      <c r="R23" s="55"/>
      <c r="S23" s="35"/>
      <c r="T23" s="6"/>
      <c r="U23" s="141"/>
      <c r="V23" s="141"/>
      <c r="W23" s="6"/>
      <c r="X23" s="6"/>
      <c r="Y23" s="29"/>
      <c r="Z23" s="6"/>
      <c r="AA23" s="30"/>
      <c r="AB23" s="29"/>
      <c r="AC23" s="31"/>
      <c r="AD23" s="30"/>
      <c r="AE23" s="32"/>
      <c r="AF23" s="110"/>
      <c r="AG23" s="34"/>
    </row>
    <row r="24" spans="1:38" ht="16.5" customHeight="1" x14ac:dyDescent="0.25">
      <c r="A24" s="55" t="s">
        <v>122</v>
      </c>
      <c r="B24" s="53" t="s">
        <v>81</v>
      </c>
      <c r="C24" s="6"/>
      <c r="D24" s="141"/>
      <c r="E24" s="141"/>
      <c r="F24" s="6"/>
      <c r="G24" s="6"/>
      <c r="H24" s="29"/>
      <c r="I24" s="6"/>
      <c r="J24" s="30"/>
      <c r="K24" s="29"/>
      <c r="L24" s="31"/>
      <c r="M24" s="30"/>
      <c r="N24" s="32"/>
      <c r="O24" s="110"/>
      <c r="P24" s="44">
        <f>P27+P32+P35+P25</f>
        <v>14000000</v>
      </c>
      <c r="Q24" s="186"/>
      <c r="R24" s="55" t="s">
        <v>122</v>
      </c>
      <c r="S24" s="53" t="s">
        <v>81</v>
      </c>
      <c r="T24" s="6"/>
      <c r="U24" s="141"/>
      <c r="V24" s="141"/>
      <c r="W24" s="6"/>
      <c r="X24" s="6"/>
      <c r="Y24" s="29"/>
      <c r="Z24" s="6"/>
      <c r="AA24" s="30"/>
      <c r="AB24" s="29"/>
      <c r="AC24" s="31"/>
      <c r="AD24" s="30"/>
      <c r="AE24" s="32"/>
      <c r="AF24" s="110"/>
      <c r="AG24" s="44">
        <f>AG27+AG32+AG35+AG25</f>
        <v>14000000</v>
      </c>
    </row>
    <row r="25" spans="1:38" ht="17.25" customHeight="1" x14ac:dyDescent="0.2">
      <c r="A25" s="55">
        <v>521114</v>
      </c>
      <c r="B25" s="53" t="s">
        <v>184</v>
      </c>
      <c r="C25" s="5"/>
      <c r="D25" s="20"/>
      <c r="E25" s="20"/>
      <c r="N25" s="20"/>
      <c r="O25" s="128"/>
      <c r="P25" s="25">
        <f>SUM(P26)</f>
        <v>100000</v>
      </c>
      <c r="Q25" s="66"/>
      <c r="R25" s="55">
        <v>521114</v>
      </c>
      <c r="S25" s="53" t="s">
        <v>184</v>
      </c>
      <c r="T25" s="5"/>
      <c r="U25" s="20"/>
      <c r="V25" s="20"/>
      <c r="AE25" s="20"/>
      <c r="AF25" s="128"/>
      <c r="AG25" s="25">
        <f>SUM(AG26)</f>
        <v>100000</v>
      </c>
      <c r="AH25" s="4"/>
      <c r="AI25" s="105"/>
    </row>
    <row r="26" spans="1:38" ht="17.25" customHeight="1" x14ac:dyDescent="0.25">
      <c r="A26" s="181"/>
      <c r="B26" s="35"/>
      <c r="C26" s="6" t="s">
        <v>14</v>
      </c>
      <c r="D26" s="141"/>
      <c r="E26" s="141"/>
      <c r="F26" s="6"/>
      <c r="G26" s="6"/>
      <c r="H26" s="29"/>
      <c r="I26" s="6">
        <v>1</v>
      </c>
      <c r="J26" s="30" t="s">
        <v>10</v>
      </c>
      <c r="K26" s="29"/>
      <c r="L26" s="31"/>
      <c r="M26" s="30"/>
      <c r="N26" s="32">
        <f>I26</f>
        <v>1</v>
      </c>
      <c r="O26" s="110">
        <v>100000</v>
      </c>
      <c r="P26" s="34">
        <f>O26*N26</f>
        <v>100000</v>
      </c>
      <c r="Q26" s="67"/>
      <c r="R26" s="181"/>
      <c r="S26" s="35"/>
      <c r="T26" s="6" t="s">
        <v>14</v>
      </c>
      <c r="U26" s="141"/>
      <c r="V26" s="141"/>
      <c r="W26" s="6"/>
      <c r="X26" s="6"/>
      <c r="Y26" s="29"/>
      <c r="Z26" s="6">
        <v>1</v>
      </c>
      <c r="AA26" s="30" t="s">
        <v>10</v>
      </c>
      <c r="AB26" s="29"/>
      <c r="AC26" s="31"/>
      <c r="AD26" s="30"/>
      <c r="AE26" s="32">
        <f>Z26</f>
        <v>1</v>
      </c>
      <c r="AF26" s="110">
        <v>100000</v>
      </c>
      <c r="AG26" s="34">
        <f>AF26*AE26</f>
        <v>100000</v>
      </c>
      <c r="AH26" s="4"/>
      <c r="AI26" s="105"/>
    </row>
    <row r="27" spans="1:38" ht="16.5" customHeight="1" x14ac:dyDescent="0.2">
      <c r="A27" s="55">
        <v>521211</v>
      </c>
      <c r="B27" s="22" t="s">
        <v>8</v>
      </c>
      <c r="C27" s="13"/>
      <c r="D27" s="108"/>
      <c r="E27" s="108"/>
      <c r="F27" s="13"/>
      <c r="G27" s="13"/>
      <c r="H27" s="13"/>
      <c r="I27" s="13"/>
      <c r="J27" s="5"/>
      <c r="K27" s="13"/>
      <c r="L27" s="133"/>
      <c r="M27" s="192"/>
      <c r="N27" s="134"/>
      <c r="O27" s="110"/>
      <c r="P27" s="25">
        <f>SUM(P28:P31)</f>
        <v>5800000</v>
      </c>
      <c r="Q27" s="66"/>
      <c r="R27" s="55">
        <v>521211</v>
      </c>
      <c r="S27" s="22" t="s">
        <v>8</v>
      </c>
      <c r="T27" s="13"/>
      <c r="U27" s="108"/>
      <c r="V27" s="108"/>
      <c r="W27" s="13"/>
      <c r="X27" s="13"/>
      <c r="Y27" s="13"/>
      <c r="Z27" s="13"/>
      <c r="AA27" s="5"/>
      <c r="AB27" s="13"/>
      <c r="AC27" s="133"/>
      <c r="AD27" s="192"/>
      <c r="AE27" s="134"/>
      <c r="AF27" s="110"/>
      <c r="AG27" s="25">
        <f>SUM(AG28:AG31)</f>
        <v>5800000</v>
      </c>
      <c r="AH27" s="4"/>
    </row>
    <row r="28" spans="1:38" ht="16.5" customHeight="1" x14ac:dyDescent="0.25">
      <c r="A28" s="55"/>
      <c r="B28" s="53"/>
      <c r="C28" s="6" t="s">
        <v>9</v>
      </c>
      <c r="D28" s="141"/>
      <c r="E28" s="141"/>
      <c r="F28" s="6"/>
      <c r="G28" s="6"/>
      <c r="H28" s="29"/>
      <c r="I28" s="6">
        <v>1</v>
      </c>
      <c r="J28" s="30" t="s">
        <v>10</v>
      </c>
      <c r="K28" s="29"/>
      <c r="L28" s="31"/>
      <c r="M28" s="30"/>
      <c r="N28" s="32">
        <f>I28</f>
        <v>1</v>
      </c>
      <c r="O28" s="110">
        <v>1000000</v>
      </c>
      <c r="P28" s="34">
        <f>O28*N28</f>
        <v>1000000</v>
      </c>
      <c r="Q28" s="67"/>
      <c r="R28" s="55"/>
      <c r="S28" s="53"/>
      <c r="T28" s="6" t="s">
        <v>9</v>
      </c>
      <c r="U28" s="141"/>
      <c r="V28" s="141"/>
      <c r="W28" s="6"/>
      <c r="X28" s="6"/>
      <c r="Y28" s="29"/>
      <c r="Z28" s="6">
        <v>1</v>
      </c>
      <c r="AA28" s="30" t="s">
        <v>10</v>
      </c>
      <c r="AB28" s="29"/>
      <c r="AC28" s="31"/>
      <c r="AD28" s="30"/>
      <c r="AE28" s="32">
        <f>Z28</f>
        <v>1</v>
      </c>
      <c r="AF28" s="110">
        <v>1000000</v>
      </c>
      <c r="AG28" s="34">
        <f>AF28*AE28</f>
        <v>1000000</v>
      </c>
      <c r="AH28" s="4"/>
    </row>
    <row r="29" spans="1:38" ht="16.5" customHeight="1" x14ac:dyDescent="0.25">
      <c r="A29" s="55"/>
      <c r="B29" s="53"/>
      <c r="C29" s="6" t="s">
        <v>12</v>
      </c>
      <c r="D29" s="141"/>
      <c r="E29" s="141"/>
      <c r="F29" s="6"/>
      <c r="G29" s="6"/>
      <c r="H29" s="29"/>
      <c r="I29" s="6">
        <v>1</v>
      </c>
      <c r="J29" s="30" t="s">
        <v>10</v>
      </c>
      <c r="K29" s="29"/>
      <c r="L29" s="31"/>
      <c r="M29" s="30"/>
      <c r="N29" s="32">
        <f t="shared" ref="N29:N30" si="0">I29</f>
        <v>1</v>
      </c>
      <c r="O29" s="110">
        <v>1000000</v>
      </c>
      <c r="P29" s="34">
        <f>O29*N29</f>
        <v>1000000</v>
      </c>
      <c r="Q29" s="67"/>
      <c r="R29" s="55"/>
      <c r="S29" s="53"/>
      <c r="T29" s="6" t="s">
        <v>12</v>
      </c>
      <c r="U29" s="141"/>
      <c r="V29" s="141"/>
      <c r="W29" s="6"/>
      <c r="X29" s="6"/>
      <c r="Y29" s="29"/>
      <c r="Z29" s="6">
        <v>1</v>
      </c>
      <c r="AA29" s="30" t="s">
        <v>10</v>
      </c>
      <c r="AB29" s="29"/>
      <c r="AC29" s="31"/>
      <c r="AD29" s="30"/>
      <c r="AE29" s="32">
        <f t="shared" ref="AE29:AE30" si="1">Z29</f>
        <v>1</v>
      </c>
      <c r="AF29" s="110">
        <v>1000000</v>
      </c>
      <c r="AG29" s="34">
        <f>AF29*AE29</f>
        <v>1000000</v>
      </c>
    </row>
    <row r="30" spans="1:38" ht="16.5" customHeight="1" x14ac:dyDescent="0.25">
      <c r="A30" s="55"/>
      <c r="B30" s="53"/>
      <c r="C30" s="6" t="s">
        <v>13</v>
      </c>
      <c r="D30" s="141"/>
      <c r="E30" s="141"/>
      <c r="F30" s="6"/>
      <c r="G30" s="6"/>
      <c r="H30" s="29"/>
      <c r="I30" s="6">
        <v>1</v>
      </c>
      <c r="J30" s="30" t="s">
        <v>10</v>
      </c>
      <c r="K30" s="29"/>
      <c r="L30" s="31"/>
      <c r="M30" s="30"/>
      <c r="N30" s="32">
        <f t="shared" si="0"/>
        <v>1</v>
      </c>
      <c r="O30" s="110">
        <v>2000000</v>
      </c>
      <c r="P30" s="34">
        <f>O30*N30</f>
        <v>2000000</v>
      </c>
      <c r="Q30" s="67"/>
      <c r="R30" s="55"/>
      <c r="S30" s="53"/>
      <c r="T30" s="6" t="s">
        <v>13</v>
      </c>
      <c r="U30" s="141"/>
      <c r="V30" s="141"/>
      <c r="W30" s="6"/>
      <c r="X30" s="6"/>
      <c r="Y30" s="29"/>
      <c r="Z30" s="6">
        <v>1</v>
      </c>
      <c r="AA30" s="30" t="s">
        <v>10</v>
      </c>
      <c r="AB30" s="29"/>
      <c r="AC30" s="31"/>
      <c r="AD30" s="30"/>
      <c r="AE30" s="32">
        <f t="shared" si="1"/>
        <v>1</v>
      </c>
      <c r="AF30" s="110">
        <v>2000000</v>
      </c>
      <c r="AG30" s="34">
        <f>AF30*AE30</f>
        <v>2000000</v>
      </c>
    </row>
    <row r="31" spans="1:38" ht="16.5" customHeight="1" x14ac:dyDescent="0.25">
      <c r="A31" s="55"/>
      <c r="B31" s="35"/>
      <c r="C31" s="6" t="s">
        <v>15</v>
      </c>
      <c r="D31" s="141"/>
      <c r="E31" s="141"/>
      <c r="F31" s="6">
        <v>30</v>
      </c>
      <c r="G31" s="6" t="s">
        <v>16</v>
      </c>
      <c r="H31" s="29" t="s">
        <v>17</v>
      </c>
      <c r="I31" s="6">
        <v>1</v>
      </c>
      <c r="J31" s="30" t="s">
        <v>10</v>
      </c>
      <c r="K31" s="29" t="s">
        <v>17</v>
      </c>
      <c r="L31" s="31">
        <v>1</v>
      </c>
      <c r="M31" s="30" t="s">
        <v>39</v>
      </c>
      <c r="N31" s="32">
        <f>F31*I31</f>
        <v>30</v>
      </c>
      <c r="O31" s="110">
        <v>60000</v>
      </c>
      <c r="P31" s="34">
        <f>O31*N31</f>
        <v>1800000</v>
      </c>
      <c r="Q31" s="67"/>
      <c r="R31" s="55"/>
      <c r="S31" s="35"/>
      <c r="T31" s="6" t="s">
        <v>15</v>
      </c>
      <c r="U31" s="141"/>
      <c r="V31" s="141"/>
      <c r="W31" s="6">
        <v>30</v>
      </c>
      <c r="X31" s="6" t="s">
        <v>16</v>
      </c>
      <c r="Y31" s="29" t="s">
        <v>17</v>
      </c>
      <c r="Z31" s="6">
        <v>1</v>
      </c>
      <c r="AA31" s="30" t="s">
        <v>10</v>
      </c>
      <c r="AB31" s="29" t="s">
        <v>17</v>
      </c>
      <c r="AC31" s="31">
        <v>1</v>
      </c>
      <c r="AD31" s="30" t="s">
        <v>39</v>
      </c>
      <c r="AE31" s="32">
        <f>W31*Z31</f>
        <v>30</v>
      </c>
      <c r="AF31" s="110">
        <v>60000</v>
      </c>
      <c r="AG31" s="34">
        <f>AF31*AE31</f>
        <v>1800000</v>
      </c>
    </row>
    <row r="32" spans="1:38" ht="16.5" customHeight="1" x14ac:dyDescent="0.25">
      <c r="A32" s="55">
        <v>522151</v>
      </c>
      <c r="B32" s="22" t="s">
        <v>26</v>
      </c>
      <c r="C32" s="13"/>
      <c r="D32" s="108"/>
      <c r="E32" s="108"/>
      <c r="F32" s="13"/>
      <c r="G32" s="13"/>
      <c r="H32" s="13"/>
      <c r="I32" s="5"/>
      <c r="J32" s="30"/>
      <c r="K32" s="29"/>
      <c r="L32" s="31"/>
      <c r="M32" s="30"/>
      <c r="N32" s="32"/>
      <c r="O32" s="111"/>
      <c r="P32" s="25">
        <f>SUM(P33:P34)</f>
        <v>7000000</v>
      </c>
      <c r="Q32" s="66"/>
      <c r="R32" s="55">
        <v>522151</v>
      </c>
      <c r="S32" s="22" t="s">
        <v>26</v>
      </c>
      <c r="T32" s="13"/>
      <c r="U32" s="108"/>
      <c r="V32" s="108"/>
      <c r="W32" s="13"/>
      <c r="X32" s="13"/>
      <c r="Y32" s="13"/>
      <c r="Z32" s="5"/>
      <c r="AA32" s="30"/>
      <c r="AB32" s="29"/>
      <c r="AC32" s="31"/>
      <c r="AD32" s="30"/>
      <c r="AE32" s="32"/>
      <c r="AF32" s="111"/>
      <c r="AG32" s="25">
        <f>SUM(AG33:AG34)</f>
        <v>7000000</v>
      </c>
    </row>
    <row r="33" spans="1:35" ht="16.5" customHeight="1" x14ac:dyDescent="0.25">
      <c r="A33" s="55"/>
      <c r="B33" s="35"/>
      <c r="C33" s="6" t="s">
        <v>27</v>
      </c>
      <c r="D33" s="141"/>
      <c r="E33" s="141"/>
      <c r="F33" s="6">
        <v>2</v>
      </c>
      <c r="G33" s="6" t="s">
        <v>16</v>
      </c>
      <c r="H33" s="29" t="s">
        <v>17</v>
      </c>
      <c r="I33" s="6">
        <v>2</v>
      </c>
      <c r="J33" s="30" t="s">
        <v>28</v>
      </c>
      <c r="K33" s="29" t="s">
        <v>17</v>
      </c>
      <c r="L33" s="31">
        <v>1</v>
      </c>
      <c r="M33" s="30" t="s">
        <v>10</v>
      </c>
      <c r="N33" s="32">
        <f t="shared" ref="N33:N34" si="2">L33*I33*F33</f>
        <v>4</v>
      </c>
      <c r="O33" s="111">
        <v>1400000</v>
      </c>
      <c r="P33" s="67">
        <f>O33*N33</f>
        <v>5600000</v>
      </c>
      <c r="Q33" s="67"/>
      <c r="R33" s="55"/>
      <c r="S33" s="35"/>
      <c r="T33" s="6" t="s">
        <v>27</v>
      </c>
      <c r="U33" s="141"/>
      <c r="V33" s="141"/>
      <c r="W33" s="6">
        <v>2</v>
      </c>
      <c r="X33" s="6" t="s">
        <v>16</v>
      </c>
      <c r="Y33" s="29" t="s">
        <v>17</v>
      </c>
      <c r="Z33" s="6">
        <v>2</v>
      </c>
      <c r="AA33" s="30" t="s">
        <v>28</v>
      </c>
      <c r="AB33" s="29" t="s">
        <v>17</v>
      </c>
      <c r="AC33" s="31">
        <v>1</v>
      </c>
      <c r="AD33" s="30" t="s">
        <v>10</v>
      </c>
      <c r="AE33" s="32">
        <f t="shared" ref="AE33:AE34" si="3">AC33*Z33*W33</f>
        <v>4</v>
      </c>
      <c r="AF33" s="111">
        <v>1400000</v>
      </c>
      <c r="AG33" s="67">
        <f>AF33*AE33</f>
        <v>5600000</v>
      </c>
    </row>
    <row r="34" spans="1:35" ht="16.5" customHeight="1" x14ac:dyDescent="0.25">
      <c r="A34" s="55"/>
      <c r="B34" s="35"/>
      <c r="C34" s="6" t="s">
        <v>30</v>
      </c>
      <c r="D34" s="141"/>
      <c r="E34" s="141"/>
      <c r="F34" s="6">
        <v>1</v>
      </c>
      <c r="G34" s="6" t="s">
        <v>16</v>
      </c>
      <c r="H34" s="29" t="s">
        <v>17</v>
      </c>
      <c r="I34" s="6">
        <v>2</v>
      </c>
      <c r="J34" s="30" t="s">
        <v>28</v>
      </c>
      <c r="K34" s="29" t="s">
        <v>17</v>
      </c>
      <c r="L34" s="31">
        <v>1</v>
      </c>
      <c r="M34" s="30" t="s">
        <v>10</v>
      </c>
      <c r="N34" s="32">
        <f t="shared" si="2"/>
        <v>2</v>
      </c>
      <c r="O34" s="111">
        <v>700000</v>
      </c>
      <c r="P34" s="67">
        <f>O34*N34</f>
        <v>1400000</v>
      </c>
      <c r="Q34" s="67"/>
      <c r="R34" s="55"/>
      <c r="S34" s="35"/>
      <c r="T34" s="6" t="s">
        <v>30</v>
      </c>
      <c r="U34" s="141"/>
      <c r="V34" s="141"/>
      <c r="W34" s="6">
        <v>1</v>
      </c>
      <c r="X34" s="6" t="s">
        <v>16</v>
      </c>
      <c r="Y34" s="29" t="s">
        <v>17</v>
      </c>
      <c r="Z34" s="6">
        <v>2</v>
      </c>
      <c r="AA34" s="30" t="s">
        <v>28</v>
      </c>
      <c r="AB34" s="29" t="s">
        <v>17</v>
      </c>
      <c r="AC34" s="31">
        <v>1</v>
      </c>
      <c r="AD34" s="30" t="s">
        <v>10</v>
      </c>
      <c r="AE34" s="32">
        <f t="shared" si="3"/>
        <v>2</v>
      </c>
      <c r="AF34" s="111">
        <v>700000</v>
      </c>
      <c r="AG34" s="67">
        <f>AF34*AE34</f>
        <v>1400000</v>
      </c>
    </row>
    <row r="35" spans="1:35" ht="16.5" customHeight="1" x14ac:dyDescent="0.2">
      <c r="A35" s="129" t="s">
        <v>32</v>
      </c>
      <c r="B35" s="54" t="s">
        <v>33</v>
      </c>
      <c r="C35" s="138"/>
      <c r="D35" s="142"/>
      <c r="E35" s="142"/>
      <c r="F35" s="138"/>
      <c r="G35" s="138"/>
      <c r="H35" s="138"/>
      <c r="I35" s="138"/>
      <c r="J35" s="138"/>
      <c r="K35" s="138"/>
      <c r="L35" s="135"/>
      <c r="M35" s="132"/>
      <c r="N35" s="32"/>
      <c r="O35" s="112"/>
      <c r="P35" s="66">
        <f>SUM(P36)</f>
        <v>1100000</v>
      </c>
      <c r="Q35" s="66"/>
      <c r="R35" s="129" t="s">
        <v>32</v>
      </c>
      <c r="S35" s="54" t="s">
        <v>33</v>
      </c>
      <c r="T35" s="138"/>
      <c r="U35" s="142"/>
      <c r="V35" s="142"/>
      <c r="W35" s="138"/>
      <c r="X35" s="138"/>
      <c r="Y35" s="138"/>
      <c r="Z35" s="138"/>
      <c r="AA35" s="138"/>
      <c r="AB35" s="138"/>
      <c r="AC35" s="135"/>
      <c r="AD35" s="132"/>
      <c r="AE35" s="32"/>
      <c r="AF35" s="112"/>
      <c r="AG35" s="66">
        <f>SUM(AG36)</f>
        <v>1100000</v>
      </c>
      <c r="AH35" s="4"/>
    </row>
    <row r="36" spans="1:35" ht="16.5" customHeight="1" x14ac:dyDescent="0.25">
      <c r="A36" s="55"/>
      <c r="B36" s="35"/>
      <c r="C36" s="6" t="s">
        <v>34</v>
      </c>
      <c r="D36" s="141"/>
      <c r="E36" s="141"/>
      <c r="F36" s="6">
        <v>10</v>
      </c>
      <c r="G36" s="6" t="s">
        <v>16</v>
      </c>
      <c r="H36" s="29" t="s">
        <v>17</v>
      </c>
      <c r="I36" s="6">
        <v>1</v>
      </c>
      <c r="J36" s="30" t="s">
        <v>35</v>
      </c>
      <c r="K36" s="29" t="s">
        <v>17</v>
      </c>
      <c r="L36" s="31">
        <v>1</v>
      </c>
      <c r="M36" s="30" t="s">
        <v>31</v>
      </c>
      <c r="N36" s="32">
        <f>F36*I36*L36</f>
        <v>10</v>
      </c>
      <c r="O36" s="111">
        <v>110000</v>
      </c>
      <c r="P36" s="34">
        <f>O36*N36</f>
        <v>1100000</v>
      </c>
      <c r="Q36" s="67"/>
      <c r="R36" s="55"/>
      <c r="S36" s="35"/>
      <c r="T36" s="6" t="s">
        <v>34</v>
      </c>
      <c r="U36" s="141"/>
      <c r="V36" s="141"/>
      <c r="W36" s="6">
        <v>10</v>
      </c>
      <c r="X36" s="6" t="s">
        <v>16</v>
      </c>
      <c r="Y36" s="29" t="s">
        <v>17</v>
      </c>
      <c r="Z36" s="6">
        <v>1</v>
      </c>
      <c r="AA36" s="30" t="s">
        <v>35</v>
      </c>
      <c r="AB36" s="29" t="s">
        <v>17</v>
      </c>
      <c r="AC36" s="31">
        <v>1</v>
      </c>
      <c r="AD36" s="30" t="s">
        <v>31</v>
      </c>
      <c r="AE36" s="32">
        <f>W36*Z36*AC36</f>
        <v>10</v>
      </c>
      <c r="AF36" s="111">
        <v>110000</v>
      </c>
      <c r="AG36" s="34">
        <f>AF36*AE36</f>
        <v>1100000</v>
      </c>
    </row>
    <row r="37" spans="1:35" ht="16.5" customHeight="1" x14ac:dyDescent="0.25">
      <c r="A37" s="55"/>
      <c r="B37" s="35"/>
      <c r="C37" s="6"/>
      <c r="D37" s="141"/>
      <c r="E37" s="141"/>
      <c r="F37" s="6"/>
      <c r="G37" s="6"/>
      <c r="H37" s="29"/>
      <c r="I37" s="6"/>
      <c r="J37" s="30"/>
      <c r="K37" s="29"/>
      <c r="L37" s="31"/>
      <c r="M37" s="30"/>
      <c r="N37" s="32"/>
      <c r="O37" s="111"/>
      <c r="P37" s="34"/>
      <c r="Q37" s="67"/>
      <c r="R37" s="55"/>
      <c r="S37" s="35"/>
      <c r="T37" s="6"/>
      <c r="U37" s="141"/>
      <c r="V37" s="141"/>
      <c r="W37" s="6"/>
      <c r="X37" s="6"/>
      <c r="Y37" s="29"/>
      <c r="Z37" s="6"/>
      <c r="AA37" s="30"/>
      <c r="AB37" s="29"/>
      <c r="AC37" s="31"/>
      <c r="AD37" s="30"/>
      <c r="AE37" s="32"/>
      <c r="AF37" s="111"/>
      <c r="AG37" s="34"/>
    </row>
    <row r="38" spans="1:35" ht="16.5" customHeight="1" x14ac:dyDescent="0.25">
      <c r="A38" s="55" t="s">
        <v>123</v>
      </c>
      <c r="B38" s="53" t="s">
        <v>76</v>
      </c>
      <c r="C38" s="6"/>
      <c r="D38" s="141"/>
      <c r="E38" s="141"/>
      <c r="F38" s="6"/>
      <c r="G38" s="6"/>
      <c r="H38" s="29"/>
      <c r="I38" s="6"/>
      <c r="J38" s="30"/>
      <c r="K38" s="29"/>
      <c r="L38" s="31"/>
      <c r="M38" s="30"/>
      <c r="N38" s="32"/>
      <c r="O38" s="110"/>
      <c r="P38" s="44">
        <f>P41+P46+P49+P39</f>
        <v>28600000</v>
      </c>
      <c r="Q38" s="186"/>
      <c r="R38" s="55" t="s">
        <v>123</v>
      </c>
      <c r="S38" s="53" t="s">
        <v>76</v>
      </c>
      <c r="T38" s="6"/>
      <c r="U38" s="141"/>
      <c r="V38" s="141"/>
      <c r="W38" s="6"/>
      <c r="X38" s="6"/>
      <c r="Y38" s="29"/>
      <c r="Z38" s="6"/>
      <c r="AA38" s="30"/>
      <c r="AB38" s="29"/>
      <c r="AC38" s="31"/>
      <c r="AD38" s="30"/>
      <c r="AE38" s="32"/>
      <c r="AF38" s="110"/>
      <c r="AG38" s="44">
        <f>AG41+AG46+AG49+AG39</f>
        <v>28600000</v>
      </c>
    </row>
    <row r="39" spans="1:35" ht="17.25" customHeight="1" x14ac:dyDescent="0.2">
      <c r="A39" s="55">
        <v>521114</v>
      </c>
      <c r="B39" s="53" t="s">
        <v>184</v>
      </c>
      <c r="C39" s="5"/>
      <c r="D39" s="20"/>
      <c r="E39" s="20"/>
      <c r="N39" s="20"/>
      <c r="O39" s="128"/>
      <c r="P39" s="25">
        <f>SUM(P40)</f>
        <v>100000</v>
      </c>
      <c r="Q39" s="66"/>
      <c r="R39" s="55">
        <v>521114</v>
      </c>
      <c r="S39" s="53" t="s">
        <v>184</v>
      </c>
      <c r="T39" s="5"/>
      <c r="U39" s="20"/>
      <c r="V39" s="20"/>
      <c r="AE39" s="20"/>
      <c r="AF39" s="128"/>
      <c r="AG39" s="25">
        <f>SUM(AG40)</f>
        <v>100000</v>
      </c>
      <c r="AH39" s="4"/>
      <c r="AI39" s="105"/>
    </row>
    <row r="40" spans="1:35" ht="17.25" customHeight="1" x14ac:dyDescent="0.25">
      <c r="A40" s="181"/>
      <c r="B40" s="35"/>
      <c r="C40" s="6" t="s">
        <v>14</v>
      </c>
      <c r="D40" s="141"/>
      <c r="E40" s="141"/>
      <c r="F40" s="6"/>
      <c r="G40" s="6"/>
      <c r="H40" s="29"/>
      <c r="I40" s="6">
        <v>1</v>
      </c>
      <c r="J40" s="30" t="s">
        <v>10</v>
      </c>
      <c r="K40" s="29"/>
      <c r="L40" s="31"/>
      <c r="M40" s="30"/>
      <c r="N40" s="32">
        <f>I40</f>
        <v>1</v>
      </c>
      <c r="O40" s="110">
        <v>100000</v>
      </c>
      <c r="P40" s="34">
        <f>O40*N40</f>
        <v>100000</v>
      </c>
      <c r="Q40" s="67"/>
      <c r="R40" s="181"/>
      <c r="S40" s="35"/>
      <c r="T40" s="6" t="s">
        <v>14</v>
      </c>
      <c r="U40" s="141"/>
      <c r="V40" s="141"/>
      <c r="W40" s="6"/>
      <c r="X40" s="6"/>
      <c r="Y40" s="29"/>
      <c r="Z40" s="6">
        <v>1</v>
      </c>
      <c r="AA40" s="30" t="s">
        <v>10</v>
      </c>
      <c r="AB40" s="29"/>
      <c r="AC40" s="31"/>
      <c r="AD40" s="30"/>
      <c r="AE40" s="32">
        <f>Z40</f>
        <v>1</v>
      </c>
      <c r="AF40" s="110">
        <v>100000</v>
      </c>
      <c r="AG40" s="34">
        <f>AF40*AE40</f>
        <v>100000</v>
      </c>
      <c r="AH40" s="4"/>
      <c r="AI40" s="105"/>
    </row>
    <row r="41" spans="1:35" ht="16.5" customHeight="1" x14ac:dyDescent="0.2">
      <c r="A41" s="55">
        <v>521211</v>
      </c>
      <c r="B41" s="22" t="s">
        <v>8</v>
      </c>
      <c r="C41" s="13"/>
      <c r="D41" s="108"/>
      <c r="E41" s="108"/>
      <c r="F41" s="13"/>
      <c r="G41" s="13"/>
      <c r="H41" s="13"/>
      <c r="I41" s="13"/>
      <c r="J41" s="5"/>
      <c r="K41" s="13"/>
      <c r="L41" s="133"/>
      <c r="M41" s="192"/>
      <c r="N41" s="134"/>
      <c r="O41" s="110"/>
      <c r="P41" s="25">
        <f>SUM(P42:P45)</f>
        <v>11200000</v>
      </c>
      <c r="Q41" s="66"/>
      <c r="R41" s="55">
        <v>521211</v>
      </c>
      <c r="S41" s="22" t="s">
        <v>8</v>
      </c>
      <c r="T41" s="13"/>
      <c r="U41" s="108"/>
      <c r="V41" s="108"/>
      <c r="W41" s="13"/>
      <c r="X41" s="13"/>
      <c r="Y41" s="13"/>
      <c r="Z41" s="13"/>
      <c r="AA41" s="5"/>
      <c r="AB41" s="13"/>
      <c r="AC41" s="133"/>
      <c r="AD41" s="192"/>
      <c r="AE41" s="134"/>
      <c r="AF41" s="110"/>
      <c r="AG41" s="25">
        <f>SUM(AG42:AG45)</f>
        <v>11200000</v>
      </c>
      <c r="AH41" s="4"/>
    </row>
    <row r="42" spans="1:35" ht="16.5" customHeight="1" x14ac:dyDescent="0.25">
      <c r="A42" s="55"/>
      <c r="B42" s="53"/>
      <c r="C42" s="6" t="s">
        <v>9</v>
      </c>
      <c r="D42" s="141"/>
      <c r="E42" s="141"/>
      <c r="F42" s="6"/>
      <c r="G42" s="6"/>
      <c r="H42" s="29"/>
      <c r="I42" s="6">
        <v>1</v>
      </c>
      <c r="J42" s="30" t="s">
        <v>10</v>
      </c>
      <c r="K42" s="29"/>
      <c r="L42" s="31"/>
      <c r="M42" s="30"/>
      <c r="N42" s="32">
        <f>I42</f>
        <v>1</v>
      </c>
      <c r="O42" s="110">
        <v>1000000</v>
      </c>
      <c r="P42" s="34">
        <f>O42*N42</f>
        <v>1000000</v>
      </c>
      <c r="Q42" s="67"/>
      <c r="R42" s="55"/>
      <c r="S42" s="53"/>
      <c r="T42" s="6" t="s">
        <v>9</v>
      </c>
      <c r="U42" s="141"/>
      <c r="V42" s="141"/>
      <c r="W42" s="6"/>
      <c r="X42" s="6"/>
      <c r="Y42" s="29"/>
      <c r="Z42" s="6">
        <v>1</v>
      </c>
      <c r="AA42" s="30" t="s">
        <v>10</v>
      </c>
      <c r="AB42" s="29"/>
      <c r="AC42" s="31"/>
      <c r="AD42" s="30"/>
      <c r="AE42" s="32">
        <f>Z42</f>
        <v>1</v>
      </c>
      <c r="AF42" s="110">
        <v>1000000</v>
      </c>
      <c r="AG42" s="34">
        <f>AF42*AE42</f>
        <v>1000000</v>
      </c>
      <c r="AH42" s="4"/>
    </row>
    <row r="43" spans="1:35" ht="16.5" customHeight="1" x14ac:dyDescent="0.25">
      <c r="A43" s="55"/>
      <c r="B43" s="53"/>
      <c r="C43" s="6" t="s">
        <v>12</v>
      </c>
      <c r="D43" s="141"/>
      <c r="E43" s="141"/>
      <c r="F43" s="6"/>
      <c r="G43" s="6"/>
      <c r="H43" s="29"/>
      <c r="I43" s="6">
        <v>1</v>
      </c>
      <c r="J43" s="30" t="s">
        <v>10</v>
      </c>
      <c r="K43" s="29"/>
      <c r="L43" s="31"/>
      <c r="M43" s="30"/>
      <c r="N43" s="32">
        <f t="shared" ref="N43:N44" si="4">I43</f>
        <v>1</v>
      </c>
      <c r="O43" s="110">
        <v>1000000</v>
      </c>
      <c r="P43" s="34">
        <f>O43*N43</f>
        <v>1000000</v>
      </c>
      <c r="Q43" s="67"/>
      <c r="R43" s="55"/>
      <c r="S43" s="53"/>
      <c r="T43" s="6" t="s">
        <v>12</v>
      </c>
      <c r="U43" s="141"/>
      <c r="V43" s="141"/>
      <c r="W43" s="6"/>
      <c r="X43" s="6"/>
      <c r="Y43" s="29"/>
      <c r="Z43" s="6">
        <v>1</v>
      </c>
      <c r="AA43" s="30" t="s">
        <v>10</v>
      </c>
      <c r="AB43" s="29"/>
      <c r="AC43" s="31"/>
      <c r="AD43" s="30"/>
      <c r="AE43" s="32">
        <f t="shared" ref="AE43:AE44" si="5">Z43</f>
        <v>1</v>
      </c>
      <c r="AF43" s="110">
        <v>1000000</v>
      </c>
      <c r="AG43" s="34">
        <f>AF43*AE43</f>
        <v>1000000</v>
      </c>
    </row>
    <row r="44" spans="1:35" ht="16.5" customHeight="1" x14ac:dyDescent="0.25">
      <c r="A44" s="55"/>
      <c r="B44" s="53"/>
      <c r="C44" s="6" t="s">
        <v>13</v>
      </c>
      <c r="D44" s="141"/>
      <c r="E44" s="141"/>
      <c r="F44" s="6"/>
      <c r="G44" s="6"/>
      <c r="H44" s="29"/>
      <c r="I44" s="6">
        <v>1</v>
      </c>
      <c r="J44" s="30" t="s">
        <v>10</v>
      </c>
      <c r="K44" s="29"/>
      <c r="L44" s="31"/>
      <c r="M44" s="30"/>
      <c r="N44" s="32">
        <f t="shared" si="4"/>
        <v>1</v>
      </c>
      <c r="O44" s="110">
        <v>2000000</v>
      </c>
      <c r="P44" s="34">
        <f>O44*N44</f>
        <v>2000000</v>
      </c>
      <c r="Q44" s="67"/>
      <c r="R44" s="55"/>
      <c r="S44" s="53"/>
      <c r="T44" s="6" t="s">
        <v>13</v>
      </c>
      <c r="U44" s="141"/>
      <c r="V44" s="141"/>
      <c r="W44" s="6"/>
      <c r="X44" s="6"/>
      <c r="Y44" s="29"/>
      <c r="Z44" s="6">
        <v>1</v>
      </c>
      <c r="AA44" s="30" t="s">
        <v>10</v>
      </c>
      <c r="AB44" s="29"/>
      <c r="AC44" s="31"/>
      <c r="AD44" s="30"/>
      <c r="AE44" s="32">
        <f t="shared" si="5"/>
        <v>1</v>
      </c>
      <c r="AF44" s="110">
        <v>2000000</v>
      </c>
      <c r="AG44" s="34">
        <f>AF44*AE44</f>
        <v>2000000</v>
      </c>
    </row>
    <row r="45" spans="1:35" ht="16.5" customHeight="1" x14ac:dyDescent="0.25">
      <c r="A45" s="55"/>
      <c r="B45" s="35"/>
      <c r="C45" s="6" t="s">
        <v>15</v>
      </c>
      <c r="D45" s="141"/>
      <c r="E45" s="141"/>
      <c r="F45" s="6">
        <v>30</v>
      </c>
      <c r="G45" s="6" t="s">
        <v>16</v>
      </c>
      <c r="H45" s="29" t="s">
        <v>17</v>
      </c>
      <c r="I45" s="6">
        <v>4</v>
      </c>
      <c r="J45" s="30" t="s">
        <v>10</v>
      </c>
      <c r="K45" s="29" t="s">
        <v>17</v>
      </c>
      <c r="L45" s="31">
        <v>1</v>
      </c>
      <c r="M45" s="30" t="s">
        <v>39</v>
      </c>
      <c r="N45" s="32">
        <f>F45*I45</f>
        <v>120</v>
      </c>
      <c r="O45" s="110">
        <v>60000</v>
      </c>
      <c r="P45" s="34">
        <f>O45*N45</f>
        <v>7200000</v>
      </c>
      <c r="Q45" s="67"/>
      <c r="R45" s="55"/>
      <c r="S45" s="35"/>
      <c r="T45" s="6" t="s">
        <v>15</v>
      </c>
      <c r="U45" s="141"/>
      <c r="V45" s="141"/>
      <c r="W45" s="6">
        <v>30</v>
      </c>
      <c r="X45" s="6" t="s">
        <v>16</v>
      </c>
      <c r="Y45" s="29" t="s">
        <v>17</v>
      </c>
      <c r="Z45" s="6">
        <v>4</v>
      </c>
      <c r="AA45" s="30" t="s">
        <v>10</v>
      </c>
      <c r="AB45" s="29" t="s">
        <v>17</v>
      </c>
      <c r="AC45" s="31">
        <v>1</v>
      </c>
      <c r="AD45" s="30" t="s">
        <v>39</v>
      </c>
      <c r="AE45" s="32">
        <f>W45*Z45</f>
        <v>120</v>
      </c>
      <c r="AF45" s="110">
        <v>60000</v>
      </c>
      <c r="AG45" s="34">
        <f>AF45*AE45</f>
        <v>7200000</v>
      </c>
    </row>
    <row r="46" spans="1:35" ht="16.5" customHeight="1" x14ac:dyDescent="0.25">
      <c r="A46" s="55">
        <v>522151</v>
      </c>
      <c r="B46" s="22" t="s">
        <v>26</v>
      </c>
      <c r="C46" s="13"/>
      <c r="D46" s="108"/>
      <c r="E46" s="108"/>
      <c r="F46" s="13"/>
      <c r="G46" s="13"/>
      <c r="H46" s="13"/>
      <c r="I46" s="5"/>
      <c r="J46" s="30"/>
      <c r="K46" s="29"/>
      <c r="L46" s="31"/>
      <c r="M46" s="30"/>
      <c r="N46" s="32"/>
      <c r="O46" s="111"/>
      <c r="P46" s="25">
        <f>SUM(P47:P48)</f>
        <v>14000000</v>
      </c>
      <c r="Q46" s="66"/>
      <c r="R46" s="55">
        <v>522151</v>
      </c>
      <c r="S46" s="22" t="s">
        <v>26</v>
      </c>
      <c r="T46" s="13"/>
      <c r="U46" s="108"/>
      <c r="V46" s="108"/>
      <c r="W46" s="13"/>
      <c r="X46" s="13"/>
      <c r="Y46" s="13"/>
      <c r="Z46" s="5"/>
      <c r="AA46" s="30"/>
      <c r="AB46" s="29"/>
      <c r="AC46" s="31"/>
      <c r="AD46" s="30"/>
      <c r="AE46" s="32"/>
      <c r="AF46" s="111"/>
      <c r="AG46" s="25">
        <f>SUM(AG47:AG48)</f>
        <v>14000000</v>
      </c>
    </row>
    <row r="47" spans="1:35" ht="16.5" customHeight="1" x14ac:dyDescent="0.25">
      <c r="A47" s="55"/>
      <c r="B47" s="35"/>
      <c r="C47" s="6" t="s">
        <v>27</v>
      </c>
      <c r="D47" s="141"/>
      <c r="E47" s="141"/>
      <c r="F47" s="6">
        <v>2</v>
      </c>
      <c r="G47" s="6" t="s">
        <v>16</v>
      </c>
      <c r="H47" s="29" t="s">
        <v>17</v>
      </c>
      <c r="I47" s="6">
        <v>2</v>
      </c>
      <c r="J47" s="30" t="s">
        <v>28</v>
      </c>
      <c r="K47" s="29" t="s">
        <v>17</v>
      </c>
      <c r="L47" s="31">
        <v>2</v>
      </c>
      <c r="M47" s="30" t="s">
        <v>10</v>
      </c>
      <c r="N47" s="32">
        <f t="shared" ref="N47:N48" si="6">L47*I47*F47</f>
        <v>8</v>
      </c>
      <c r="O47" s="111">
        <v>1400000</v>
      </c>
      <c r="P47" s="67">
        <f>O47*N47</f>
        <v>11200000</v>
      </c>
      <c r="Q47" s="67"/>
      <c r="R47" s="55"/>
      <c r="S47" s="35"/>
      <c r="T47" s="6" t="s">
        <v>27</v>
      </c>
      <c r="U47" s="141"/>
      <c r="V47" s="141"/>
      <c r="W47" s="6">
        <v>2</v>
      </c>
      <c r="X47" s="6" t="s">
        <v>16</v>
      </c>
      <c r="Y47" s="29" t="s">
        <v>17</v>
      </c>
      <c r="Z47" s="6">
        <v>2</v>
      </c>
      <c r="AA47" s="30" t="s">
        <v>28</v>
      </c>
      <c r="AB47" s="29" t="s">
        <v>17</v>
      </c>
      <c r="AC47" s="31">
        <v>2</v>
      </c>
      <c r="AD47" s="30" t="s">
        <v>10</v>
      </c>
      <c r="AE47" s="32">
        <f t="shared" ref="AE47:AE48" si="7">AC47*Z47*W47</f>
        <v>8</v>
      </c>
      <c r="AF47" s="111">
        <v>1400000</v>
      </c>
      <c r="AG47" s="67">
        <f>AF47*AE47</f>
        <v>11200000</v>
      </c>
    </row>
    <row r="48" spans="1:35" ht="16.5" customHeight="1" x14ac:dyDescent="0.25">
      <c r="A48" s="55"/>
      <c r="B48" s="35"/>
      <c r="C48" s="6" t="s">
        <v>30</v>
      </c>
      <c r="D48" s="141"/>
      <c r="E48" s="141"/>
      <c r="F48" s="6">
        <v>1</v>
      </c>
      <c r="G48" s="6" t="s">
        <v>16</v>
      </c>
      <c r="H48" s="29" t="s">
        <v>17</v>
      </c>
      <c r="I48" s="6">
        <v>2</v>
      </c>
      <c r="J48" s="30" t="s">
        <v>28</v>
      </c>
      <c r="K48" s="29" t="s">
        <v>17</v>
      </c>
      <c r="L48" s="31">
        <v>2</v>
      </c>
      <c r="M48" s="30" t="s">
        <v>10</v>
      </c>
      <c r="N48" s="32">
        <f t="shared" si="6"/>
        <v>4</v>
      </c>
      <c r="O48" s="111">
        <v>700000</v>
      </c>
      <c r="P48" s="67">
        <f>O48*N48</f>
        <v>2800000</v>
      </c>
      <c r="Q48" s="67"/>
      <c r="R48" s="55"/>
      <c r="S48" s="35"/>
      <c r="T48" s="6" t="s">
        <v>30</v>
      </c>
      <c r="U48" s="141"/>
      <c r="V48" s="141"/>
      <c r="W48" s="6">
        <v>1</v>
      </c>
      <c r="X48" s="6" t="s">
        <v>16</v>
      </c>
      <c r="Y48" s="29" t="s">
        <v>17</v>
      </c>
      <c r="Z48" s="6">
        <v>2</v>
      </c>
      <c r="AA48" s="30" t="s">
        <v>28</v>
      </c>
      <c r="AB48" s="29" t="s">
        <v>17</v>
      </c>
      <c r="AC48" s="31">
        <v>2</v>
      </c>
      <c r="AD48" s="30" t="s">
        <v>10</v>
      </c>
      <c r="AE48" s="32">
        <f t="shared" si="7"/>
        <v>4</v>
      </c>
      <c r="AF48" s="111">
        <v>700000</v>
      </c>
      <c r="AG48" s="67">
        <f>AF48*AE48</f>
        <v>2800000</v>
      </c>
    </row>
    <row r="49" spans="1:35" ht="16.5" customHeight="1" x14ac:dyDescent="0.2">
      <c r="A49" s="129" t="s">
        <v>32</v>
      </c>
      <c r="B49" s="54" t="s">
        <v>33</v>
      </c>
      <c r="C49" s="138"/>
      <c r="D49" s="142"/>
      <c r="E49" s="142"/>
      <c r="F49" s="138"/>
      <c r="G49" s="138"/>
      <c r="H49" s="138"/>
      <c r="I49" s="138"/>
      <c r="J49" s="138"/>
      <c r="K49" s="138"/>
      <c r="L49" s="135"/>
      <c r="M49" s="132"/>
      <c r="N49" s="32"/>
      <c r="O49" s="112"/>
      <c r="P49" s="66">
        <f>SUM(P50:P50)</f>
        <v>3300000</v>
      </c>
      <c r="Q49" s="66"/>
      <c r="R49" s="129" t="s">
        <v>32</v>
      </c>
      <c r="S49" s="54" t="s">
        <v>33</v>
      </c>
      <c r="T49" s="138"/>
      <c r="U49" s="142"/>
      <c r="V49" s="142"/>
      <c r="W49" s="138"/>
      <c r="X49" s="138"/>
      <c r="Y49" s="138"/>
      <c r="Z49" s="138"/>
      <c r="AA49" s="138"/>
      <c r="AB49" s="138"/>
      <c r="AC49" s="135"/>
      <c r="AD49" s="132"/>
      <c r="AE49" s="32"/>
      <c r="AF49" s="112"/>
      <c r="AG49" s="66">
        <f>SUM(AG50:AG50)</f>
        <v>3300000</v>
      </c>
      <c r="AH49" s="4"/>
    </row>
    <row r="50" spans="1:35" ht="16.5" customHeight="1" x14ac:dyDescent="0.25">
      <c r="A50" s="55"/>
      <c r="B50" s="35"/>
      <c r="C50" s="6" t="s">
        <v>34</v>
      </c>
      <c r="D50" s="141"/>
      <c r="E50" s="141"/>
      <c r="F50" s="6">
        <v>10</v>
      </c>
      <c r="G50" s="6" t="s">
        <v>16</v>
      </c>
      <c r="H50" s="29" t="s">
        <v>17</v>
      </c>
      <c r="I50" s="6">
        <v>1</v>
      </c>
      <c r="J50" s="30" t="s">
        <v>35</v>
      </c>
      <c r="K50" s="29" t="s">
        <v>17</v>
      </c>
      <c r="L50" s="31">
        <v>3</v>
      </c>
      <c r="M50" s="30" t="s">
        <v>31</v>
      </c>
      <c r="N50" s="32">
        <f>F50*I50*L50</f>
        <v>30</v>
      </c>
      <c r="O50" s="111">
        <v>110000</v>
      </c>
      <c r="P50" s="34">
        <f>O50*N50</f>
        <v>3300000</v>
      </c>
      <c r="Q50" s="67"/>
      <c r="R50" s="55"/>
      <c r="S50" s="35"/>
      <c r="T50" s="6" t="s">
        <v>34</v>
      </c>
      <c r="U50" s="141"/>
      <c r="V50" s="141"/>
      <c r="W50" s="6">
        <v>10</v>
      </c>
      <c r="X50" s="6" t="s">
        <v>16</v>
      </c>
      <c r="Y50" s="29" t="s">
        <v>17</v>
      </c>
      <c r="Z50" s="6">
        <v>1</v>
      </c>
      <c r="AA50" s="30" t="s">
        <v>35</v>
      </c>
      <c r="AB50" s="29" t="s">
        <v>17</v>
      </c>
      <c r="AC50" s="31">
        <v>3</v>
      </c>
      <c r="AD50" s="30" t="s">
        <v>31</v>
      </c>
      <c r="AE50" s="32">
        <f>W50*Z50*AC50</f>
        <v>30</v>
      </c>
      <c r="AF50" s="111">
        <v>110000</v>
      </c>
      <c r="AG50" s="34">
        <f>AF50*AE50</f>
        <v>3300000</v>
      </c>
    </row>
    <row r="51" spans="1:35" ht="16.5" customHeight="1" x14ac:dyDescent="0.25">
      <c r="A51" s="55"/>
      <c r="B51" s="35"/>
      <c r="C51" s="6"/>
      <c r="D51" s="141"/>
      <c r="E51" s="141"/>
      <c r="F51" s="6"/>
      <c r="G51" s="6"/>
      <c r="H51" s="29"/>
      <c r="I51" s="6"/>
      <c r="J51" s="30"/>
      <c r="K51" s="29"/>
      <c r="L51" s="31"/>
      <c r="M51" s="30"/>
      <c r="N51" s="32"/>
      <c r="O51" s="111"/>
      <c r="P51" s="34"/>
      <c r="Q51" s="67"/>
      <c r="R51" s="55"/>
      <c r="S51" s="35"/>
      <c r="T51" s="6"/>
      <c r="U51" s="141"/>
      <c r="V51" s="141"/>
      <c r="W51" s="6"/>
      <c r="X51" s="6"/>
      <c r="Y51" s="29"/>
      <c r="Z51" s="6"/>
      <c r="AA51" s="30"/>
      <c r="AB51" s="29"/>
      <c r="AC51" s="31"/>
      <c r="AD51" s="30"/>
      <c r="AE51" s="32"/>
      <c r="AF51" s="111"/>
      <c r="AG51" s="34"/>
    </row>
    <row r="52" spans="1:35" ht="16.5" customHeight="1" x14ac:dyDescent="0.25">
      <c r="A52" s="55" t="s">
        <v>124</v>
      </c>
      <c r="B52" s="53" t="s">
        <v>23</v>
      </c>
      <c r="C52" s="6"/>
      <c r="D52" s="141"/>
      <c r="E52" s="141"/>
      <c r="F52" s="6"/>
      <c r="G52" s="6"/>
      <c r="H52" s="29"/>
      <c r="I52" s="6"/>
      <c r="J52" s="30"/>
      <c r="K52" s="29"/>
      <c r="L52" s="31"/>
      <c r="M52" s="30"/>
      <c r="N52" s="32"/>
      <c r="O52" s="111"/>
      <c r="P52" s="44">
        <f>P53</f>
        <v>3200000</v>
      </c>
      <c r="Q52" s="186"/>
      <c r="R52" s="55" t="s">
        <v>124</v>
      </c>
      <c r="S52" s="53" t="s">
        <v>23</v>
      </c>
      <c r="T52" s="6"/>
      <c r="U52" s="141"/>
      <c r="V52" s="141"/>
      <c r="W52" s="6"/>
      <c r="X52" s="6"/>
      <c r="Y52" s="29"/>
      <c r="Z52" s="6"/>
      <c r="AA52" s="30"/>
      <c r="AB52" s="29"/>
      <c r="AC52" s="31"/>
      <c r="AD52" s="30"/>
      <c r="AE52" s="32"/>
      <c r="AF52" s="111"/>
      <c r="AG52" s="44">
        <f>AG53</f>
        <v>3200000</v>
      </c>
    </row>
    <row r="53" spans="1:35" ht="16.5" customHeight="1" x14ac:dyDescent="0.2">
      <c r="A53" s="55">
        <v>521211</v>
      </c>
      <c r="B53" s="22" t="s">
        <v>8</v>
      </c>
      <c r="C53" s="13"/>
      <c r="D53" s="108"/>
      <c r="E53" s="108"/>
      <c r="F53" s="13"/>
      <c r="G53" s="13"/>
      <c r="H53" s="13"/>
      <c r="I53" s="13"/>
      <c r="J53" s="5"/>
      <c r="K53" s="13"/>
      <c r="L53" s="133"/>
      <c r="M53" s="192"/>
      <c r="N53" s="134"/>
      <c r="O53" s="110"/>
      <c r="P53" s="25">
        <f>SUM(P54:P57)</f>
        <v>3200000</v>
      </c>
      <c r="Q53" s="66"/>
      <c r="R53" s="55">
        <v>521211</v>
      </c>
      <c r="S53" s="22" t="s">
        <v>8</v>
      </c>
      <c r="T53" s="13"/>
      <c r="U53" s="108"/>
      <c r="V53" s="108"/>
      <c r="W53" s="13"/>
      <c r="X53" s="13"/>
      <c r="Y53" s="13"/>
      <c r="Z53" s="13"/>
      <c r="AA53" s="5"/>
      <c r="AB53" s="13"/>
      <c r="AC53" s="133"/>
      <c r="AD53" s="192"/>
      <c r="AE53" s="134"/>
      <c r="AF53" s="110"/>
      <c r="AG53" s="25">
        <f>SUM(AG54:AG57)</f>
        <v>3200000</v>
      </c>
      <c r="AH53" s="4"/>
    </row>
    <row r="54" spans="1:35" ht="16.5" customHeight="1" x14ac:dyDescent="0.25">
      <c r="A54" s="55"/>
      <c r="B54" s="53"/>
      <c r="C54" s="6" t="s">
        <v>9</v>
      </c>
      <c r="D54" s="141"/>
      <c r="E54" s="141"/>
      <c r="F54" s="6"/>
      <c r="G54" s="6"/>
      <c r="H54" s="29"/>
      <c r="I54" s="6">
        <v>1</v>
      </c>
      <c r="J54" s="30" t="s">
        <v>10</v>
      </c>
      <c r="K54" s="29"/>
      <c r="L54" s="31"/>
      <c r="M54" s="30"/>
      <c r="N54" s="32">
        <f>I54</f>
        <v>1</v>
      </c>
      <c r="O54" s="110">
        <v>500000</v>
      </c>
      <c r="P54" s="34">
        <f>O54*N54</f>
        <v>500000</v>
      </c>
      <c r="Q54" s="67"/>
      <c r="R54" s="55"/>
      <c r="S54" s="53"/>
      <c r="T54" s="6" t="s">
        <v>9</v>
      </c>
      <c r="U54" s="141"/>
      <c r="V54" s="141"/>
      <c r="W54" s="6"/>
      <c r="X54" s="6"/>
      <c r="Y54" s="29"/>
      <c r="Z54" s="6">
        <v>1</v>
      </c>
      <c r="AA54" s="30" t="s">
        <v>10</v>
      </c>
      <c r="AB54" s="29"/>
      <c r="AC54" s="31"/>
      <c r="AD54" s="30"/>
      <c r="AE54" s="32">
        <f>Z54</f>
        <v>1</v>
      </c>
      <c r="AF54" s="110">
        <v>500000</v>
      </c>
      <c r="AG54" s="34">
        <f>AF54*AE54</f>
        <v>500000</v>
      </c>
      <c r="AH54" s="4"/>
    </row>
    <row r="55" spans="1:35" ht="16.5" customHeight="1" x14ac:dyDescent="0.25">
      <c r="A55" s="55"/>
      <c r="B55" s="53"/>
      <c r="C55" s="6" t="s">
        <v>12</v>
      </c>
      <c r="D55" s="141"/>
      <c r="E55" s="141"/>
      <c r="F55" s="6"/>
      <c r="G55" s="6"/>
      <c r="H55" s="29"/>
      <c r="I55" s="6">
        <v>1</v>
      </c>
      <c r="J55" s="30" t="s">
        <v>10</v>
      </c>
      <c r="K55" s="29"/>
      <c r="L55" s="31"/>
      <c r="M55" s="30"/>
      <c r="N55" s="32">
        <f t="shared" ref="N55:N56" si="8">I55</f>
        <v>1</v>
      </c>
      <c r="O55" s="110">
        <v>500000</v>
      </c>
      <c r="P55" s="34">
        <f>O55*N55</f>
        <v>500000</v>
      </c>
      <c r="Q55" s="67"/>
      <c r="R55" s="55"/>
      <c r="S55" s="53"/>
      <c r="T55" s="6" t="s">
        <v>12</v>
      </c>
      <c r="U55" s="141"/>
      <c r="V55" s="141"/>
      <c r="W55" s="6"/>
      <c r="X55" s="6"/>
      <c r="Y55" s="29"/>
      <c r="Z55" s="6">
        <v>1</v>
      </c>
      <c r="AA55" s="30" t="s">
        <v>10</v>
      </c>
      <c r="AB55" s="29"/>
      <c r="AC55" s="31"/>
      <c r="AD55" s="30"/>
      <c r="AE55" s="32">
        <f t="shared" ref="AE55:AE56" si="9">Z55</f>
        <v>1</v>
      </c>
      <c r="AF55" s="110">
        <v>500000</v>
      </c>
      <c r="AG55" s="34">
        <f>AF55*AE55</f>
        <v>500000</v>
      </c>
    </row>
    <row r="56" spans="1:35" ht="16.5" customHeight="1" x14ac:dyDescent="0.25">
      <c r="A56" s="55"/>
      <c r="B56" s="53"/>
      <c r="C56" s="6" t="s">
        <v>13</v>
      </c>
      <c r="D56" s="141"/>
      <c r="E56" s="141"/>
      <c r="F56" s="6"/>
      <c r="G56" s="6"/>
      <c r="H56" s="29"/>
      <c r="I56" s="6">
        <v>1</v>
      </c>
      <c r="J56" s="30" t="s">
        <v>10</v>
      </c>
      <c r="K56" s="29"/>
      <c r="L56" s="31"/>
      <c r="M56" s="30"/>
      <c r="N56" s="32">
        <f t="shared" si="8"/>
        <v>1</v>
      </c>
      <c r="O56" s="110">
        <v>1000000</v>
      </c>
      <c r="P56" s="34">
        <f>O56*N56</f>
        <v>1000000</v>
      </c>
      <c r="Q56" s="67"/>
      <c r="R56" s="55"/>
      <c r="S56" s="53"/>
      <c r="T56" s="6" t="s">
        <v>13</v>
      </c>
      <c r="U56" s="141"/>
      <c r="V56" s="141"/>
      <c r="W56" s="6"/>
      <c r="X56" s="6"/>
      <c r="Y56" s="29"/>
      <c r="Z56" s="6">
        <v>1</v>
      </c>
      <c r="AA56" s="30" t="s">
        <v>10</v>
      </c>
      <c r="AB56" s="29"/>
      <c r="AC56" s="31"/>
      <c r="AD56" s="30"/>
      <c r="AE56" s="32">
        <f t="shared" si="9"/>
        <v>1</v>
      </c>
      <c r="AF56" s="110">
        <v>1000000</v>
      </c>
      <c r="AG56" s="34">
        <f>AF56*AE56</f>
        <v>1000000</v>
      </c>
    </row>
    <row r="57" spans="1:35" ht="16.5" customHeight="1" x14ac:dyDescent="0.25">
      <c r="A57" s="55"/>
      <c r="B57" s="35"/>
      <c r="C57" s="6" t="s">
        <v>15</v>
      </c>
      <c r="D57" s="141"/>
      <c r="E57" s="141"/>
      <c r="F57" s="6">
        <v>20</v>
      </c>
      <c r="G57" s="6" t="s">
        <v>16</v>
      </c>
      <c r="H57" s="29" t="s">
        <v>17</v>
      </c>
      <c r="I57" s="6">
        <v>1</v>
      </c>
      <c r="J57" s="30" t="s">
        <v>10</v>
      </c>
      <c r="K57" s="29" t="s">
        <v>17</v>
      </c>
      <c r="L57" s="31">
        <v>1</v>
      </c>
      <c r="M57" s="30" t="s">
        <v>39</v>
      </c>
      <c r="N57" s="32">
        <f>F57*I57</f>
        <v>20</v>
      </c>
      <c r="O57" s="110">
        <v>60000</v>
      </c>
      <c r="P57" s="34">
        <f>O57*N57</f>
        <v>1200000</v>
      </c>
      <c r="Q57" s="67"/>
      <c r="R57" s="55"/>
      <c r="S57" s="35"/>
      <c r="T57" s="6" t="s">
        <v>15</v>
      </c>
      <c r="U57" s="141"/>
      <c r="V57" s="141"/>
      <c r="W57" s="6">
        <v>20</v>
      </c>
      <c r="X57" s="6" t="s">
        <v>16</v>
      </c>
      <c r="Y57" s="29" t="s">
        <v>17</v>
      </c>
      <c r="Z57" s="6">
        <v>1</v>
      </c>
      <c r="AA57" s="30" t="s">
        <v>10</v>
      </c>
      <c r="AB57" s="29" t="s">
        <v>17</v>
      </c>
      <c r="AC57" s="31">
        <v>1</v>
      </c>
      <c r="AD57" s="30" t="s">
        <v>39</v>
      </c>
      <c r="AE57" s="32">
        <f>W57*Z57</f>
        <v>20</v>
      </c>
      <c r="AF57" s="110">
        <v>60000</v>
      </c>
      <c r="AG57" s="34">
        <f>AF57*AE57</f>
        <v>1200000</v>
      </c>
    </row>
    <row r="58" spans="1:35" ht="16.5" customHeight="1" x14ac:dyDescent="0.25">
      <c r="A58" s="55"/>
      <c r="B58" s="35"/>
      <c r="C58" s="6"/>
      <c r="D58" s="141"/>
      <c r="E58" s="141"/>
      <c r="F58" s="6"/>
      <c r="G58" s="6"/>
      <c r="H58" s="29"/>
      <c r="I58" s="6"/>
      <c r="J58" s="30"/>
      <c r="K58" s="29"/>
      <c r="L58" s="31"/>
      <c r="M58" s="30"/>
      <c r="N58" s="32"/>
      <c r="O58" s="111"/>
      <c r="P58" s="34"/>
      <c r="Q58" s="67"/>
      <c r="R58" s="55"/>
      <c r="S58" s="35"/>
      <c r="T58" s="6"/>
      <c r="U58" s="141"/>
      <c r="V58" s="141"/>
      <c r="W58" s="6"/>
      <c r="X58" s="6"/>
      <c r="Y58" s="29"/>
      <c r="Z58" s="6"/>
      <c r="AA58" s="30"/>
      <c r="AB58" s="29"/>
      <c r="AC58" s="31"/>
      <c r="AD58" s="30"/>
      <c r="AE58" s="32"/>
      <c r="AF58" s="111"/>
      <c r="AG58" s="34"/>
    </row>
    <row r="59" spans="1:35" ht="33" customHeight="1" x14ac:dyDescent="0.2">
      <c r="A59" s="127" t="s">
        <v>83</v>
      </c>
      <c r="B59" s="350" t="s">
        <v>80</v>
      </c>
      <c r="C59" s="351"/>
      <c r="D59" s="108"/>
      <c r="E59" s="108" t="s">
        <v>129</v>
      </c>
      <c r="F59" s="13"/>
      <c r="G59" s="13"/>
      <c r="H59" s="13"/>
      <c r="I59" s="13"/>
      <c r="J59" s="5"/>
      <c r="K59" s="13"/>
      <c r="L59" s="23"/>
      <c r="M59" s="5"/>
      <c r="N59" s="20"/>
      <c r="O59" s="128"/>
      <c r="P59" s="25">
        <f>P61+P65+P79+P94</f>
        <v>95200000</v>
      </c>
      <c r="Q59" s="66"/>
      <c r="R59" s="127" t="s">
        <v>83</v>
      </c>
      <c r="S59" s="350" t="s">
        <v>80</v>
      </c>
      <c r="T59" s="351"/>
      <c r="U59" s="108"/>
      <c r="V59" s="108" t="s">
        <v>129</v>
      </c>
      <c r="W59" s="13"/>
      <c r="X59" s="13"/>
      <c r="Y59" s="13"/>
      <c r="Z59" s="13"/>
      <c r="AA59" s="5"/>
      <c r="AB59" s="13"/>
      <c r="AC59" s="23"/>
      <c r="AD59" s="5"/>
      <c r="AE59" s="20"/>
      <c r="AF59" s="128"/>
      <c r="AG59" s="25">
        <f>AG61+AG65+AG79+AG94</f>
        <v>95200000</v>
      </c>
      <c r="AH59" s="4"/>
      <c r="AI59" s="105"/>
    </row>
    <row r="60" spans="1:35" ht="16.5" customHeight="1" x14ac:dyDescent="0.2">
      <c r="A60" s="127"/>
      <c r="B60" s="191"/>
      <c r="C60" s="192"/>
      <c r="D60" s="108"/>
      <c r="E60" s="108"/>
      <c r="F60" s="13"/>
      <c r="G60" s="13"/>
      <c r="H60" s="13"/>
      <c r="I60" s="13"/>
      <c r="J60" s="5"/>
      <c r="K60" s="13"/>
      <c r="L60" s="23"/>
      <c r="M60" s="5"/>
      <c r="N60" s="20"/>
      <c r="O60" s="128"/>
      <c r="P60" s="25"/>
      <c r="Q60" s="66"/>
      <c r="R60" s="127"/>
      <c r="S60" s="191"/>
      <c r="T60" s="192"/>
      <c r="U60" s="108"/>
      <c r="V60" s="108"/>
      <c r="W60" s="13"/>
      <c r="X60" s="13"/>
      <c r="Y60" s="13"/>
      <c r="Z60" s="13"/>
      <c r="AA60" s="5"/>
      <c r="AB60" s="13"/>
      <c r="AC60" s="23"/>
      <c r="AD60" s="5"/>
      <c r="AE60" s="20"/>
      <c r="AF60" s="128"/>
      <c r="AG60" s="25"/>
      <c r="AH60" s="4"/>
      <c r="AI60" s="105"/>
    </row>
    <row r="61" spans="1:35" ht="16.5" customHeight="1" x14ac:dyDescent="0.2">
      <c r="A61" s="55" t="s">
        <v>121</v>
      </c>
      <c r="B61" s="53" t="s">
        <v>75</v>
      </c>
      <c r="C61" s="13"/>
      <c r="D61" s="108"/>
      <c r="E61" s="108"/>
      <c r="F61" s="13"/>
      <c r="G61" s="13"/>
      <c r="H61" s="13"/>
      <c r="I61" s="13"/>
      <c r="J61" s="5"/>
      <c r="K61" s="13"/>
      <c r="L61" s="23"/>
      <c r="M61" s="5"/>
      <c r="N61" s="20"/>
      <c r="O61" s="128"/>
      <c r="P61" s="44">
        <f>P62</f>
        <v>1200000</v>
      </c>
      <c r="Q61" s="186"/>
      <c r="R61" s="55" t="s">
        <v>121</v>
      </c>
      <c r="S61" s="53" t="s">
        <v>75</v>
      </c>
      <c r="T61" s="13"/>
      <c r="U61" s="108"/>
      <c r="V61" s="108"/>
      <c r="W61" s="13"/>
      <c r="X61" s="13"/>
      <c r="Y61" s="13"/>
      <c r="Z61" s="13"/>
      <c r="AA61" s="5"/>
      <c r="AB61" s="13"/>
      <c r="AC61" s="23"/>
      <c r="AD61" s="5"/>
      <c r="AE61" s="20"/>
      <c r="AF61" s="128"/>
      <c r="AG61" s="44">
        <f>AG62</f>
        <v>1200000</v>
      </c>
      <c r="AH61" s="4"/>
      <c r="AI61" s="105"/>
    </row>
    <row r="62" spans="1:35" ht="16.5" customHeight="1" x14ac:dyDescent="0.2">
      <c r="A62" s="55">
        <v>521211</v>
      </c>
      <c r="B62" s="22" t="s">
        <v>8</v>
      </c>
      <c r="C62" s="13"/>
      <c r="D62" s="108"/>
      <c r="E62" s="108"/>
      <c r="F62" s="13"/>
      <c r="G62" s="13"/>
      <c r="H62" s="13"/>
      <c r="I62" s="13"/>
      <c r="J62" s="5"/>
      <c r="K62" s="13"/>
      <c r="L62" s="133"/>
      <c r="M62" s="192"/>
      <c r="N62" s="134"/>
      <c r="O62" s="110"/>
      <c r="P62" s="25">
        <f>SUM(P63)</f>
        <v>1200000</v>
      </c>
      <c r="Q62" s="66"/>
      <c r="R62" s="55">
        <v>521211</v>
      </c>
      <c r="S62" s="22" t="s">
        <v>8</v>
      </c>
      <c r="T62" s="13"/>
      <c r="U62" s="108"/>
      <c r="V62" s="108"/>
      <c r="W62" s="13"/>
      <c r="X62" s="13"/>
      <c r="Y62" s="13"/>
      <c r="Z62" s="13"/>
      <c r="AA62" s="5"/>
      <c r="AB62" s="13"/>
      <c r="AC62" s="133"/>
      <c r="AD62" s="192"/>
      <c r="AE62" s="134"/>
      <c r="AF62" s="110"/>
      <c r="AG62" s="25">
        <f>SUM(AG63)</f>
        <v>1200000</v>
      </c>
      <c r="AH62" s="4"/>
    </row>
    <row r="63" spans="1:35" ht="16.5" customHeight="1" x14ac:dyDescent="0.25">
      <c r="A63" s="55"/>
      <c r="B63" s="35"/>
      <c r="C63" s="6" t="s">
        <v>15</v>
      </c>
      <c r="D63" s="141"/>
      <c r="E63" s="141"/>
      <c r="F63" s="6">
        <v>20</v>
      </c>
      <c r="G63" s="6" t="s">
        <v>16</v>
      </c>
      <c r="H63" s="29" t="s">
        <v>17</v>
      </c>
      <c r="I63" s="6">
        <v>1</v>
      </c>
      <c r="J63" s="30" t="s">
        <v>10</v>
      </c>
      <c r="K63" s="29" t="s">
        <v>17</v>
      </c>
      <c r="L63" s="31">
        <v>1</v>
      </c>
      <c r="M63" s="30" t="s">
        <v>39</v>
      </c>
      <c r="N63" s="32">
        <f>F63*I63</f>
        <v>20</v>
      </c>
      <c r="O63" s="110">
        <v>60000</v>
      </c>
      <c r="P63" s="34">
        <f>O63*N63</f>
        <v>1200000</v>
      </c>
      <c r="Q63" s="67"/>
      <c r="R63" s="55"/>
      <c r="S63" s="35"/>
      <c r="T63" s="6" t="s">
        <v>15</v>
      </c>
      <c r="U63" s="141"/>
      <c r="V63" s="141"/>
      <c r="W63" s="6">
        <v>20</v>
      </c>
      <c r="X63" s="6" t="s">
        <v>16</v>
      </c>
      <c r="Y63" s="29" t="s">
        <v>17</v>
      </c>
      <c r="Z63" s="6">
        <v>1</v>
      </c>
      <c r="AA63" s="30" t="s">
        <v>10</v>
      </c>
      <c r="AB63" s="29" t="s">
        <v>17</v>
      </c>
      <c r="AC63" s="31">
        <v>1</v>
      </c>
      <c r="AD63" s="30" t="s">
        <v>39</v>
      </c>
      <c r="AE63" s="32">
        <f>W63*Z63</f>
        <v>20</v>
      </c>
      <c r="AF63" s="110">
        <v>60000</v>
      </c>
      <c r="AG63" s="34">
        <f>AF63*AE63</f>
        <v>1200000</v>
      </c>
    </row>
    <row r="64" spans="1:35" ht="16.5" customHeight="1" x14ac:dyDescent="0.25">
      <c r="A64" s="55"/>
      <c r="B64" s="35"/>
      <c r="C64" s="6"/>
      <c r="D64" s="141"/>
      <c r="E64" s="141"/>
      <c r="F64" s="6"/>
      <c r="G64" s="6"/>
      <c r="H64" s="29"/>
      <c r="I64" s="6"/>
      <c r="J64" s="30"/>
      <c r="K64" s="29"/>
      <c r="L64" s="31"/>
      <c r="M64" s="30"/>
      <c r="N64" s="32"/>
      <c r="O64" s="110"/>
      <c r="P64" s="34"/>
      <c r="Q64" s="67"/>
      <c r="R64" s="55"/>
      <c r="S64" s="35"/>
      <c r="T64" s="6"/>
      <c r="U64" s="141"/>
      <c r="V64" s="141"/>
      <c r="W64" s="6"/>
      <c r="X64" s="6"/>
      <c r="Y64" s="29"/>
      <c r="Z64" s="6"/>
      <c r="AA64" s="30"/>
      <c r="AB64" s="29"/>
      <c r="AC64" s="31"/>
      <c r="AD64" s="30"/>
      <c r="AE64" s="32"/>
      <c r="AF64" s="110"/>
      <c r="AG64" s="34"/>
    </row>
    <row r="65" spans="1:35" ht="16.5" customHeight="1" x14ac:dyDescent="0.2">
      <c r="A65" s="55" t="s">
        <v>122</v>
      </c>
      <c r="B65" s="53" t="s">
        <v>125</v>
      </c>
      <c r="C65" s="5"/>
      <c r="D65" s="190"/>
      <c r="E65" s="190"/>
      <c r="F65" s="5"/>
      <c r="G65" s="5"/>
      <c r="H65" s="5"/>
      <c r="I65" s="13"/>
      <c r="J65" s="5"/>
      <c r="K65" s="13"/>
      <c r="L65" s="133"/>
      <c r="M65" s="192"/>
      <c r="N65" s="134"/>
      <c r="O65" s="110"/>
      <c r="P65" s="44">
        <f>P68+P73+P76+P66</f>
        <v>38500000</v>
      </c>
      <c r="Q65" s="186"/>
      <c r="R65" s="55" t="s">
        <v>122</v>
      </c>
      <c r="S65" s="53" t="s">
        <v>125</v>
      </c>
      <c r="T65" s="5"/>
      <c r="U65" s="190"/>
      <c r="V65" s="190"/>
      <c r="W65" s="5"/>
      <c r="X65" s="5"/>
      <c r="Y65" s="5"/>
      <c r="Z65" s="13"/>
      <c r="AA65" s="5"/>
      <c r="AB65" s="13"/>
      <c r="AC65" s="133"/>
      <c r="AD65" s="192"/>
      <c r="AE65" s="134"/>
      <c r="AF65" s="110"/>
      <c r="AG65" s="44">
        <f>AG68+AG73+AG76+AG66</f>
        <v>38500000</v>
      </c>
      <c r="AH65" s="4"/>
    </row>
    <row r="66" spans="1:35" ht="17.25" customHeight="1" x14ac:dyDescent="0.2">
      <c r="A66" s="55">
        <v>521114</v>
      </c>
      <c r="B66" s="53" t="s">
        <v>184</v>
      </c>
      <c r="C66" s="5"/>
      <c r="D66" s="20"/>
      <c r="E66" s="20"/>
      <c r="N66" s="20"/>
      <c r="O66" s="128"/>
      <c r="P66" s="25">
        <f>SUM(P67)</f>
        <v>100000</v>
      </c>
      <c r="Q66" s="66"/>
      <c r="R66" s="55">
        <v>521114</v>
      </c>
      <c r="S66" s="53" t="s">
        <v>184</v>
      </c>
      <c r="T66" s="5"/>
      <c r="U66" s="20"/>
      <c r="V66" s="20"/>
      <c r="AE66" s="20"/>
      <c r="AF66" s="128"/>
      <c r="AG66" s="25">
        <f>SUM(AG67)</f>
        <v>100000</v>
      </c>
      <c r="AH66" s="4"/>
      <c r="AI66" s="105"/>
    </row>
    <row r="67" spans="1:35" ht="17.25" customHeight="1" x14ac:dyDescent="0.25">
      <c r="A67" s="181"/>
      <c r="B67" s="35"/>
      <c r="C67" s="6" t="s">
        <v>14</v>
      </c>
      <c r="D67" s="141"/>
      <c r="E67" s="141"/>
      <c r="F67" s="6"/>
      <c r="G67" s="6"/>
      <c r="H67" s="29"/>
      <c r="I67" s="6">
        <v>1</v>
      </c>
      <c r="J67" s="30" t="s">
        <v>10</v>
      </c>
      <c r="K67" s="29"/>
      <c r="L67" s="31"/>
      <c r="M67" s="30"/>
      <c r="N67" s="32">
        <f>I67</f>
        <v>1</v>
      </c>
      <c r="O67" s="110">
        <v>100000</v>
      </c>
      <c r="P67" s="34">
        <f>O67*N67</f>
        <v>100000</v>
      </c>
      <c r="Q67" s="67"/>
      <c r="R67" s="181"/>
      <c r="S67" s="35"/>
      <c r="T67" s="6" t="s">
        <v>14</v>
      </c>
      <c r="U67" s="141"/>
      <c r="V67" s="141"/>
      <c r="W67" s="6"/>
      <c r="X67" s="6"/>
      <c r="Y67" s="29"/>
      <c r="Z67" s="6">
        <v>1</v>
      </c>
      <c r="AA67" s="30" t="s">
        <v>10</v>
      </c>
      <c r="AB67" s="29"/>
      <c r="AC67" s="31"/>
      <c r="AD67" s="30"/>
      <c r="AE67" s="32">
        <f>Z67</f>
        <v>1</v>
      </c>
      <c r="AF67" s="110">
        <v>100000</v>
      </c>
      <c r="AG67" s="34">
        <f>AF67*AE67</f>
        <v>100000</v>
      </c>
      <c r="AH67" s="4"/>
      <c r="AI67" s="105"/>
    </row>
    <row r="68" spans="1:35" ht="16.5" customHeight="1" x14ac:dyDescent="0.2">
      <c r="A68" s="55">
        <v>521211</v>
      </c>
      <c r="B68" s="22" t="s">
        <v>8</v>
      </c>
      <c r="C68" s="13"/>
      <c r="D68" s="108"/>
      <c r="E68" s="108"/>
      <c r="F68" s="13"/>
      <c r="G68" s="13"/>
      <c r="H68" s="13"/>
      <c r="I68" s="13"/>
      <c r="J68" s="5"/>
      <c r="K68" s="13"/>
      <c r="L68" s="133"/>
      <c r="M68" s="192"/>
      <c r="N68" s="134"/>
      <c r="O68" s="110"/>
      <c r="P68" s="25">
        <f>SUM(P69:P72)</f>
        <v>13000000</v>
      </c>
      <c r="Q68" s="66"/>
      <c r="R68" s="55">
        <v>521211</v>
      </c>
      <c r="S68" s="22" t="s">
        <v>8</v>
      </c>
      <c r="T68" s="13"/>
      <c r="U68" s="108"/>
      <c r="V68" s="108"/>
      <c r="W68" s="13"/>
      <c r="X68" s="13"/>
      <c r="Y68" s="13"/>
      <c r="Z68" s="13"/>
      <c r="AA68" s="5"/>
      <c r="AB68" s="13"/>
      <c r="AC68" s="133"/>
      <c r="AD68" s="192"/>
      <c r="AE68" s="134"/>
      <c r="AF68" s="110"/>
      <c r="AG68" s="25">
        <f>SUM(AG69:AG72)</f>
        <v>13000000</v>
      </c>
      <c r="AH68" s="4"/>
    </row>
    <row r="69" spans="1:35" ht="16.5" customHeight="1" x14ac:dyDescent="0.25">
      <c r="A69" s="55"/>
      <c r="B69" s="53"/>
      <c r="C69" s="6" t="s">
        <v>9</v>
      </c>
      <c r="D69" s="141"/>
      <c r="E69" s="141"/>
      <c r="F69" s="6"/>
      <c r="G69" s="6"/>
      <c r="H69" s="29"/>
      <c r="I69" s="6">
        <v>1</v>
      </c>
      <c r="J69" s="30" t="s">
        <v>10</v>
      </c>
      <c r="K69" s="29"/>
      <c r="L69" s="31"/>
      <c r="M69" s="30"/>
      <c r="N69" s="32">
        <f>I69</f>
        <v>1</v>
      </c>
      <c r="O69" s="110">
        <v>1000000</v>
      </c>
      <c r="P69" s="34">
        <f>O69*N69</f>
        <v>1000000</v>
      </c>
      <c r="Q69" s="67"/>
      <c r="R69" s="55"/>
      <c r="S69" s="53"/>
      <c r="T69" s="6" t="s">
        <v>9</v>
      </c>
      <c r="U69" s="141"/>
      <c r="V69" s="141"/>
      <c r="W69" s="6"/>
      <c r="X69" s="6"/>
      <c r="Y69" s="29"/>
      <c r="Z69" s="6">
        <v>1</v>
      </c>
      <c r="AA69" s="30" t="s">
        <v>10</v>
      </c>
      <c r="AB69" s="29"/>
      <c r="AC69" s="31"/>
      <c r="AD69" s="30"/>
      <c r="AE69" s="32">
        <f>Z69</f>
        <v>1</v>
      </c>
      <c r="AF69" s="110">
        <v>1000000</v>
      </c>
      <c r="AG69" s="34">
        <f>AF69*AE69</f>
        <v>1000000</v>
      </c>
      <c r="AH69" s="4"/>
    </row>
    <row r="70" spans="1:35" ht="16.5" customHeight="1" x14ac:dyDescent="0.25">
      <c r="A70" s="55"/>
      <c r="B70" s="53"/>
      <c r="C70" s="6" t="s">
        <v>12</v>
      </c>
      <c r="D70" s="141"/>
      <c r="E70" s="141"/>
      <c r="F70" s="6"/>
      <c r="G70" s="6"/>
      <c r="H70" s="29"/>
      <c r="I70" s="6">
        <v>1</v>
      </c>
      <c r="J70" s="30" t="s">
        <v>10</v>
      </c>
      <c r="K70" s="29"/>
      <c r="L70" s="31"/>
      <c r="M70" s="30"/>
      <c r="N70" s="32">
        <f t="shared" ref="N70:N71" si="10">I70</f>
        <v>1</v>
      </c>
      <c r="O70" s="110">
        <v>1000000</v>
      </c>
      <c r="P70" s="34">
        <f>O70*N70</f>
        <v>1000000</v>
      </c>
      <c r="Q70" s="67"/>
      <c r="R70" s="55"/>
      <c r="S70" s="53"/>
      <c r="T70" s="6" t="s">
        <v>12</v>
      </c>
      <c r="U70" s="141"/>
      <c r="V70" s="141"/>
      <c r="W70" s="6"/>
      <c r="X70" s="6"/>
      <c r="Y70" s="29"/>
      <c r="Z70" s="6">
        <v>1</v>
      </c>
      <c r="AA70" s="30" t="s">
        <v>10</v>
      </c>
      <c r="AB70" s="29"/>
      <c r="AC70" s="31"/>
      <c r="AD70" s="30"/>
      <c r="AE70" s="32">
        <f t="shared" ref="AE70:AE71" si="11">Z70</f>
        <v>1</v>
      </c>
      <c r="AF70" s="110">
        <v>1000000</v>
      </c>
      <c r="AG70" s="34">
        <f>AF70*AE70</f>
        <v>1000000</v>
      </c>
    </row>
    <row r="71" spans="1:35" ht="16.5" customHeight="1" x14ac:dyDescent="0.25">
      <c r="A71" s="55"/>
      <c r="B71" s="53"/>
      <c r="C71" s="6" t="s">
        <v>13</v>
      </c>
      <c r="D71" s="141"/>
      <c r="E71" s="141"/>
      <c r="F71" s="6"/>
      <c r="G71" s="6"/>
      <c r="H71" s="29"/>
      <c r="I71" s="6">
        <v>1</v>
      </c>
      <c r="J71" s="30" t="s">
        <v>10</v>
      </c>
      <c r="K71" s="29"/>
      <c r="L71" s="31"/>
      <c r="M71" s="30"/>
      <c r="N71" s="32">
        <f t="shared" si="10"/>
        <v>1</v>
      </c>
      <c r="O71" s="110">
        <v>2000000</v>
      </c>
      <c r="P71" s="34">
        <f>O71*N71</f>
        <v>2000000</v>
      </c>
      <c r="Q71" s="67"/>
      <c r="R71" s="55"/>
      <c r="S71" s="53"/>
      <c r="T71" s="6" t="s">
        <v>13</v>
      </c>
      <c r="U71" s="141"/>
      <c r="V71" s="141"/>
      <c r="W71" s="6"/>
      <c r="X71" s="6"/>
      <c r="Y71" s="29"/>
      <c r="Z71" s="6">
        <v>1</v>
      </c>
      <c r="AA71" s="30" t="s">
        <v>10</v>
      </c>
      <c r="AB71" s="29"/>
      <c r="AC71" s="31"/>
      <c r="AD71" s="30"/>
      <c r="AE71" s="32">
        <f t="shared" si="11"/>
        <v>1</v>
      </c>
      <c r="AF71" s="110">
        <v>2000000</v>
      </c>
      <c r="AG71" s="34">
        <f>AF71*AE71</f>
        <v>2000000</v>
      </c>
    </row>
    <row r="72" spans="1:35" ht="16.5" customHeight="1" x14ac:dyDescent="0.25">
      <c r="A72" s="55"/>
      <c r="B72" s="35"/>
      <c r="C72" s="6" t="s">
        <v>15</v>
      </c>
      <c r="D72" s="141"/>
      <c r="E72" s="141"/>
      <c r="F72" s="6">
        <v>30</v>
      </c>
      <c r="G72" s="6" t="s">
        <v>16</v>
      </c>
      <c r="H72" s="29" t="s">
        <v>17</v>
      </c>
      <c r="I72" s="6">
        <v>5</v>
      </c>
      <c r="J72" s="30" t="s">
        <v>10</v>
      </c>
      <c r="K72" s="29" t="s">
        <v>17</v>
      </c>
      <c r="L72" s="31">
        <v>1</v>
      </c>
      <c r="M72" s="30" t="s">
        <v>39</v>
      </c>
      <c r="N72" s="32">
        <f>F72*I72</f>
        <v>150</v>
      </c>
      <c r="O72" s="110">
        <v>60000</v>
      </c>
      <c r="P72" s="34">
        <f>O72*N72</f>
        <v>9000000</v>
      </c>
      <c r="Q72" s="67"/>
      <c r="R72" s="55"/>
      <c r="S72" s="35"/>
      <c r="T72" s="6" t="s">
        <v>15</v>
      </c>
      <c r="U72" s="141"/>
      <c r="V72" s="141"/>
      <c r="W72" s="6">
        <v>30</v>
      </c>
      <c r="X72" s="6" t="s">
        <v>16</v>
      </c>
      <c r="Y72" s="29" t="s">
        <v>17</v>
      </c>
      <c r="Z72" s="6">
        <v>5</v>
      </c>
      <c r="AA72" s="30" t="s">
        <v>10</v>
      </c>
      <c r="AB72" s="29" t="s">
        <v>17</v>
      </c>
      <c r="AC72" s="31">
        <v>1</v>
      </c>
      <c r="AD72" s="30" t="s">
        <v>39</v>
      </c>
      <c r="AE72" s="32">
        <f>W72*Z72</f>
        <v>150</v>
      </c>
      <c r="AF72" s="110">
        <v>60000</v>
      </c>
      <c r="AG72" s="34">
        <f>AF72*AE72</f>
        <v>9000000</v>
      </c>
    </row>
    <row r="73" spans="1:35" ht="16.5" customHeight="1" x14ac:dyDescent="0.25">
      <c r="A73" s="55">
        <v>522151</v>
      </c>
      <c r="B73" s="22" t="s">
        <v>26</v>
      </c>
      <c r="C73" s="13"/>
      <c r="D73" s="108"/>
      <c r="E73" s="108"/>
      <c r="F73" s="13"/>
      <c r="G73" s="13"/>
      <c r="H73" s="13"/>
      <c r="I73" s="5"/>
      <c r="J73" s="30"/>
      <c r="K73" s="29"/>
      <c r="L73" s="31"/>
      <c r="M73" s="30"/>
      <c r="N73" s="32"/>
      <c r="O73" s="111"/>
      <c r="P73" s="25">
        <f>SUM(P74:P75)</f>
        <v>21000000</v>
      </c>
      <c r="Q73" s="66"/>
      <c r="R73" s="55">
        <v>522151</v>
      </c>
      <c r="S73" s="22" t="s">
        <v>26</v>
      </c>
      <c r="T73" s="13"/>
      <c r="U73" s="108"/>
      <c r="V73" s="108"/>
      <c r="W73" s="13"/>
      <c r="X73" s="13"/>
      <c r="Y73" s="13"/>
      <c r="Z73" s="5"/>
      <c r="AA73" s="30"/>
      <c r="AB73" s="29"/>
      <c r="AC73" s="31"/>
      <c r="AD73" s="30"/>
      <c r="AE73" s="32"/>
      <c r="AF73" s="111"/>
      <c r="AG73" s="25">
        <f>SUM(AG74:AG75)</f>
        <v>21000000</v>
      </c>
    </row>
    <row r="74" spans="1:35" ht="16.5" customHeight="1" x14ac:dyDescent="0.25">
      <c r="A74" s="55"/>
      <c r="B74" s="35"/>
      <c r="C74" s="6" t="s">
        <v>27</v>
      </c>
      <c r="D74" s="141"/>
      <c r="E74" s="141"/>
      <c r="F74" s="6">
        <v>2</v>
      </c>
      <c r="G74" s="6" t="s">
        <v>16</v>
      </c>
      <c r="H74" s="29" t="s">
        <v>17</v>
      </c>
      <c r="I74" s="6">
        <v>2</v>
      </c>
      <c r="J74" s="30" t="s">
        <v>28</v>
      </c>
      <c r="K74" s="29" t="s">
        <v>17</v>
      </c>
      <c r="L74" s="31">
        <v>3</v>
      </c>
      <c r="M74" s="30" t="s">
        <v>10</v>
      </c>
      <c r="N74" s="32">
        <f>L74*I74*F74</f>
        <v>12</v>
      </c>
      <c r="O74" s="111">
        <v>1400000</v>
      </c>
      <c r="P74" s="67">
        <f>O74*N74</f>
        <v>16800000</v>
      </c>
      <c r="Q74" s="67"/>
      <c r="R74" s="55"/>
      <c r="S74" s="35"/>
      <c r="T74" s="6" t="s">
        <v>27</v>
      </c>
      <c r="U74" s="141"/>
      <c r="V74" s="141"/>
      <c r="W74" s="6">
        <v>2</v>
      </c>
      <c r="X74" s="6" t="s">
        <v>16</v>
      </c>
      <c r="Y74" s="29" t="s">
        <v>17</v>
      </c>
      <c r="Z74" s="6">
        <v>2</v>
      </c>
      <c r="AA74" s="30" t="s">
        <v>28</v>
      </c>
      <c r="AB74" s="29" t="s">
        <v>17</v>
      </c>
      <c r="AC74" s="31">
        <v>3</v>
      </c>
      <c r="AD74" s="30" t="s">
        <v>10</v>
      </c>
      <c r="AE74" s="32">
        <f>AC74*Z74*W74</f>
        <v>12</v>
      </c>
      <c r="AF74" s="111">
        <v>1400000</v>
      </c>
      <c r="AG74" s="67">
        <f>AF74*AE74</f>
        <v>16800000</v>
      </c>
    </row>
    <row r="75" spans="1:35" ht="16.5" customHeight="1" x14ac:dyDescent="0.25">
      <c r="A75" s="55"/>
      <c r="B75" s="35"/>
      <c r="C75" s="6" t="s">
        <v>30</v>
      </c>
      <c r="D75" s="141"/>
      <c r="E75" s="141"/>
      <c r="F75" s="6">
        <v>1</v>
      </c>
      <c r="G75" s="6" t="s">
        <v>16</v>
      </c>
      <c r="H75" s="29" t="s">
        <v>17</v>
      </c>
      <c r="I75" s="6">
        <v>2</v>
      </c>
      <c r="J75" s="30" t="s">
        <v>28</v>
      </c>
      <c r="K75" s="29" t="s">
        <v>17</v>
      </c>
      <c r="L75" s="31">
        <v>3</v>
      </c>
      <c r="M75" s="30" t="s">
        <v>10</v>
      </c>
      <c r="N75" s="32">
        <f t="shared" ref="N75" si="12">L75*I75*F75</f>
        <v>6</v>
      </c>
      <c r="O75" s="111">
        <v>700000</v>
      </c>
      <c r="P75" s="67">
        <f>O75*N75</f>
        <v>4200000</v>
      </c>
      <c r="Q75" s="67"/>
      <c r="R75" s="55"/>
      <c r="S75" s="35"/>
      <c r="T75" s="6" t="s">
        <v>30</v>
      </c>
      <c r="U75" s="141"/>
      <c r="V75" s="141"/>
      <c r="W75" s="6">
        <v>1</v>
      </c>
      <c r="X75" s="6" t="s">
        <v>16</v>
      </c>
      <c r="Y75" s="29" t="s">
        <v>17</v>
      </c>
      <c r="Z75" s="6">
        <v>2</v>
      </c>
      <c r="AA75" s="30" t="s">
        <v>28</v>
      </c>
      <c r="AB75" s="29" t="s">
        <v>17</v>
      </c>
      <c r="AC75" s="31">
        <v>3</v>
      </c>
      <c r="AD75" s="30" t="s">
        <v>10</v>
      </c>
      <c r="AE75" s="32">
        <f t="shared" ref="AE75" si="13">AC75*Z75*W75</f>
        <v>6</v>
      </c>
      <c r="AF75" s="111">
        <v>700000</v>
      </c>
      <c r="AG75" s="67">
        <f>AF75*AE75</f>
        <v>4200000</v>
      </c>
    </row>
    <row r="76" spans="1:35" ht="16.5" customHeight="1" x14ac:dyDescent="0.2">
      <c r="A76" s="127" t="s">
        <v>32</v>
      </c>
      <c r="B76" s="54" t="s">
        <v>33</v>
      </c>
      <c r="C76" s="138"/>
      <c r="D76" s="142"/>
      <c r="E76" s="142"/>
      <c r="F76" s="138"/>
      <c r="G76" s="138"/>
      <c r="H76" s="138"/>
      <c r="I76" s="138"/>
      <c r="J76" s="138"/>
      <c r="K76" s="138"/>
      <c r="L76" s="135"/>
      <c r="M76" s="132"/>
      <c r="N76" s="32"/>
      <c r="O76" s="112"/>
      <c r="P76" s="66">
        <f>SUM(P77)</f>
        <v>4400000</v>
      </c>
      <c r="Q76" s="66"/>
      <c r="R76" s="127" t="s">
        <v>32</v>
      </c>
      <c r="S76" s="54" t="s">
        <v>33</v>
      </c>
      <c r="T76" s="138"/>
      <c r="U76" s="142"/>
      <c r="V76" s="142"/>
      <c r="W76" s="138"/>
      <c r="X76" s="138"/>
      <c r="Y76" s="138"/>
      <c r="Z76" s="138"/>
      <c r="AA76" s="138"/>
      <c r="AB76" s="138"/>
      <c r="AC76" s="135"/>
      <c r="AD76" s="132"/>
      <c r="AE76" s="32"/>
      <c r="AF76" s="112"/>
      <c r="AG76" s="66">
        <f>SUM(AG77)</f>
        <v>4400000</v>
      </c>
      <c r="AH76" s="4"/>
    </row>
    <row r="77" spans="1:35" ht="16.5" customHeight="1" x14ac:dyDescent="0.25">
      <c r="A77" s="55"/>
      <c r="B77" s="35"/>
      <c r="C77" s="6" t="s">
        <v>34</v>
      </c>
      <c r="D77" s="141"/>
      <c r="E77" s="141"/>
      <c r="F77" s="6">
        <v>10</v>
      </c>
      <c r="G77" s="6" t="s">
        <v>16</v>
      </c>
      <c r="H77" s="29" t="s">
        <v>17</v>
      </c>
      <c r="I77" s="6">
        <v>1</v>
      </c>
      <c r="J77" s="30" t="s">
        <v>35</v>
      </c>
      <c r="K77" s="29" t="s">
        <v>17</v>
      </c>
      <c r="L77" s="31">
        <v>4</v>
      </c>
      <c r="M77" s="30" t="s">
        <v>31</v>
      </c>
      <c r="N77" s="32">
        <f>F77*I77*L77</f>
        <v>40</v>
      </c>
      <c r="O77" s="111">
        <v>110000</v>
      </c>
      <c r="P77" s="34">
        <f>O77*N77</f>
        <v>4400000</v>
      </c>
      <c r="Q77" s="67"/>
      <c r="R77" s="55"/>
      <c r="S77" s="35"/>
      <c r="T77" s="6" t="s">
        <v>34</v>
      </c>
      <c r="U77" s="141"/>
      <c r="V77" s="141"/>
      <c r="W77" s="6">
        <v>10</v>
      </c>
      <c r="X77" s="6" t="s">
        <v>16</v>
      </c>
      <c r="Y77" s="29" t="s">
        <v>17</v>
      </c>
      <c r="Z77" s="6">
        <v>1</v>
      </c>
      <c r="AA77" s="30" t="s">
        <v>35</v>
      </c>
      <c r="AB77" s="29" t="s">
        <v>17</v>
      </c>
      <c r="AC77" s="31">
        <v>4</v>
      </c>
      <c r="AD77" s="30" t="s">
        <v>31</v>
      </c>
      <c r="AE77" s="32">
        <f>W77*Z77*AC77</f>
        <v>40</v>
      </c>
      <c r="AF77" s="111">
        <v>110000</v>
      </c>
      <c r="AG77" s="34">
        <f>AF77*AE77</f>
        <v>4400000</v>
      </c>
    </row>
    <row r="78" spans="1:35" ht="16.5" customHeight="1" x14ac:dyDescent="0.25">
      <c r="A78" s="55"/>
      <c r="B78" s="35"/>
      <c r="C78" s="6"/>
      <c r="D78" s="141"/>
      <c r="E78" s="141"/>
      <c r="F78" s="6"/>
      <c r="G78" s="6"/>
      <c r="H78" s="29"/>
      <c r="I78" s="6"/>
      <c r="J78" s="30"/>
      <c r="K78" s="29"/>
      <c r="L78" s="31"/>
      <c r="M78" s="30"/>
      <c r="N78" s="32"/>
      <c r="O78" s="111"/>
      <c r="P78" s="34"/>
      <c r="Q78" s="67"/>
      <c r="R78" s="55"/>
      <c r="S78" s="35"/>
      <c r="T78" s="6"/>
      <c r="U78" s="141"/>
      <c r="V78" s="141"/>
      <c r="W78" s="6"/>
      <c r="X78" s="6"/>
      <c r="Y78" s="29"/>
      <c r="Z78" s="6"/>
      <c r="AA78" s="30"/>
      <c r="AB78" s="29"/>
      <c r="AC78" s="31"/>
      <c r="AD78" s="30"/>
      <c r="AE78" s="32"/>
      <c r="AF78" s="111"/>
      <c r="AG78" s="34"/>
    </row>
    <row r="79" spans="1:35" ht="16.5" customHeight="1" x14ac:dyDescent="0.2">
      <c r="A79" s="55" t="s">
        <v>123</v>
      </c>
      <c r="B79" s="53" t="s">
        <v>82</v>
      </c>
      <c r="C79" s="5"/>
      <c r="D79" s="190"/>
      <c r="E79" s="190"/>
      <c r="F79" s="5"/>
      <c r="G79" s="5"/>
      <c r="H79" s="5"/>
      <c r="I79" s="13"/>
      <c r="J79" s="5"/>
      <c r="K79" s="13"/>
      <c r="L79" s="133"/>
      <c r="M79" s="192"/>
      <c r="N79" s="134"/>
      <c r="O79" s="110"/>
      <c r="P79" s="44">
        <f>P82+P86+P89+P80</f>
        <v>52300000</v>
      </c>
      <c r="Q79" s="186"/>
      <c r="R79" s="55" t="s">
        <v>123</v>
      </c>
      <c r="S79" s="53" t="s">
        <v>82</v>
      </c>
      <c r="T79" s="5"/>
      <c r="U79" s="190"/>
      <c r="V79" s="190"/>
      <c r="W79" s="5"/>
      <c r="X79" s="5"/>
      <c r="Y79" s="5"/>
      <c r="Z79" s="13"/>
      <c r="AA79" s="5"/>
      <c r="AB79" s="13"/>
      <c r="AC79" s="133"/>
      <c r="AD79" s="192"/>
      <c r="AE79" s="134"/>
      <c r="AF79" s="110"/>
      <c r="AG79" s="44">
        <f>AG82+AG86+AG89+AG80</f>
        <v>52300000</v>
      </c>
      <c r="AH79" s="4"/>
    </row>
    <row r="80" spans="1:35" ht="17.25" customHeight="1" x14ac:dyDescent="0.2">
      <c r="A80" s="55">
        <v>521114</v>
      </c>
      <c r="B80" s="53" t="s">
        <v>184</v>
      </c>
      <c r="C80" s="5"/>
      <c r="D80" s="20"/>
      <c r="E80" s="20"/>
      <c r="N80" s="20"/>
      <c r="O80" s="128"/>
      <c r="P80" s="25">
        <f>SUM(P81)</f>
        <v>100000</v>
      </c>
      <c r="Q80" s="66"/>
      <c r="R80" s="55">
        <v>521114</v>
      </c>
      <c r="S80" s="53" t="s">
        <v>184</v>
      </c>
      <c r="T80" s="5"/>
      <c r="U80" s="20"/>
      <c r="V80" s="20"/>
      <c r="AE80" s="20"/>
      <c r="AF80" s="128"/>
      <c r="AG80" s="25">
        <f>SUM(AG81)</f>
        <v>100000</v>
      </c>
      <c r="AH80" s="4"/>
      <c r="AI80" s="105"/>
    </row>
    <row r="81" spans="1:35" ht="17.25" customHeight="1" x14ac:dyDescent="0.25">
      <c r="A81" s="181"/>
      <c r="B81" s="35"/>
      <c r="C81" s="6" t="s">
        <v>14</v>
      </c>
      <c r="D81" s="141"/>
      <c r="E81" s="141"/>
      <c r="F81" s="6"/>
      <c r="G81" s="6"/>
      <c r="H81" s="29"/>
      <c r="I81" s="6">
        <v>1</v>
      </c>
      <c r="J81" s="30" t="s">
        <v>10</v>
      </c>
      <c r="K81" s="29"/>
      <c r="L81" s="31"/>
      <c r="M81" s="30"/>
      <c r="N81" s="32">
        <f>I81</f>
        <v>1</v>
      </c>
      <c r="O81" s="110">
        <v>100000</v>
      </c>
      <c r="P81" s="34">
        <f>O81*N81</f>
        <v>100000</v>
      </c>
      <c r="Q81" s="67"/>
      <c r="R81" s="181"/>
      <c r="S81" s="35"/>
      <c r="T81" s="6" t="s">
        <v>14</v>
      </c>
      <c r="U81" s="141"/>
      <c r="V81" s="141"/>
      <c r="W81" s="6"/>
      <c r="X81" s="6"/>
      <c r="Y81" s="29"/>
      <c r="Z81" s="6">
        <v>1</v>
      </c>
      <c r="AA81" s="30" t="s">
        <v>10</v>
      </c>
      <c r="AB81" s="29"/>
      <c r="AC81" s="31"/>
      <c r="AD81" s="30"/>
      <c r="AE81" s="32">
        <f>Z81</f>
        <v>1</v>
      </c>
      <c r="AF81" s="110">
        <v>100000</v>
      </c>
      <c r="AG81" s="34">
        <f>AF81*AE81</f>
        <v>100000</v>
      </c>
      <c r="AH81" s="4"/>
      <c r="AI81" s="105"/>
    </row>
    <row r="82" spans="1:35" ht="16.5" customHeight="1" x14ac:dyDescent="0.2">
      <c r="A82" s="55">
        <v>521211</v>
      </c>
      <c r="B82" s="22" t="s">
        <v>8</v>
      </c>
      <c r="C82" s="13"/>
      <c r="D82" s="108"/>
      <c r="E82" s="108"/>
      <c r="F82" s="13"/>
      <c r="G82" s="13"/>
      <c r="H82" s="13"/>
      <c r="I82" s="13"/>
      <c r="J82" s="5"/>
      <c r="K82" s="13"/>
      <c r="L82" s="133"/>
      <c r="M82" s="192"/>
      <c r="N82" s="134"/>
      <c r="O82" s="110"/>
      <c r="P82" s="25">
        <f>SUM(P83:P85)</f>
        <v>4000000</v>
      </c>
      <c r="Q82" s="66"/>
      <c r="R82" s="55">
        <v>521211</v>
      </c>
      <c r="S82" s="22" t="s">
        <v>8</v>
      </c>
      <c r="T82" s="13"/>
      <c r="U82" s="108"/>
      <c r="V82" s="108"/>
      <c r="W82" s="13"/>
      <c r="X82" s="13"/>
      <c r="Y82" s="13"/>
      <c r="Z82" s="13"/>
      <c r="AA82" s="5"/>
      <c r="AB82" s="13"/>
      <c r="AC82" s="133"/>
      <c r="AD82" s="192"/>
      <c r="AE82" s="134"/>
      <c r="AF82" s="110"/>
      <c r="AG82" s="25">
        <f>SUM(AG83:AG85)</f>
        <v>4000000</v>
      </c>
      <c r="AH82" s="4"/>
    </row>
    <row r="83" spans="1:35" ht="16.5" customHeight="1" x14ac:dyDescent="0.25">
      <c r="A83" s="55"/>
      <c r="B83" s="53"/>
      <c r="C83" s="6" t="s">
        <v>9</v>
      </c>
      <c r="D83" s="141"/>
      <c r="E83" s="141"/>
      <c r="F83" s="6"/>
      <c r="G83" s="6"/>
      <c r="H83" s="29"/>
      <c r="I83" s="6">
        <v>1</v>
      </c>
      <c r="J83" s="30" t="s">
        <v>10</v>
      </c>
      <c r="K83" s="29"/>
      <c r="L83" s="31"/>
      <c r="M83" s="30"/>
      <c r="N83" s="32">
        <f>I83</f>
        <v>1</v>
      </c>
      <c r="O83" s="110">
        <v>1000000</v>
      </c>
      <c r="P83" s="34">
        <f>O83*N83</f>
        <v>1000000</v>
      </c>
      <c r="Q83" s="67"/>
      <c r="R83" s="55"/>
      <c r="S83" s="53"/>
      <c r="T83" s="6" t="s">
        <v>9</v>
      </c>
      <c r="U83" s="141"/>
      <c r="V83" s="141"/>
      <c r="W83" s="6"/>
      <c r="X83" s="6"/>
      <c r="Y83" s="29"/>
      <c r="Z83" s="6">
        <v>1</v>
      </c>
      <c r="AA83" s="30" t="s">
        <v>10</v>
      </c>
      <c r="AB83" s="29"/>
      <c r="AC83" s="31"/>
      <c r="AD83" s="30"/>
      <c r="AE83" s="32">
        <f>Z83</f>
        <v>1</v>
      </c>
      <c r="AF83" s="110">
        <v>1000000</v>
      </c>
      <c r="AG83" s="34">
        <f>AF83*AE83</f>
        <v>1000000</v>
      </c>
      <c r="AH83" s="4"/>
    </row>
    <row r="84" spans="1:35" ht="16.5" customHeight="1" x14ac:dyDescent="0.25">
      <c r="A84" s="55"/>
      <c r="B84" s="53"/>
      <c r="C84" s="6" t="s">
        <v>12</v>
      </c>
      <c r="D84" s="141"/>
      <c r="E84" s="141"/>
      <c r="F84" s="6"/>
      <c r="G84" s="6"/>
      <c r="H84" s="29"/>
      <c r="I84" s="6">
        <v>1</v>
      </c>
      <c r="J84" s="30" t="s">
        <v>10</v>
      </c>
      <c r="K84" s="29"/>
      <c r="L84" s="31"/>
      <c r="M84" s="30"/>
      <c r="N84" s="32">
        <f t="shared" ref="N84:N85" si="14">I84</f>
        <v>1</v>
      </c>
      <c r="O84" s="110">
        <v>1000000</v>
      </c>
      <c r="P84" s="34">
        <f>O84*N84</f>
        <v>1000000</v>
      </c>
      <c r="Q84" s="67"/>
      <c r="R84" s="55"/>
      <c r="S84" s="53"/>
      <c r="T84" s="6" t="s">
        <v>12</v>
      </c>
      <c r="U84" s="141"/>
      <c r="V84" s="141"/>
      <c r="W84" s="6"/>
      <c r="X84" s="6"/>
      <c r="Y84" s="29"/>
      <c r="Z84" s="6">
        <v>1</v>
      </c>
      <c r="AA84" s="30" t="s">
        <v>10</v>
      </c>
      <c r="AB84" s="29"/>
      <c r="AC84" s="31"/>
      <c r="AD84" s="30"/>
      <c r="AE84" s="32">
        <f t="shared" ref="AE84:AE85" si="15">Z84</f>
        <v>1</v>
      </c>
      <c r="AF84" s="110">
        <v>1000000</v>
      </c>
      <c r="AG84" s="34">
        <f>AF84*AE84</f>
        <v>1000000</v>
      </c>
    </row>
    <row r="85" spans="1:35" ht="16.5" customHeight="1" x14ac:dyDescent="0.25">
      <c r="A85" s="55"/>
      <c r="B85" s="53"/>
      <c r="C85" s="6" t="s">
        <v>13</v>
      </c>
      <c r="D85" s="141"/>
      <c r="E85" s="141"/>
      <c r="F85" s="6"/>
      <c r="G85" s="6"/>
      <c r="H85" s="29"/>
      <c r="I85" s="6">
        <v>1</v>
      </c>
      <c r="J85" s="30" t="s">
        <v>10</v>
      </c>
      <c r="K85" s="29"/>
      <c r="L85" s="31"/>
      <c r="M85" s="30"/>
      <c r="N85" s="32">
        <f t="shared" si="14"/>
        <v>1</v>
      </c>
      <c r="O85" s="110">
        <v>2000000</v>
      </c>
      <c r="P85" s="34">
        <f>O85*N85</f>
        <v>2000000</v>
      </c>
      <c r="Q85" s="67"/>
      <c r="R85" s="55"/>
      <c r="S85" s="53"/>
      <c r="T85" s="6" t="s">
        <v>13</v>
      </c>
      <c r="U85" s="141"/>
      <c r="V85" s="141"/>
      <c r="W85" s="6"/>
      <c r="X85" s="6"/>
      <c r="Y85" s="29"/>
      <c r="Z85" s="6">
        <v>1</v>
      </c>
      <c r="AA85" s="30" t="s">
        <v>10</v>
      </c>
      <c r="AB85" s="29"/>
      <c r="AC85" s="31"/>
      <c r="AD85" s="30"/>
      <c r="AE85" s="32">
        <f t="shared" si="15"/>
        <v>1</v>
      </c>
      <c r="AF85" s="110">
        <v>2000000</v>
      </c>
      <c r="AG85" s="34">
        <f>AF85*AE85</f>
        <v>2000000</v>
      </c>
    </row>
    <row r="86" spans="1:35" ht="16.5" customHeight="1" x14ac:dyDescent="0.25">
      <c r="A86" s="55">
        <v>522151</v>
      </c>
      <c r="B86" s="22" t="s">
        <v>26</v>
      </c>
      <c r="C86" s="13"/>
      <c r="D86" s="108"/>
      <c r="E86" s="108"/>
      <c r="F86" s="13"/>
      <c r="G86" s="13"/>
      <c r="H86" s="13"/>
      <c r="I86" s="5"/>
      <c r="J86" s="30"/>
      <c r="K86" s="29"/>
      <c r="L86" s="31"/>
      <c r="M86" s="30"/>
      <c r="N86" s="32"/>
      <c r="O86" s="111"/>
      <c r="P86" s="25">
        <f>SUM(P87:P88)</f>
        <v>14000000</v>
      </c>
      <c r="Q86" s="66"/>
      <c r="R86" s="55">
        <v>522151</v>
      </c>
      <c r="S86" s="22" t="s">
        <v>26</v>
      </c>
      <c r="T86" s="13"/>
      <c r="U86" s="108"/>
      <c r="V86" s="108"/>
      <c r="W86" s="13"/>
      <c r="X86" s="13"/>
      <c r="Y86" s="13"/>
      <c r="Z86" s="5"/>
      <c r="AA86" s="30"/>
      <c r="AB86" s="29"/>
      <c r="AC86" s="31"/>
      <c r="AD86" s="30"/>
      <c r="AE86" s="32"/>
      <c r="AF86" s="111"/>
      <c r="AG86" s="25">
        <f>SUM(AG87:AG88)</f>
        <v>14000000</v>
      </c>
    </row>
    <row r="87" spans="1:35" ht="16.5" customHeight="1" x14ac:dyDescent="0.25">
      <c r="A87" s="55"/>
      <c r="B87" s="35"/>
      <c r="C87" s="6" t="s">
        <v>27</v>
      </c>
      <c r="D87" s="141"/>
      <c r="E87" s="141"/>
      <c r="F87" s="6">
        <v>4</v>
      </c>
      <c r="G87" s="6" t="s">
        <v>16</v>
      </c>
      <c r="H87" s="29" t="s">
        <v>17</v>
      </c>
      <c r="I87" s="6">
        <v>2</v>
      </c>
      <c r="J87" s="30" t="s">
        <v>28</v>
      </c>
      <c r="K87" s="29" t="s">
        <v>17</v>
      </c>
      <c r="L87" s="31">
        <v>1</v>
      </c>
      <c r="M87" s="30" t="s">
        <v>10</v>
      </c>
      <c r="N87" s="32">
        <f>L87*I87*F87</f>
        <v>8</v>
      </c>
      <c r="O87" s="111">
        <v>1400000</v>
      </c>
      <c r="P87" s="67">
        <f>O87*N87</f>
        <v>11200000</v>
      </c>
      <c r="Q87" s="67"/>
      <c r="R87" s="55"/>
      <c r="S87" s="35"/>
      <c r="T87" s="6" t="s">
        <v>27</v>
      </c>
      <c r="U87" s="141"/>
      <c r="V87" s="141"/>
      <c r="W87" s="6">
        <v>4</v>
      </c>
      <c r="X87" s="6" t="s">
        <v>16</v>
      </c>
      <c r="Y87" s="29" t="s">
        <v>17</v>
      </c>
      <c r="Z87" s="6">
        <v>2</v>
      </c>
      <c r="AA87" s="30" t="s">
        <v>28</v>
      </c>
      <c r="AB87" s="29" t="s">
        <v>17</v>
      </c>
      <c r="AC87" s="31">
        <v>1</v>
      </c>
      <c r="AD87" s="30" t="s">
        <v>10</v>
      </c>
      <c r="AE87" s="32">
        <f>AC87*Z87*W87</f>
        <v>8</v>
      </c>
      <c r="AF87" s="111">
        <v>1400000</v>
      </c>
      <c r="AG87" s="67">
        <f>AF87*AE87</f>
        <v>11200000</v>
      </c>
    </row>
    <row r="88" spans="1:35" ht="16.5" customHeight="1" x14ac:dyDescent="0.25">
      <c r="A88" s="55"/>
      <c r="B88" s="35"/>
      <c r="C88" s="6" t="s">
        <v>30</v>
      </c>
      <c r="D88" s="141"/>
      <c r="E88" s="141"/>
      <c r="F88" s="6">
        <v>2</v>
      </c>
      <c r="G88" s="6" t="s">
        <v>16</v>
      </c>
      <c r="H88" s="29" t="s">
        <v>17</v>
      </c>
      <c r="I88" s="6">
        <v>2</v>
      </c>
      <c r="J88" s="30" t="s">
        <v>28</v>
      </c>
      <c r="K88" s="29" t="s">
        <v>17</v>
      </c>
      <c r="L88" s="31">
        <v>1</v>
      </c>
      <c r="M88" s="30" t="s">
        <v>10</v>
      </c>
      <c r="N88" s="32">
        <f t="shared" ref="N88" si="16">L88*I88*F88</f>
        <v>4</v>
      </c>
      <c r="O88" s="111">
        <v>700000</v>
      </c>
      <c r="P88" s="67">
        <f>O88*N88</f>
        <v>2800000</v>
      </c>
      <c r="Q88" s="67"/>
      <c r="R88" s="55"/>
      <c r="S88" s="35"/>
      <c r="T88" s="6" t="s">
        <v>30</v>
      </c>
      <c r="U88" s="141"/>
      <c r="V88" s="141"/>
      <c r="W88" s="6">
        <v>2</v>
      </c>
      <c r="X88" s="6" t="s">
        <v>16</v>
      </c>
      <c r="Y88" s="29" t="s">
        <v>17</v>
      </c>
      <c r="Z88" s="6">
        <v>2</v>
      </c>
      <c r="AA88" s="30" t="s">
        <v>28</v>
      </c>
      <c r="AB88" s="29" t="s">
        <v>17</v>
      </c>
      <c r="AC88" s="31">
        <v>1</v>
      </c>
      <c r="AD88" s="30" t="s">
        <v>10</v>
      </c>
      <c r="AE88" s="32">
        <f t="shared" ref="AE88" si="17">AC88*Z88*W88</f>
        <v>4</v>
      </c>
      <c r="AF88" s="111">
        <v>700000</v>
      </c>
      <c r="AG88" s="67">
        <f>AF88*AE88</f>
        <v>2800000</v>
      </c>
    </row>
    <row r="89" spans="1:35" ht="16.5" customHeight="1" x14ac:dyDescent="0.2">
      <c r="A89" s="127" t="s">
        <v>32</v>
      </c>
      <c r="B89" s="54" t="s">
        <v>33</v>
      </c>
      <c r="C89" s="138"/>
      <c r="D89" s="142"/>
      <c r="E89" s="142"/>
      <c r="F89" s="138"/>
      <c r="G89" s="138"/>
      <c r="H89" s="138"/>
      <c r="I89" s="138"/>
      <c r="J89" s="138"/>
      <c r="K89" s="138"/>
      <c r="L89" s="135"/>
      <c r="M89" s="132"/>
      <c r="N89" s="32"/>
      <c r="O89" s="112"/>
      <c r="P89" s="66">
        <f>SUM(P90:P92)</f>
        <v>34200000</v>
      </c>
      <c r="Q89" s="66"/>
      <c r="R89" s="127" t="s">
        <v>32</v>
      </c>
      <c r="S89" s="54" t="s">
        <v>33</v>
      </c>
      <c r="T89" s="138"/>
      <c r="U89" s="142"/>
      <c r="V89" s="142"/>
      <c r="W89" s="138"/>
      <c r="X89" s="138"/>
      <c r="Y89" s="138"/>
      <c r="Z89" s="138"/>
      <c r="AA89" s="138"/>
      <c r="AB89" s="138"/>
      <c r="AC89" s="135"/>
      <c r="AD89" s="132"/>
      <c r="AE89" s="32"/>
      <c r="AF89" s="112"/>
      <c r="AG89" s="66">
        <f>SUM(AG90:AG92)</f>
        <v>34200000</v>
      </c>
      <c r="AH89" s="4"/>
    </row>
    <row r="90" spans="1:35" ht="16.5" customHeight="1" x14ac:dyDescent="0.25">
      <c r="A90" s="55"/>
      <c r="B90" s="35"/>
      <c r="C90" s="6" t="s">
        <v>38</v>
      </c>
      <c r="D90" s="141"/>
      <c r="E90" s="141"/>
      <c r="F90" s="6">
        <v>30</v>
      </c>
      <c r="G90" s="6" t="s">
        <v>16</v>
      </c>
      <c r="H90" s="29" t="s">
        <v>17</v>
      </c>
      <c r="I90" s="6">
        <v>2</v>
      </c>
      <c r="J90" s="30" t="s">
        <v>39</v>
      </c>
      <c r="K90" s="29" t="s">
        <v>17</v>
      </c>
      <c r="L90" s="31">
        <v>1</v>
      </c>
      <c r="M90" s="30" t="s">
        <v>31</v>
      </c>
      <c r="N90" s="32">
        <f>F90*I90*L90</f>
        <v>60</v>
      </c>
      <c r="O90" s="111">
        <v>330000</v>
      </c>
      <c r="P90" s="34">
        <f>O90*N90</f>
        <v>19800000</v>
      </c>
      <c r="Q90" s="67"/>
      <c r="R90" s="55"/>
      <c r="S90" s="35"/>
      <c r="T90" s="6" t="s">
        <v>38</v>
      </c>
      <c r="U90" s="141"/>
      <c r="V90" s="141"/>
      <c r="W90" s="6">
        <v>30</v>
      </c>
      <c r="X90" s="6" t="s">
        <v>16</v>
      </c>
      <c r="Y90" s="29" t="s">
        <v>17</v>
      </c>
      <c r="Z90" s="6">
        <v>2</v>
      </c>
      <c r="AA90" s="30" t="s">
        <v>39</v>
      </c>
      <c r="AB90" s="29" t="s">
        <v>17</v>
      </c>
      <c r="AC90" s="31">
        <v>1</v>
      </c>
      <c r="AD90" s="30" t="s">
        <v>31</v>
      </c>
      <c r="AE90" s="32">
        <f>W90*Z90*AC90</f>
        <v>60</v>
      </c>
      <c r="AF90" s="111">
        <v>330000</v>
      </c>
      <c r="AG90" s="34">
        <f>AF90*AE90</f>
        <v>19800000</v>
      </c>
    </row>
    <row r="91" spans="1:35" ht="16.5" customHeight="1" x14ac:dyDescent="0.25">
      <c r="A91" s="55"/>
      <c r="B91" s="35"/>
      <c r="C91" s="6" t="s">
        <v>34</v>
      </c>
      <c r="D91" s="141"/>
      <c r="E91" s="141"/>
      <c r="F91" s="6">
        <v>30</v>
      </c>
      <c r="G91" s="6" t="s">
        <v>16</v>
      </c>
      <c r="H91" s="29" t="s">
        <v>17</v>
      </c>
      <c r="I91" s="6">
        <v>2</v>
      </c>
      <c r="J91" s="30" t="s">
        <v>35</v>
      </c>
      <c r="K91" s="29" t="s">
        <v>17</v>
      </c>
      <c r="L91" s="31">
        <v>1</v>
      </c>
      <c r="M91" s="30" t="s">
        <v>31</v>
      </c>
      <c r="N91" s="32">
        <f>F91*I91*L91</f>
        <v>60</v>
      </c>
      <c r="O91" s="111">
        <v>110000</v>
      </c>
      <c r="P91" s="34">
        <f>O91*N91</f>
        <v>6600000</v>
      </c>
      <c r="Q91" s="67"/>
      <c r="R91" s="55"/>
      <c r="S91" s="35"/>
      <c r="T91" s="6" t="s">
        <v>34</v>
      </c>
      <c r="U91" s="141"/>
      <c r="V91" s="141"/>
      <c r="W91" s="6">
        <v>30</v>
      </c>
      <c r="X91" s="6" t="s">
        <v>16</v>
      </c>
      <c r="Y91" s="29" t="s">
        <v>17</v>
      </c>
      <c r="Z91" s="6">
        <v>2</v>
      </c>
      <c r="AA91" s="30" t="s">
        <v>35</v>
      </c>
      <c r="AB91" s="29" t="s">
        <v>17</v>
      </c>
      <c r="AC91" s="31">
        <v>1</v>
      </c>
      <c r="AD91" s="30" t="s">
        <v>31</v>
      </c>
      <c r="AE91" s="32">
        <f>W91*Z91*AC91</f>
        <v>60</v>
      </c>
      <c r="AF91" s="111">
        <v>110000</v>
      </c>
      <c r="AG91" s="34">
        <f>AF91*AE91</f>
        <v>6600000</v>
      </c>
    </row>
    <row r="92" spans="1:35" ht="16.5" customHeight="1" x14ac:dyDescent="0.25">
      <c r="A92" s="55"/>
      <c r="B92" s="35"/>
      <c r="C92" s="6" t="s">
        <v>40</v>
      </c>
      <c r="D92" s="141"/>
      <c r="E92" s="141"/>
      <c r="F92" s="6">
        <v>30</v>
      </c>
      <c r="G92" s="6" t="s">
        <v>16</v>
      </c>
      <c r="H92" s="29" t="s">
        <v>17</v>
      </c>
      <c r="I92" s="6">
        <v>2</v>
      </c>
      <c r="J92" s="30" t="s">
        <v>39</v>
      </c>
      <c r="K92" s="29" t="s">
        <v>17</v>
      </c>
      <c r="L92" s="31">
        <v>1</v>
      </c>
      <c r="M92" s="30" t="s">
        <v>31</v>
      </c>
      <c r="N92" s="32">
        <f>F92*I92*L92</f>
        <v>60</v>
      </c>
      <c r="O92" s="111">
        <v>130000</v>
      </c>
      <c r="P92" s="34">
        <f>O92*N92</f>
        <v>7800000</v>
      </c>
      <c r="Q92" s="67"/>
      <c r="R92" s="55"/>
      <c r="S92" s="35"/>
      <c r="T92" s="6" t="s">
        <v>40</v>
      </c>
      <c r="U92" s="141"/>
      <c r="V92" s="141"/>
      <c r="W92" s="6">
        <v>30</v>
      </c>
      <c r="X92" s="6" t="s">
        <v>16</v>
      </c>
      <c r="Y92" s="29" t="s">
        <v>17</v>
      </c>
      <c r="Z92" s="6">
        <v>2</v>
      </c>
      <c r="AA92" s="30" t="s">
        <v>39</v>
      </c>
      <c r="AB92" s="29" t="s">
        <v>17</v>
      </c>
      <c r="AC92" s="31">
        <v>1</v>
      </c>
      <c r="AD92" s="30" t="s">
        <v>31</v>
      </c>
      <c r="AE92" s="32">
        <f>W92*Z92*AC92</f>
        <v>60</v>
      </c>
      <c r="AF92" s="111">
        <v>130000</v>
      </c>
      <c r="AG92" s="34">
        <f>AF92*AE92</f>
        <v>7800000</v>
      </c>
    </row>
    <row r="93" spans="1:35" ht="16.5" customHeight="1" x14ac:dyDescent="0.25">
      <c r="A93" s="55"/>
      <c r="B93" s="35"/>
      <c r="C93" s="6"/>
      <c r="D93" s="141"/>
      <c r="E93" s="141"/>
      <c r="F93" s="6"/>
      <c r="G93" s="6"/>
      <c r="H93" s="29"/>
      <c r="I93" s="6"/>
      <c r="J93" s="30"/>
      <c r="K93" s="29"/>
      <c r="L93" s="31"/>
      <c r="M93" s="30"/>
      <c r="N93" s="32"/>
      <c r="O93" s="111"/>
      <c r="P93" s="34"/>
      <c r="Q93" s="67"/>
      <c r="R93" s="55"/>
      <c r="S93" s="35"/>
      <c r="T93" s="6"/>
      <c r="U93" s="141"/>
      <c r="V93" s="141"/>
      <c r="W93" s="6"/>
      <c r="X93" s="6"/>
      <c r="Y93" s="29"/>
      <c r="Z93" s="6"/>
      <c r="AA93" s="30"/>
      <c r="AB93" s="29"/>
      <c r="AC93" s="31"/>
      <c r="AD93" s="30"/>
      <c r="AE93" s="32"/>
      <c r="AF93" s="111"/>
      <c r="AG93" s="34"/>
    </row>
    <row r="94" spans="1:35" ht="16.5" customHeight="1" x14ac:dyDescent="0.25">
      <c r="A94" s="55" t="s">
        <v>124</v>
      </c>
      <c r="B94" s="53" t="s">
        <v>23</v>
      </c>
      <c r="C94" s="6"/>
      <c r="D94" s="141"/>
      <c r="E94" s="141"/>
      <c r="F94" s="6"/>
      <c r="G94" s="6"/>
      <c r="H94" s="29"/>
      <c r="I94" s="6"/>
      <c r="J94" s="30"/>
      <c r="K94" s="29"/>
      <c r="L94" s="31"/>
      <c r="M94" s="30"/>
      <c r="N94" s="32"/>
      <c r="O94" s="110"/>
      <c r="P94" s="44">
        <f>P95</f>
        <v>3200000</v>
      </c>
      <c r="Q94" s="186"/>
      <c r="R94" s="55" t="s">
        <v>124</v>
      </c>
      <c r="S94" s="53" t="s">
        <v>23</v>
      </c>
      <c r="T94" s="6"/>
      <c r="U94" s="141"/>
      <c r="V94" s="141"/>
      <c r="W94" s="6"/>
      <c r="X94" s="6"/>
      <c r="Y94" s="29"/>
      <c r="Z94" s="6"/>
      <c r="AA94" s="30"/>
      <c r="AB94" s="29"/>
      <c r="AC94" s="31"/>
      <c r="AD94" s="30"/>
      <c r="AE94" s="32"/>
      <c r="AF94" s="110"/>
      <c r="AG94" s="44">
        <f>AG95</f>
        <v>3200000</v>
      </c>
    </row>
    <row r="95" spans="1:35" ht="16.5" customHeight="1" x14ac:dyDescent="0.2">
      <c r="A95" s="55">
        <v>521211</v>
      </c>
      <c r="B95" s="22" t="s">
        <v>8</v>
      </c>
      <c r="C95" s="13"/>
      <c r="D95" s="108"/>
      <c r="E95" s="108"/>
      <c r="F95" s="13"/>
      <c r="G95" s="13"/>
      <c r="H95" s="13"/>
      <c r="I95" s="13"/>
      <c r="J95" s="5"/>
      <c r="K95" s="13"/>
      <c r="L95" s="133"/>
      <c r="M95" s="192"/>
      <c r="N95" s="134"/>
      <c r="O95" s="110"/>
      <c r="P95" s="25">
        <f>SUM(P96:P99)</f>
        <v>3200000</v>
      </c>
      <c r="Q95" s="66"/>
      <c r="R95" s="55">
        <v>521211</v>
      </c>
      <c r="S95" s="22" t="s">
        <v>8</v>
      </c>
      <c r="T95" s="13"/>
      <c r="U95" s="108"/>
      <c r="V95" s="108"/>
      <c r="W95" s="13"/>
      <c r="X95" s="13"/>
      <c r="Y95" s="13"/>
      <c r="Z95" s="13"/>
      <c r="AA95" s="5"/>
      <c r="AB95" s="13"/>
      <c r="AC95" s="133"/>
      <c r="AD95" s="192"/>
      <c r="AE95" s="134"/>
      <c r="AF95" s="110"/>
      <c r="AG95" s="25">
        <f>SUM(AG96:AG99)</f>
        <v>3200000</v>
      </c>
      <c r="AH95" s="4"/>
    </row>
    <row r="96" spans="1:35" ht="16.5" customHeight="1" x14ac:dyDescent="0.25">
      <c r="A96" s="55"/>
      <c r="B96" s="53"/>
      <c r="C96" s="6" t="s">
        <v>9</v>
      </c>
      <c r="D96" s="141"/>
      <c r="E96" s="141"/>
      <c r="F96" s="6"/>
      <c r="G96" s="6"/>
      <c r="H96" s="29"/>
      <c r="I96" s="6">
        <v>1</v>
      </c>
      <c r="J96" s="30" t="s">
        <v>10</v>
      </c>
      <c r="K96" s="29"/>
      <c r="L96" s="31"/>
      <c r="M96" s="30"/>
      <c r="N96" s="32">
        <f>I96</f>
        <v>1</v>
      </c>
      <c r="O96" s="110">
        <v>500000</v>
      </c>
      <c r="P96" s="34">
        <f>O96*N96</f>
        <v>500000</v>
      </c>
      <c r="Q96" s="67"/>
      <c r="R96" s="55"/>
      <c r="S96" s="53"/>
      <c r="T96" s="6" t="s">
        <v>9</v>
      </c>
      <c r="U96" s="141"/>
      <c r="V96" s="141"/>
      <c r="W96" s="6"/>
      <c r="X96" s="6"/>
      <c r="Y96" s="29"/>
      <c r="Z96" s="6">
        <v>1</v>
      </c>
      <c r="AA96" s="30" t="s">
        <v>10</v>
      </c>
      <c r="AB96" s="29"/>
      <c r="AC96" s="31"/>
      <c r="AD96" s="30"/>
      <c r="AE96" s="32">
        <f>Z96</f>
        <v>1</v>
      </c>
      <c r="AF96" s="110">
        <v>500000</v>
      </c>
      <c r="AG96" s="34">
        <f>AF96*AE96</f>
        <v>500000</v>
      </c>
      <c r="AH96" s="4"/>
    </row>
    <row r="97" spans="1:36" ht="16.5" customHeight="1" x14ac:dyDescent="0.25">
      <c r="A97" s="55"/>
      <c r="B97" s="53"/>
      <c r="C97" s="6" t="s">
        <v>12</v>
      </c>
      <c r="D97" s="141"/>
      <c r="E97" s="141"/>
      <c r="F97" s="6"/>
      <c r="G97" s="6"/>
      <c r="H97" s="29"/>
      <c r="I97" s="6">
        <v>1</v>
      </c>
      <c r="J97" s="30" t="s">
        <v>10</v>
      </c>
      <c r="K97" s="29"/>
      <c r="L97" s="31"/>
      <c r="M97" s="30"/>
      <c r="N97" s="32">
        <f t="shared" ref="N97:N98" si="18">I97</f>
        <v>1</v>
      </c>
      <c r="O97" s="110">
        <v>500000</v>
      </c>
      <c r="P97" s="34">
        <f>O97*N97</f>
        <v>500000</v>
      </c>
      <c r="Q97" s="67"/>
      <c r="R97" s="55"/>
      <c r="S97" s="53"/>
      <c r="T97" s="6" t="s">
        <v>12</v>
      </c>
      <c r="U97" s="141"/>
      <c r="V97" s="141"/>
      <c r="W97" s="6"/>
      <c r="X97" s="6"/>
      <c r="Y97" s="29"/>
      <c r="Z97" s="6">
        <v>1</v>
      </c>
      <c r="AA97" s="30" t="s">
        <v>10</v>
      </c>
      <c r="AB97" s="29"/>
      <c r="AC97" s="31"/>
      <c r="AD97" s="30"/>
      <c r="AE97" s="32">
        <f t="shared" ref="AE97:AE98" si="19">Z97</f>
        <v>1</v>
      </c>
      <c r="AF97" s="110">
        <v>500000</v>
      </c>
      <c r="AG97" s="34">
        <f>AF97*AE97</f>
        <v>500000</v>
      </c>
    </row>
    <row r="98" spans="1:36" ht="16.5" customHeight="1" x14ac:dyDescent="0.25">
      <c r="A98" s="55"/>
      <c r="B98" s="53"/>
      <c r="C98" s="6" t="s">
        <v>13</v>
      </c>
      <c r="D98" s="141"/>
      <c r="E98" s="141"/>
      <c r="F98" s="6"/>
      <c r="G98" s="6"/>
      <c r="H98" s="29"/>
      <c r="I98" s="6">
        <v>1</v>
      </c>
      <c r="J98" s="30" t="s">
        <v>10</v>
      </c>
      <c r="K98" s="29"/>
      <c r="L98" s="31"/>
      <c r="M98" s="30"/>
      <c r="N98" s="32">
        <f t="shared" si="18"/>
        <v>1</v>
      </c>
      <c r="O98" s="110">
        <v>1000000</v>
      </c>
      <c r="P98" s="34">
        <f>O98*N98</f>
        <v>1000000</v>
      </c>
      <c r="Q98" s="67"/>
      <c r="R98" s="55"/>
      <c r="S98" s="53"/>
      <c r="T98" s="6" t="s">
        <v>13</v>
      </c>
      <c r="U98" s="141"/>
      <c r="V98" s="141"/>
      <c r="W98" s="6"/>
      <c r="X98" s="6"/>
      <c r="Y98" s="29"/>
      <c r="Z98" s="6">
        <v>1</v>
      </c>
      <c r="AA98" s="30" t="s">
        <v>10</v>
      </c>
      <c r="AB98" s="29"/>
      <c r="AC98" s="31"/>
      <c r="AD98" s="30"/>
      <c r="AE98" s="32">
        <f t="shared" si="19"/>
        <v>1</v>
      </c>
      <c r="AF98" s="110">
        <v>1000000</v>
      </c>
      <c r="AG98" s="34">
        <f>AF98*AE98</f>
        <v>1000000</v>
      </c>
    </row>
    <row r="99" spans="1:36" ht="16.5" customHeight="1" x14ac:dyDescent="0.25">
      <c r="A99" s="55"/>
      <c r="B99" s="35"/>
      <c r="C99" s="6" t="s">
        <v>15</v>
      </c>
      <c r="D99" s="141"/>
      <c r="E99" s="141"/>
      <c r="F99" s="6">
        <v>20</v>
      </c>
      <c r="G99" s="6" t="s">
        <v>16</v>
      </c>
      <c r="H99" s="29" t="s">
        <v>17</v>
      </c>
      <c r="I99" s="6">
        <v>1</v>
      </c>
      <c r="J99" s="30" t="s">
        <v>10</v>
      </c>
      <c r="K99" s="29" t="s">
        <v>17</v>
      </c>
      <c r="L99" s="31">
        <v>1</v>
      </c>
      <c r="M99" s="30" t="s">
        <v>39</v>
      </c>
      <c r="N99" s="32">
        <f>F99*I99</f>
        <v>20</v>
      </c>
      <c r="O99" s="110">
        <v>60000</v>
      </c>
      <c r="P99" s="34">
        <f>O99*N99</f>
        <v>1200000</v>
      </c>
      <c r="Q99" s="67"/>
      <c r="R99" s="55"/>
      <c r="S99" s="35"/>
      <c r="T99" s="6" t="s">
        <v>15</v>
      </c>
      <c r="U99" s="141"/>
      <c r="V99" s="141"/>
      <c r="W99" s="6">
        <v>20</v>
      </c>
      <c r="X99" s="6" t="s">
        <v>16</v>
      </c>
      <c r="Y99" s="29" t="s">
        <v>17</v>
      </c>
      <c r="Z99" s="6">
        <v>1</v>
      </c>
      <c r="AA99" s="30" t="s">
        <v>10</v>
      </c>
      <c r="AB99" s="29" t="s">
        <v>17</v>
      </c>
      <c r="AC99" s="31">
        <v>1</v>
      </c>
      <c r="AD99" s="30" t="s">
        <v>39</v>
      </c>
      <c r="AE99" s="32">
        <f>W99*Z99</f>
        <v>20</v>
      </c>
      <c r="AF99" s="110">
        <v>60000</v>
      </c>
      <c r="AG99" s="34">
        <f>AF99*AE99</f>
        <v>1200000</v>
      </c>
    </row>
    <row r="100" spans="1:36" ht="16.5" customHeight="1" x14ac:dyDescent="0.25">
      <c r="A100" s="55"/>
      <c r="B100" s="35"/>
      <c r="C100" s="6"/>
      <c r="D100" s="141"/>
      <c r="E100" s="141"/>
      <c r="F100" s="6"/>
      <c r="G100" s="6"/>
      <c r="H100" s="29"/>
      <c r="I100" s="6"/>
      <c r="J100" s="30"/>
      <c r="K100" s="29"/>
      <c r="L100" s="31"/>
      <c r="M100" s="30"/>
      <c r="N100" s="32"/>
      <c r="O100" s="111"/>
      <c r="P100" s="34"/>
      <c r="Q100" s="67"/>
      <c r="R100" s="55"/>
      <c r="S100" s="35"/>
      <c r="T100" s="6"/>
      <c r="U100" s="141"/>
      <c r="V100" s="141"/>
      <c r="W100" s="6"/>
      <c r="X100" s="6"/>
      <c r="Y100" s="29"/>
      <c r="Z100" s="6"/>
      <c r="AA100" s="30"/>
      <c r="AB100" s="29"/>
      <c r="AC100" s="31"/>
      <c r="AD100" s="30"/>
      <c r="AE100" s="32"/>
      <c r="AF100" s="111"/>
      <c r="AG100" s="34"/>
    </row>
    <row r="101" spans="1:36" ht="33" customHeight="1" x14ac:dyDescent="0.25">
      <c r="A101" s="127" t="s">
        <v>94</v>
      </c>
      <c r="B101" s="350" t="s">
        <v>96</v>
      </c>
      <c r="C101" s="351"/>
      <c r="D101" s="141"/>
      <c r="E101" s="108" t="s">
        <v>128</v>
      </c>
      <c r="F101" s="6"/>
      <c r="G101" s="6"/>
      <c r="H101" s="29"/>
      <c r="I101" s="6"/>
      <c r="J101" s="30"/>
      <c r="K101" s="29"/>
      <c r="L101" s="31"/>
      <c r="M101" s="30"/>
      <c r="N101" s="32"/>
      <c r="O101" s="111"/>
      <c r="P101" s="25">
        <f>P103+P137</f>
        <v>395690000</v>
      </c>
      <c r="Q101" s="66"/>
      <c r="R101" s="127" t="s">
        <v>94</v>
      </c>
      <c r="S101" s="350" t="s">
        <v>96</v>
      </c>
      <c r="T101" s="351"/>
      <c r="U101" s="141"/>
      <c r="V101" s="108" t="s">
        <v>128</v>
      </c>
      <c r="W101" s="6"/>
      <c r="X101" s="6"/>
      <c r="Y101" s="29"/>
      <c r="Z101" s="6"/>
      <c r="AA101" s="30"/>
      <c r="AB101" s="29"/>
      <c r="AC101" s="31"/>
      <c r="AD101" s="30"/>
      <c r="AE101" s="32"/>
      <c r="AF101" s="111"/>
      <c r="AG101" s="25">
        <f>AG103+AG137</f>
        <v>395690000</v>
      </c>
      <c r="AJ101" s="245">
        <f>AI101/AG101*100</f>
        <v>0</v>
      </c>
    </row>
    <row r="102" spans="1:36" ht="17.25" customHeight="1" x14ac:dyDescent="0.25">
      <c r="A102" s="127"/>
      <c r="B102" s="191"/>
      <c r="C102" s="192"/>
      <c r="D102" s="141"/>
      <c r="E102" s="108"/>
      <c r="F102" s="6"/>
      <c r="G102" s="6"/>
      <c r="H102" s="29"/>
      <c r="I102" s="6"/>
      <c r="J102" s="30"/>
      <c r="K102" s="29"/>
      <c r="L102" s="31"/>
      <c r="M102" s="30"/>
      <c r="N102" s="32"/>
      <c r="O102" s="111"/>
      <c r="P102" s="25"/>
      <c r="Q102" s="66"/>
      <c r="R102" s="127"/>
      <c r="S102" s="191"/>
      <c r="T102" s="192"/>
      <c r="U102" s="141"/>
      <c r="V102" s="108"/>
      <c r="W102" s="6"/>
      <c r="X102" s="6"/>
      <c r="Y102" s="29"/>
      <c r="Z102" s="6"/>
      <c r="AA102" s="30"/>
      <c r="AB102" s="29"/>
      <c r="AC102" s="31"/>
      <c r="AD102" s="30"/>
      <c r="AE102" s="32"/>
      <c r="AF102" s="111"/>
      <c r="AG102" s="25"/>
    </row>
    <row r="103" spans="1:36" ht="16.5" customHeight="1" x14ac:dyDescent="0.25">
      <c r="A103" s="55" t="s">
        <v>121</v>
      </c>
      <c r="B103" s="53" t="s">
        <v>126</v>
      </c>
      <c r="C103" s="6"/>
      <c r="D103" s="141"/>
      <c r="E103" s="141"/>
      <c r="F103" s="6"/>
      <c r="G103" s="6"/>
      <c r="H103" s="29"/>
      <c r="I103" s="6"/>
      <c r="J103" s="30"/>
      <c r="K103" s="29"/>
      <c r="L103" s="31"/>
      <c r="M103" s="30"/>
      <c r="N103" s="32"/>
      <c r="O103" s="111"/>
      <c r="P103" s="44">
        <f>P106+P111+P114+P118+P132+P104</f>
        <v>392490000</v>
      </c>
      <c r="Q103" s="186"/>
      <c r="R103" s="55" t="s">
        <v>121</v>
      </c>
      <c r="S103" s="53" t="s">
        <v>126</v>
      </c>
      <c r="T103" s="6"/>
      <c r="U103" s="141"/>
      <c r="V103" s="141"/>
      <c r="W103" s="6"/>
      <c r="X103" s="6"/>
      <c r="Y103" s="29"/>
      <c r="Z103" s="6"/>
      <c r="AA103" s="30"/>
      <c r="AB103" s="29"/>
      <c r="AC103" s="31"/>
      <c r="AD103" s="30"/>
      <c r="AE103" s="32"/>
      <c r="AF103" s="111"/>
      <c r="AG103" s="44">
        <f>AG106+AG111+AG114+AG118+AG132+AG104</f>
        <v>392490000</v>
      </c>
    </row>
    <row r="104" spans="1:36" ht="17.25" customHeight="1" x14ac:dyDescent="0.2">
      <c r="A104" s="55">
        <v>521114</v>
      </c>
      <c r="B104" s="53" t="s">
        <v>184</v>
      </c>
      <c r="C104" s="5"/>
      <c r="D104" s="20"/>
      <c r="E104" s="20"/>
      <c r="N104" s="20"/>
      <c r="O104" s="128"/>
      <c r="P104" s="25">
        <f>SUM(P105)</f>
        <v>250000</v>
      </c>
      <c r="Q104" s="66"/>
      <c r="R104" s="55">
        <v>521114</v>
      </c>
      <c r="S104" s="53" t="s">
        <v>184</v>
      </c>
      <c r="T104" s="5"/>
      <c r="U104" s="20"/>
      <c r="V104" s="20"/>
      <c r="AE104" s="20"/>
      <c r="AF104" s="128"/>
      <c r="AG104" s="25">
        <f>SUM(AG105)</f>
        <v>250000</v>
      </c>
      <c r="AH104" s="4"/>
      <c r="AI104" s="105"/>
    </row>
    <row r="105" spans="1:36" ht="17.25" customHeight="1" x14ac:dyDescent="0.25">
      <c r="A105" s="181"/>
      <c r="B105" s="35"/>
      <c r="C105" s="6" t="s">
        <v>14</v>
      </c>
      <c r="D105" s="141"/>
      <c r="E105" s="141"/>
      <c r="F105" s="6"/>
      <c r="G105" s="6"/>
      <c r="H105" s="29"/>
      <c r="I105" s="6">
        <v>1</v>
      </c>
      <c r="J105" s="30" t="s">
        <v>10</v>
      </c>
      <c r="K105" s="29"/>
      <c r="L105" s="31"/>
      <c r="M105" s="30"/>
      <c r="N105" s="32">
        <f>I105</f>
        <v>1</v>
      </c>
      <c r="O105" s="110">
        <v>250000</v>
      </c>
      <c r="P105" s="34">
        <f>O105*N105</f>
        <v>250000</v>
      </c>
      <c r="Q105" s="67"/>
      <c r="R105" s="181"/>
      <c r="S105" s="35"/>
      <c r="T105" s="6" t="s">
        <v>14</v>
      </c>
      <c r="U105" s="141"/>
      <c r="V105" s="141"/>
      <c r="W105" s="6"/>
      <c r="X105" s="6"/>
      <c r="Y105" s="29"/>
      <c r="Z105" s="6">
        <v>1</v>
      </c>
      <c r="AA105" s="30" t="s">
        <v>10</v>
      </c>
      <c r="AB105" s="29"/>
      <c r="AC105" s="31"/>
      <c r="AD105" s="30"/>
      <c r="AE105" s="32">
        <f>Z105</f>
        <v>1</v>
      </c>
      <c r="AF105" s="110">
        <v>250000</v>
      </c>
      <c r="AG105" s="34">
        <f>AF105*AE105</f>
        <v>250000</v>
      </c>
      <c r="AH105" s="4"/>
      <c r="AI105" s="105"/>
    </row>
    <row r="106" spans="1:36" ht="16.5" customHeight="1" x14ac:dyDescent="0.2">
      <c r="A106" s="55">
        <v>521211</v>
      </c>
      <c r="B106" s="22" t="s">
        <v>8</v>
      </c>
      <c r="C106" s="13"/>
      <c r="D106" s="108"/>
      <c r="E106" s="108"/>
      <c r="F106" s="13"/>
      <c r="G106" s="13"/>
      <c r="H106" s="13"/>
      <c r="I106" s="13"/>
      <c r="J106" s="5"/>
      <c r="K106" s="13"/>
      <c r="L106" s="133"/>
      <c r="M106" s="192"/>
      <c r="N106" s="134"/>
      <c r="O106" s="110"/>
      <c r="P106" s="25">
        <f>SUM(P107:P110)</f>
        <v>50800000</v>
      </c>
      <c r="Q106" s="66"/>
      <c r="R106" s="55">
        <v>521211</v>
      </c>
      <c r="S106" s="22" t="s">
        <v>8</v>
      </c>
      <c r="T106" s="13"/>
      <c r="U106" s="108"/>
      <c r="V106" s="108"/>
      <c r="W106" s="13"/>
      <c r="X106" s="13"/>
      <c r="Y106" s="13"/>
      <c r="Z106" s="13"/>
      <c r="AA106" s="5"/>
      <c r="AB106" s="13"/>
      <c r="AC106" s="133"/>
      <c r="AD106" s="192"/>
      <c r="AE106" s="134"/>
      <c r="AF106" s="110"/>
      <c r="AG106" s="25">
        <f>SUM(AG107:AG110)</f>
        <v>50800000</v>
      </c>
      <c r="AH106" s="4"/>
    </row>
    <row r="107" spans="1:36" ht="16.5" customHeight="1" x14ac:dyDescent="0.25">
      <c r="A107" s="55"/>
      <c r="B107" s="53"/>
      <c r="C107" s="6" t="s">
        <v>9</v>
      </c>
      <c r="D107" s="141"/>
      <c r="E107" s="141"/>
      <c r="F107" s="6"/>
      <c r="G107" s="6"/>
      <c r="H107" s="29"/>
      <c r="I107" s="6">
        <v>1</v>
      </c>
      <c r="J107" s="30" t="s">
        <v>10</v>
      </c>
      <c r="K107" s="29"/>
      <c r="L107" s="31"/>
      <c r="M107" s="30"/>
      <c r="N107" s="32">
        <f>I107</f>
        <v>1</v>
      </c>
      <c r="O107" s="110">
        <v>1000000</v>
      </c>
      <c r="P107" s="34">
        <f>O107*N107</f>
        <v>1000000</v>
      </c>
      <c r="Q107" s="67"/>
      <c r="R107" s="55"/>
      <c r="S107" s="53"/>
      <c r="T107" s="6" t="s">
        <v>9</v>
      </c>
      <c r="U107" s="141"/>
      <c r="V107" s="141"/>
      <c r="W107" s="6"/>
      <c r="X107" s="6"/>
      <c r="Y107" s="29"/>
      <c r="Z107" s="6">
        <v>1</v>
      </c>
      <c r="AA107" s="30" t="s">
        <v>10</v>
      </c>
      <c r="AB107" s="29"/>
      <c r="AC107" s="31"/>
      <c r="AD107" s="30"/>
      <c r="AE107" s="32">
        <f>Z107</f>
        <v>1</v>
      </c>
      <c r="AF107" s="110">
        <v>1000000</v>
      </c>
      <c r="AG107" s="34">
        <f>AF107*AE107</f>
        <v>1000000</v>
      </c>
      <c r="AH107" s="4"/>
    </row>
    <row r="108" spans="1:36" ht="16.5" customHeight="1" x14ac:dyDescent="0.25">
      <c r="A108" s="55"/>
      <c r="B108" s="53"/>
      <c r="C108" s="6" t="s">
        <v>12</v>
      </c>
      <c r="D108" s="141"/>
      <c r="E108" s="141"/>
      <c r="F108" s="6"/>
      <c r="G108" s="6"/>
      <c r="H108" s="29"/>
      <c r="I108" s="6">
        <v>1</v>
      </c>
      <c r="J108" s="30" t="s">
        <v>10</v>
      </c>
      <c r="K108" s="29"/>
      <c r="L108" s="31"/>
      <c r="M108" s="30"/>
      <c r="N108" s="32">
        <f t="shared" ref="N108:N109" si="20">I108</f>
        <v>1</v>
      </c>
      <c r="O108" s="110">
        <v>1000000</v>
      </c>
      <c r="P108" s="34">
        <f>O108*N108</f>
        <v>1000000</v>
      </c>
      <c r="Q108" s="67"/>
      <c r="R108" s="55"/>
      <c r="S108" s="53"/>
      <c r="T108" s="6" t="s">
        <v>12</v>
      </c>
      <c r="U108" s="141"/>
      <c r="V108" s="141"/>
      <c r="W108" s="6"/>
      <c r="X108" s="6"/>
      <c r="Y108" s="29"/>
      <c r="Z108" s="6">
        <v>1</v>
      </c>
      <c r="AA108" s="30" t="s">
        <v>10</v>
      </c>
      <c r="AB108" s="29"/>
      <c r="AC108" s="31"/>
      <c r="AD108" s="30"/>
      <c r="AE108" s="32">
        <f t="shared" ref="AE108:AE109" si="21">Z108</f>
        <v>1</v>
      </c>
      <c r="AF108" s="110">
        <v>1000000</v>
      </c>
      <c r="AG108" s="34">
        <f>AF108*AE108</f>
        <v>1000000</v>
      </c>
    </row>
    <row r="109" spans="1:36" ht="16.5" customHeight="1" x14ac:dyDescent="0.25">
      <c r="A109" s="55"/>
      <c r="B109" s="53"/>
      <c r="C109" s="6" t="s">
        <v>13</v>
      </c>
      <c r="D109" s="141"/>
      <c r="E109" s="141"/>
      <c r="F109" s="6"/>
      <c r="G109" s="6"/>
      <c r="H109" s="29"/>
      <c r="I109" s="6">
        <v>1</v>
      </c>
      <c r="J109" s="30" t="s">
        <v>10</v>
      </c>
      <c r="K109" s="29"/>
      <c r="L109" s="31"/>
      <c r="M109" s="30"/>
      <c r="N109" s="32">
        <f t="shared" si="20"/>
        <v>1</v>
      </c>
      <c r="O109" s="110">
        <v>2000000</v>
      </c>
      <c r="P109" s="34">
        <f>O109*N109</f>
        <v>2000000</v>
      </c>
      <c r="Q109" s="67"/>
      <c r="R109" s="55"/>
      <c r="S109" s="53"/>
      <c r="T109" s="6" t="s">
        <v>13</v>
      </c>
      <c r="U109" s="141"/>
      <c r="V109" s="141"/>
      <c r="W109" s="6"/>
      <c r="X109" s="6"/>
      <c r="Y109" s="29"/>
      <c r="Z109" s="6">
        <v>1</v>
      </c>
      <c r="AA109" s="30" t="s">
        <v>10</v>
      </c>
      <c r="AB109" s="29"/>
      <c r="AC109" s="31"/>
      <c r="AD109" s="30"/>
      <c r="AE109" s="32">
        <f t="shared" si="21"/>
        <v>1</v>
      </c>
      <c r="AF109" s="110">
        <v>2000000</v>
      </c>
      <c r="AG109" s="34">
        <f>AF109*AE109</f>
        <v>2000000</v>
      </c>
    </row>
    <row r="110" spans="1:36" ht="16.5" customHeight="1" x14ac:dyDescent="0.25">
      <c r="A110" s="55"/>
      <c r="B110" s="35"/>
      <c r="C110" s="6" t="s">
        <v>15</v>
      </c>
      <c r="D110" s="141"/>
      <c r="E110" s="141"/>
      <c r="F110" s="6">
        <v>30</v>
      </c>
      <c r="G110" s="6" t="s">
        <v>16</v>
      </c>
      <c r="H110" s="29" t="s">
        <v>17</v>
      </c>
      <c r="I110" s="6">
        <v>26</v>
      </c>
      <c r="J110" s="30" t="s">
        <v>10</v>
      </c>
      <c r="K110" s="29" t="s">
        <v>17</v>
      </c>
      <c r="L110" s="31">
        <v>1</v>
      </c>
      <c r="M110" s="30" t="s">
        <v>39</v>
      </c>
      <c r="N110" s="32">
        <f>F110*I110</f>
        <v>780</v>
      </c>
      <c r="O110" s="110">
        <v>60000</v>
      </c>
      <c r="P110" s="34">
        <f>O110*N110</f>
        <v>46800000</v>
      </c>
      <c r="Q110" s="67"/>
      <c r="R110" s="55"/>
      <c r="S110" s="35"/>
      <c r="T110" s="6" t="s">
        <v>15</v>
      </c>
      <c r="U110" s="141"/>
      <c r="V110" s="141"/>
      <c r="W110" s="6">
        <v>30</v>
      </c>
      <c r="X110" s="6" t="s">
        <v>16</v>
      </c>
      <c r="Y110" s="29" t="s">
        <v>17</v>
      </c>
      <c r="Z110" s="6">
        <v>26</v>
      </c>
      <c r="AA110" s="30" t="s">
        <v>10</v>
      </c>
      <c r="AB110" s="29" t="s">
        <v>17</v>
      </c>
      <c r="AC110" s="31">
        <v>1</v>
      </c>
      <c r="AD110" s="30" t="s">
        <v>39</v>
      </c>
      <c r="AE110" s="32">
        <f>W110*Z110</f>
        <v>780</v>
      </c>
      <c r="AF110" s="110">
        <v>60000</v>
      </c>
      <c r="AG110" s="34">
        <f>AF110*AE110</f>
        <v>46800000</v>
      </c>
    </row>
    <row r="111" spans="1:36" ht="16.5" customHeight="1" x14ac:dyDescent="0.25">
      <c r="A111" s="55">
        <v>522151</v>
      </c>
      <c r="B111" s="22" t="s">
        <v>26</v>
      </c>
      <c r="C111" s="13"/>
      <c r="D111" s="108"/>
      <c r="E111" s="108"/>
      <c r="F111" s="13"/>
      <c r="G111" s="13"/>
      <c r="H111" s="13"/>
      <c r="I111" s="5"/>
      <c r="J111" s="30"/>
      <c r="K111" s="29"/>
      <c r="L111" s="31"/>
      <c r="M111" s="30"/>
      <c r="N111" s="32"/>
      <c r="O111" s="111"/>
      <c r="P111" s="25">
        <f>SUM(P112:P113)</f>
        <v>112000000</v>
      </c>
      <c r="Q111" s="66"/>
      <c r="R111" s="55">
        <v>522151</v>
      </c>
      <c r="S111" s="22" t="s">
        <v>26</v>
      </c>
      <c r="T111" s="13"/>
      <c r="U111" s="108"/>
      <c r="V111" s="108"/>
      <c r="W111" s="13"/>
      <c r="X111" s="13"/>
      <c r="Y111" s="13"/>
      <c r="Z111" s="5"/>
      <c r="AA111" s="30"/>
      <c r="AB111" s="29"/>
      <c r="AC111" s="31"/>
      <c r="AD111" s="30"/>
      <c r="AE111" s="32"/>
      <c r="AF111" s="111"/>
      <c r="AG111" s="25">
        <f>SUM(AG112:AG113)</f>
        <v>112000000</v>
      </c>
    </row>
    <row r="112" spans="1:36" ht="16.5" customHeight="1" x14ac:dyDescent="0.25">
      <c r="A112" s="55"/>
      <c r="B112" s="35"/>
      <c r="C112" s="6" t="s">
        <v>27</v>
      </c>
      <c r="D112" s="141"/>
      <c r="E112" s="141"/>
      <c r="F112" s="6">
        <v>2</v>
      </c>
      <c r="G112" s="6" t="s">
        <v>16</v>
      </c>
      <c r="H112" s="29" t="s">
        <v>17</v>
      </c>
      <c r="I112" s="6">
        <v>2</v>
      </c>
      <c r="J112" s="30" t="s">
        <v>28</v>
      </c>
      <c r="K112" s="29" t="s">
        <v>17</v>
      </c>
      <c r="L112" s="31">
        <v>16</v>
      </c>
      <c r="M112" s="30" t="s">
        <v>10</v>
      </c>
      <c r="N112" s="32">
        <f t="shared" ref="N112:N113" si="22">L112*I112*F112</f>
        <v>64</v>
      </c>
      <c r="O112" s="111">
        <v>1400000</v>
      </c>
      <c r="P112" s="67">
        <f>O112*N112</f>
        <v>89600000</v>
      </c>
      <c r="Q112" s="67"/>
      <c r="R112" s="55"/>
      <c r="S112" s="35"/>
      <c r="T112" s="6" t="s">
        <v>27</v>
      </c>
      <c r="U112" s="141"/>
      <c r="V112" s="141"/>
      <c r="W112" s="6">
        <v>2</v>
      </c>
      <c r="X112" s="6" t="s">
        <v>16</v>
      </c>
      <c r="Y112" s="29" t="s">
        <v>17</v>
      </c>
      <c r="Z112" s="6">
        <v>2</v>
      </c>
      <c r="AA112" s="30" t="s">
        <v>28</v>
      </c>
      <c r="AB112" s="29" t="s">
        <v>17</v>
      </c>
      <c r="AC112" s="31">
        <v>16</v>
      </c>
      <c r="AD112" s="30" t="s">
        <v>10</v>
      </c>
      <c r="AE112" s="32">
        <f t="shared" ref="AE112:AE113" si="23">AC112*Z112*W112</f>
        <v>64</v>
      </c>
      <c r="AF112" s="111">
        <v>1400000</v>
      </c>
      <c r="AG112" s="67">
        <f>AF112*AE112</f>
        <v>89600000</v>
      </c>
    </row>
    <row r="113" spans="1:33" ht="16.5" customHeight="1" x14ac:dyDescent="0.25">
      <c r="A113" s="55"/>
      <c r="B113" s="35"/>
      <c r="C113" s="6" t="s">
        <v>30</v>
      </c>
      <c r="D113" s="141"/>
      <c r="E113" s="141"/>
      <c r="F113" s="6">
        <v>1</v>
      </c>
      <c r="G113" s="6" t="s">
        <v>16</v>
      </c>
      <c r="H113" s="29" t="s">
        <v>17</v>
      </c>
      <c r="I113" s="6">
        <v>2</v>
      </c>
      <c r="J113" s="30" t="s">
        <v>28</v>
      </c>
      <c r="K113" s="29" t="s">
        <v>17</v>
      </c>
      <c r="L113" s="31">
        <v>16</v>
      </c>
      <c r="M113" s="30" t="s">
        <v>10</v>
      </c>
      <c r="N113" s="32">
        <f t="shared" si="22"/>
        <v>32</v>
      </c>
      <c r="O113" s="111">
        <v>700000</v>
      </c>
      <c r="P113" s="67">
        <f>O113*N113</f>
        <v>22400000</v>
      </c>
      <c r="Q113" s="67"/>
      <c r="R113" s="55"/>
      <c r="S113" s="35"/>
      <c r="T113" s="6" t="s">
        <v>30</v>
      </c>
      <c r="U113" s="141"/>
      <c r="V113" s="141"/>
      <c r="W113" s="6">
        <v>1</v>
      </c>
      <c r="X113" s="6" t="s">
        <v>16</v>
      </c>
      <c r="Y113" s="29" t="s">
        <v>17</v>
      </c>
      <c r="Z113" s="6">
        <v>2</v>
      </c>
      <c r="AA113" s="30" t="s">
        <v>28</v>
      </c>
      <c r="AB113" s="29" t="s">
        <v>17</v>
      </c>
      <c r="AC113" s="31">
        <v>16</v>
      </c>
      <c r="AD113" s="30" t="s">
        <v>10</v>
      </c>
      <c r="AE113" s="32">
        <f t="shared" si="23"/>
        <v>32</v>
      </c>
      <c r="AF113" s="111">
        <v>700000</v>
      </c>
      <c r="AG113" s="67">
        <f>AF113*AE113</f>
        <v>22400000</v>
      </c>
    </row>
    <row r="114" spans="1:33" ht="16.5" customHeight="1" x14ac:dyDescent="0.25">
      <c r="A114" s="55">
        <v>524111</v>
      </c>
      <c r="B114" s="53" t="s">
        <v>70</v>
      </c>
      <c r="C114" s="14"/>
      <c r="D114" s="145"/>
      <c r="E114" s="145"/>
      <c r="G114" s="14"/>
      <c r="H114" s="14"/>
      <c r="K114" s="16"/>
      <c r="L114" s="31"/>
      <c r="M114" s="30"/>
      <c r="N114" s="32"/>
      <c r="O114" s="111"/>
      <c r="P114" s="25">
        <f>SUM(P115:P117)</f>
        <v>71880000</v>
      </c>
      <c r="Q114" s="66"/>
      <c r="R114" s="55">
        <v>524111</v>
      </c>
      <c r="S114" s="53" t="s">
        <v>70</v>
      </c>
      <c r="T114" s="14"/>
      <c r="U114" s="145"/>
      <c r="V114" s="145"/>
      <c r="X114" s="14"/>
      <c r="Y114" s="14"/>
      <c r="AB114" s="16"/>
      <c r="AC114" s="31"/>
      <c r="AD114" s="30"/>
      <c r="AE114" s="32"/>
      <c r="AF114" s="111"/>
      <c r="AG114" s="25">
        <f>SUM(AG115:AG117)</f>
        <v>71880000</v>
      </c>
    </row>
    <row r="115" spans="1:33" ht="16.5" customHeight="1" x14ac:dyDescent="0.2">
      <c r="A115" s="55"/>
      <c r="B115" s="35"/>
      <c r="C115" s="14" t="s">
        <v>97</v>
      </c>
      <c r="D115" s="145"/>
      <c r="E115" s="145"/>
      <c r="F115" s="1">
        <v>2</v>
      </c>
      <c r="G115" s="1" t="s">
        <v>16</v>
      </c>
      <c r="H115" s="14" t="s">
        <v>17</v>
      </c>
      <c r="I115" s="15">
        <v>1</v>
      </c>
      <c r="J115" s="14" t="s">
        <v>35</v>
      </c>
      <c r="K115" s="16" t="s">
        <v>17</v>
      </c>
      <c r="L115" s="15">
        <v>6</v>
      </c>
      <c r="M115" s="14" t="s">
        <v>31</v>
      </c>
      <c r="N115" s="32">
        <f>L115*I115*F115</f>
        <v>12</v>
      </c>
      <c r="O115" s="111">
        <v>3500000</v>
      </c>
      <c r="P115" s="67">
        <f>O115*N115</f>
        <v>42000000</v>
      </c>
      <c r="Q115" s="67"/>
      <c r="R115" s="55"/>
      <c r="S115" s="35"/>
      <c r="T115" s="14" t="s">
        <v>97</v>
      </c>
      <c r="U115" s="145"/>
      <c r="V115" s="145"/>
      <c r="W115" s="1">
        <v>2</v>
      </c>
      <c r="X115" s="1" t="s">
        <v>16</v>
      </c>
      <c r="Y115" s="14" t="s">
        <v>17</v>
      </c>
      <c r="Z115" s="15">
        <v>1</v>
      </c>
      <c r="AA115" s="14" t="s">
        <v>35</v>
      </c>
      <c r="AB115" s="16" t="s">
        <v>17</v>
      </c>
      <c r="AC115" s="15">
        <v>6</v>
      </c>
      <c r="AD115" s="14" t="s">
        <v>31</v>
      </c>
      <c r="AE115" s="32">
        <f>AC115*Z115*W115</f>
        <v>12</v>
      </c>
      <c r="AF115" s="111">
        <v>3500000</v>
      </c>
      <c r="AG115" s="67">
        <f>AF115*AE115</f>
        <v>42000000</v>
      </c>
    </row>
    <row r="116" spans="1:33" ht="16.5" customHeight="1" x14ac:dyDescent="0.2">
      <c r="A116" s="55"/>
      <c r="B116" s="35"/>
      <c r="C116" s="14" t="s">
        <v>42</v>
      </c>
      <c r="D116" s="145"/>
      <c r="E116" s="145"/>
      <c r="F116" s="1">
        <v>2</v>
      </c>
      <c r="G116" s="1" t="s">
        <v>16</v>
      </c>
      <c r="H116" s="14" t="s">
        <v>17</v>
      </c>
      <c r="I116" s="15">
        <v>3</v>
      </c>
      <c r="J116" s="14" t="s">
        <v>39</v>
      </c>
      <c r="K116" s="16" t="s">
        <v>17</v>
      </c>
      <c r="L116" s="15">
        <v>6</v>
      </c>
      <c r="M116" s="14" t="s">
        <v>31</v>
      </c>
      <c r="N116" s="32">
        <f>L116*I116*F116</f>
        <v>36</v>
      </c>
      <c r="O116" s="111">
        <v>430000</v>
      </c>
      <c r="P116" s="67">
        <f>O116*N116</f>
        <v>15480000</v>
      </c>
      <c r="Q116" s="67"/>
      <c r="R116" s="55"/>
      <c r="S116" s="35"/>
      <c r="T116" s="14" t="s">
        <v>42</v>
      </c>
      <c r="U116" s="145"/>
      <c r="V116" s="145"/>
      <c r="W116" s="1">
        <v>2</v>
      </c>
      <c r="X116" s="1" t="s">
        <v>16</v>
      </c>
      <c r="Y116" s="14" t="s">
        <v>17</v>
      </c>
      <c r="Z116" s="15">
        <v>3</v>
      </c>
      <c r="AA116" s="14" t="s">
        <v>39</v>
      </c>
      <c r="AB116" s="16" t="s">
        <v>17</v>
      </c>
      <c r="AC116" s="15">
        <v>6</v>
      </c>
      <c r="AD116" s="14" t="s">
        <v>31</v>
      </c>
      <c r="AE116" s="32">
        <f>AC116*Z116*W116</f>
        <v>36</v>
      </c>
      <c r="AF116" s="111">
        <v>430000</v>
      </c>
      <c r="AG116" s="67">
        <f>AF116*AE116</f>
        <v>15480000</v>
      </c>
    </row>
    <row r="117" spans="1:33" ht="16.5" customHeight="1" x14ac:dyDescent="0.25">
      <c r="A117" s="55"/>
      <c r="B117" s="35"/>
      <c r="C117" s="6" t="s">
        <v>45</v>
      </c>
      <c r="D117" s="141"/>
      <c r="E117" s="141"/>
      <c r="F117" s="6">
        <v>2</v>
      </c>
      <c r="G117" s="6" t="s">
        <v>16</v>
      </c>
      <c r="H117" s="29" t="s">
        <v>17</v>
      </c>
      <c r="I117" s="6">
        <v>2</v>
      </c>
      <c r="J117" s="30" t="s">
        <v>39</v>
      </c>
      <c r="K117" s="29" t="s">
        <v>17</v>
      </c>
      <c r="L117" s="31">
        <v>6</v>
      </c>
      <c r="M117" s="30" t="s">
        <v>31</v>
      </c>
      <c r="N117" s="32">
        <f>L117*I117*F117</f>
        <v>24</v>
      </c>
      <c r="O117" s="111">
        <v>600000</v>
      </c>
      <c r="P117" s="67">
        <f>O117*N117</f>
        <v>14400000</v>
      </c>
      <c r="Q117" s="67"/>
      <c r="R117" s="55"/>
      <c r="S117" s="35"/>
      <c r="T117" s="6" t="s">
        <v>45</v>
      </c>
      <c r="U117" s="141"/>
      <c r="V117" s="141"/>
      <c r="W117" s="6">
        <v>2</v>
      </c>
      <c r="X117" s="6" t="s">
        <v>16</v>
      </c>
      <c r="Y117" s="29" t="s">
        <v>17</v>
      </c>
      <c r="Z117" s="6">
        <v>2</v>
      </c>
      <c r="AA117" s="30" t="s">
        <v>39</v>
      </c>
      <c r="AB117" s="29" t="s">
        <v>17</v>
      </c>
      <c r="AC117" s="31">
        <v>6</v>
      </c>
      <c r="AD117" s="30" t="s">
        <v>31</v>
      </c>
      <c r="AE117" s="32">
        <f>AC117*Z117*W117</f>
        <v>24</v>
      </c>
      <c r="AF117" s="111">
        <v>600000</v>
      </c>
      <c r="AG117" s="67">
        <f>AF117*AE117</f>
        <v>14400000</v>
      </c>
    </row>
    <row r="118" spans="1:33" ht="16.5" customHeight="1" x14ac:dyDescent="0.25">
      <c r="A118" s="127" t="s">
        <v>32</v>
      </c>
      <c r="B118" s="54" t="s">
        <v>33</v>
      </c>
      <c r="C118" s="138"/>
      <c r="D118" s="142"/>
      <c r="E118" s="142"/>
      <c r="F118" s="6"/>
      <c r="G118" s="6"/>
      <c r="H118" s="29"/>
      <c r="I118" s="6"/>
      <c r="J118" s="30"/>
      <c r="K118" s="29"/>
      <c r="L118" s="31"/>
      <c r="M118" s="30"/>
      <c r="N118" s="32"/>
      <c r="O118" s="111"/>
      <c r="P118" s="25">
        <f>SUM(P119:P131)</f>
        <v>149200000</v>
      </c>
      <c r="Q118" s="66"/>
      <c r="R118" s="127" t="s">
        <v>32</v>
      </c>
      <c r="S118" s="54" t="s">
        <v>33</v>
      </c>
      <c r="T118" s="138"/>
      <c r="U118" s="142"/>
      <c r="V118" s="142"/>
      <c r="W118" s="6"/>
      <c r="X118" s="6"/>
      <c r="Y118" s="29"/>
      <c r="Z118" s="6"/>
      <c r="AA118" s="30"/>
      <c r="AB118" s="29"/>
      <c r="AC118" s="31"/>
      <c r="AD118" s="30"/>
      <c r="AE118" s="32"/>
      <c r="AF118" s="111"/>
      <c r="AG118" s="25">
        <f>SUM(AG119:AG131)</f>
        <v>149200000</v>
      </c>
    </row>
    <row r="119" spans="1:33" ht="16.5" customHeight="1" x14ac:dyDescent="0.25">
      <c r="A119" s="55"/>
      <c r="B119" s="35"/>
      <c r="C119" s="6" t="s">
        <v>77</v>
      </c>
      <c r="D119" s="141"/>
      <c r="E119" s="141"/>
      <c r="F119" s="6">
        <v>10</v>
      </c>
      <c r="G119" s="6" t="s">
        <v>16</v>
      </c>
      <c r="H119" s="29" t="s">
        <v>17</v>
      </c>
      <c r="I119" s="6">
        <v>1</v>
      </c>
      <c r="J119" s="30" t="s">
        <v>35</v>
      </c>
      <c r="K119" s="29" t="s">
        <v>17</v>
      </c>
      <c r="L119" s="31">
        <v>20</v>
      </c>
      <c r="M119" s="30" t="s">
        <v>31</v>
      </c>
      <c r="N119" s="32">
        <f>F119*I119*L119</f>
        <v>200</v>
      </c>
      <c r="O119" s="111">
        <v>110000</v>
      </c>
      <c r="P119" s="34">
        <f>O119*N119</f>
        <v>22000000</v>
      </c>
      <c r="Q119" s="67"/>
      <c r="R119" s="55"/>
      <c r="S119" s="35"/>
      <c r="T119" s="6" t="s">
        <v>77</v>
      </c>
      <c r="U119" s="141"/>
      <c r="V119" s="141"/>
      <c r="W119" s="6">
        <v>10</v>
      </c>
      <c r="X119" s="6" t="s">
        <v>16</v>
      </c>
      <c r="Y119" s="29" t="s">
        <v>17</v>
      </c>
      <c r="Z119" s="6">
        <v>1</v>
      </c>
      <c r="AA119" s="30" t="s">
        <v>35</v>
      </c>
      <c r="AB119" s="29" t="s">
        <v>17</v>
      </c>
      <c r="AC119" s="31">
        <v>20</v>
      </c>
      <c r="AD119" s="30" t="s">
        <v>31</v>
      </c>
      <c r="AE119" s="32">
        <f>W119*Z119*AC119</f>
        <v>200</v>
      </c>
      <c r="AF119" s="111">
        <v>110000</v>
      </c>
      <c r="AG119" s="34">
        <f>AF119*AE119</f>
        <v>22000000</v>
      </c>
    </row>
    <row r="120" spans="1:33" ht="16.5" customHeight="1" x14ac:dyDescent="0.25">
      <c r="A120" s="55"/>
      <c r="B120" s="35"/>
      <c r="C120" s="51" t="s">
        <v>99</v>
      </c>
      <c r="D120" s="143"/>
      <c r="E120" s="143"/>
      <c r="F120" s="6"/>
      <c r="G120" s="6"/>
      <c r="H120" s="29"/>
      <c r="I120" s="6"/>
      <c r="J120" s="30"/>
      <c r="K120" s="29"/>
      <c r="L120" s="31"/>
      <c r="M120" s="30"/>
      <c r="N120" s="32"/>
      <c r="O120" s="111"/>
      <c r="P120" s="34"/>
      <c r="Q120" s="67"/>
      <c r="R120" s="55"/>
      <c r="S120" s="35"/>
      <c r="T120" s="51" t="s">
        <v>99</v>
      </c>
      <c r="U120" s="143"/>
      <c r="V120" s="143"/>
      <c r="W120" s="6"/>
      <c r="X120" s="6"/>
      <c r="Y120" s="29"/>
      <c r="Z120" s="6"/>
      <c r="AA120" s="30"/>
      <c r="AB120" s="29"/>
      <c r="AC120" s="31"/>
      <c r="AD120" s="30"/>
      <c r="AE120" s="32"/>
      <c r="AF120" s="111"/>
      <c r="AG120" s="34"/>
    </row>
    <row r="121" spans="1:33" ht="16.5" customHeight="1" x14ac:dyDescent="0.25">
      <c r="A121" s="55"/>
      <c r="B121" s="35"/>
      <c r="C121" s="6" t="s">
        <v>38</v>
      </c>
      <c r="D121" s="141"/>
      <c r="E121" s="141"/>
      <c r="F121" s="6">
        <v>30</v>
      </c>
      <c r="G121" s="6" t="s">
        <v>16</v>
      </c>
      <c r="H121" s="29" t="s">
        <v>17</v>
      </c>
      <c r="I121" s="6">
        <v>2</v>
      </c>
      <c r="J121" s="30" t="s">
        <v>39</v>
      </c>
      <c r="K121" s="29" t="s">
        <v>17</v>
      </c>
      <c r="L121" s="31">
        <v>3</v>
      </c>
      <c r="M121" s="30" t="s">
        <v>31</v>
      </c>
      <c r="N121" s="32">
        <f>F121*I121*L121</f>
        <v>180</v>
      </c>
      <c r="O121" s="111">
        <v>330000</v>
      </c>
      <c r="P121" s="34">
        <f>O121*N121</f>
        <v>59400000</v>
      </c>
      <c r="Q121" s="67"/>
      <c r="R121" s="55"/>
      <c r="S121" s="35"/>
      <c r="T121" s="6" t="s">
        <v>38</v>
      </c>
      <c r="U121" s="141"/>
      <c r="V121" s="141"/>
      <c r="W121" s="6">
        <v>30</v>
      </c>
      <c r="X121" s="6" t="s">
        <v>16</v>
      </c>
      <c r="Y121" s="29" t="s">
        <v>17</v>
      </c>
      <c r="Z121" s="6">
        <v>2</v>
      </c>
      <c r="AA121" s="30" t="s">
        <v>39</v>
      </c>
      <c r="AB121" s="29" t="s">
        <v>17</v>
      </c>
      <c r="AC121" s="31">
        <v>3</v>
      </c>
      <c r="AD121" s="30" t="s">
        <v>31</v>
      </c>
      <c r="AE121" s="32">
        <f>W121*Z121*AC121</f>
        <v>180</v>
      </c>
      <c r="AF121" s="111">
        <v>330000</v>
      </c>
      <c r="AG121" s="34">
        <f>AF121*AE121</f>
        <v>59400000</v>
      </c>
    </row>
    <row r="122" spans="1:33" ht="16.5" customHeight="1" x14ac:dyDescent="0.25">
      <c r="A122" s="55"/>
      <c r="B122" s="35"/>
      <c r="C122" s="6" t="s">
        <v>34</v>
      </c>
      <c r="D122" s="141"/>
      <c r="E122" s="141"/>
      <c r="F122" s="6">
        <v>30</v>
      </c>
      <c r="G122" s="6" t="s">
        <v>16</v>
      </c>
      <c r="H122" s="29" t="s">
        <v>17</v>
      </c>
      <c r="I122" s="6">
        <v>2</v>
      </c>
      <c r="J122" s="30" t="s">
        <v>35</v>
      </c>
      <c r="K122" s="29" t="s">
        <v>17</v>
      </c>
      <c r="L122" s="31">
        <v>3</v>
      </c>
      <c r="M122" s="30" t="s">
        <v>31</v>
      </c>
      <c r="N122" s="32">
        <f>F122*I122*L122</f>
        <v>180</v>
      </c>
      <c r="O122" s="111">
        <v>110000</v>
      </c>
      <c r="P122" s="34">
        <f>O122*N122</f>
        <v>19800000</v>
      </c>
      <c r="Q122" s="67"/>
      <c r="R122" s="55"/>
      <c r="S122" s="35"/>
      <c r="T122" s="6" t="s">
        <v>34</v>
      </c>
      <c r="U122" s="141"/>
      <c r="V122" s="141"/>
      <c r="W122" s="6">
        <v>30</v>
      </c>
      <c r="X122" s="6" t="s">
        <v>16</v>
      </c>
      <c r="Y122" s="29" t="s">
        <v>17</v>
      </c>
      <c r="Z122" s="6">
        <v>2</v>
      </c>
      <c r="AA122" s="30" t="s">
        <v>35</v>
      </c>
      <c r="AB122" s="29" t="s">
        <v>17</v>
      </c>
      <c r="AC122" s="31">
        <v>3</v>
      </c>
      <c r="AD122" s="30" t="s">
        <v>31</v>
      </c>
      <c r="AE122" s="32">
        <f>W122*Z122*AC122</f>
        <v>180</v>
      </c>
      <c r="AF122" s="111">
        <v>110000</v>
      </c>
      <c r="AG122" s="34">
        <f>AF122*AE122</f>
        <v>19800000</v>
      </c>
    </row>
    <row r="123" spans="1:33" ht="16.5" customHeight="1" x14ac:dyDescent="0.25">
      <c r="A123" s="55"/>
      <c r="B123" s="35"/>
      <c r="C123" s="6" t="s">
        <v>40</v>
      </c>
      <c r="D123" s="141"/>
      <c r="E123" s="141"/>
      <c r="F123" s="6">
        <v>30</v>
      </c>
      <c r="G123" s="6" t="s">
        <v>16</v>
      </c>
      <c r="H123" s="29" t="s">
        <v>17</v>
      </c>
      <c r="I123" s="6">
        <v>2</v>
      </c>
      <c r="J123" s="30" t="s">
        <v>39</v>
      </c>
      <c r="K123" s="29" t="s">
        <v>17</v>
      </c>
      <c r="L123" s="31">
        <v>3</v>
      </c>
      <c r="M123" s="30" t="s">
        <v>31</v>
      </c>
      <c r="N123" s="32">
        <f>F123*I123*L123</f>
        <v>180</v>
      </c>
      <c r="O123" s="111">
        <v>130000</v>
      </c>
      <c r="P123" s="34">
        <f>O123*N123</f>
        <v>23400000</v>
      </c>
      <c r="Q123" s="67"/>
      <c r="R123" s="55"/>
      <c r="S123" s="35"/>
      <c r="T123" s="6" t="s">
        <v>40</v>
      </c>
      <c r="U123" s="141"/>
      <c r="V123" s="141"/>
      <c r="W123" s="6">
        <v>30</v>
      </c>
      <c r="X123" s="6" t="s">
        <v>16</v>
      </c>
      <c r="Y123" s="29" t="s">
        <v>17</v>
      </c>
      <c r="Z123" s="6">
        <v>2</v>
      </c>
      <c r="AA123" s="30" t="s">
        <v>39</v>
      </c>
      <c r="AB123" s="29" t="s">
        <v>17</v>
      </c>
      <c r="AC123" s="31">
        <v>3</v>
      </c>
      <c r="AD123" s="30" t="s">
        <v>31</v>
      </c>
      <c r="AE123" s="32">
        <f>W123*Z123*AC123</f>
        <v>180</v>
      </c>
      <c r="AF123" s="111">
        <v>130000</v>
      </c>
      <c r="AG123" s="34">
        <f>AF123*AE123</f>
        <v>23400000</v>
      </c>
    </row>
    <row r="124" spans="1:33" ht="16.5" customHeight="1" x14ac:dyDescent="0.25">
      <c r="A124" s="55"/>
      <c r="B124" s="35"/>
      <c r="C124" s="51" t="s">
        <v>78</v>
      </c>
      <c r="D124" s="143"/>
      <c r="E124" s="143"/>
      <c r="F124" s="6"/>
      <c r="G124" s="6"/>
      <c r="H124" s="29"/>
      <c r="I124" s="6"/>
      <c r="J124" s="30"/>
      <c r="K124" s="29"/>
      <c r="L124" s="31"/>
      <c r="M124" s="30"/>
      <c r="N124" s="32"/>
      <c r="O124" s="111"/>
      <c r="P124" s="34"/>
      <c r="Q124" s="67"/>
      <c r="R124" s="55"/>
      <c r="S124" s="35"/>
      <c r="T124" s="51" t="s">
        <v>78</v>
      </c>
      <c r="U124" s="143"/>
      <c r="V124" s="143"/>
      <c r="W124" s="6"/>
      <c r="X124" s="6"/>
      <c r="Y124" s="29"/>
      <c r="Z124" s="6"/>
      <c r="AA124" s="30"/>
      <c r="AB124" s="29"/>
      <c r="AC124" s="31"/>
      <c r="AD124" s="30"/>
      <c r="AE124" s="32"/>
      <c r="AF124" s="111"/>
      <c r="AG124" s="34"/>
    </row>
    <row r="125" spans="1:33" ht="16.5" customHeight="1" x14ac:dyDescent="0.25">
      <c r="A125" s="55"/>
      <c r="B125" s="35"/>
      <c r="C125" s="6" t="s">
        <v>38</v>
      </c>
      <c r="D125" s="141"/>
      <c r="E125" s="141"/>
      <c r="F125" s="6">
        <v>3</v>
      </c>
      <c r="G125" s="6" t="s">
        <v>16</v>
      </c>
      <c r="H125" s="29" t="s">
        <v>17</v>
      </c>
      <c r="I125" s="6">
        <v>2</v>
      </c>
      <c r="J125" s="30" t="s">
        <v>39</v>
      </c>
      <c r="K125" s="29" t="s">
        <v>17</v>
      </c>
      <c r="L125" s="31">
        <v>4</v>
      </c>
      <c r="M125" s="30" t="s">
        <v>31</v>
      </c>
      <c r="N125" s="32">
        <f>F125*I125*L125</f>
        <v>24</v>
      </c>
      <c r="O125" s="111">
        <v>330000</v>
      </c>
      <c r="P125" s="34">
        <f>O125*N125</f>
        <v>7920000</v>
      </c>
      <c r="Q125" s="67"/>
      <c r="R125" s="55"/>
      <c r="S125" s="35"/>
      <c r="T125" s="6" t="s">
        <v>38</v>
      </c>
      <c r="U125" s="141"/>
      <c r="V125" s="141"/>
      <c r="W125" s="6">
        <v>3</v>
      </c>
      <c r="X125" s="6" t="s">
        <v>16</v>
      </c>
      <c r="Y125" s="29" t="s">
        <v>17</v>
      </c>
      <c r="Z125" s="6">
        <v>2</v>
      </c>
      <c r="AA125" s="30" t="s">
        <v>39</v>
      </c>
      <c r="AB125" s="29" t="s">
        <v>17</v>
      </c>
      <c r="AC125" s="31">
        <v>4</v>
      </c>
      <c r="AD125" s="30" t="s">
        <v>31</v>
      </c>
      <c r="AE125" s="32">
        <f>W125*Z125*AC125</f>
        <v>24</v>
      </c>
      <c r="AF125" s="111">
        <v>330000</v>
      </c>
      <c r="AG125" s="34">
        <f>AF125*AE125</f>
        <v>7920000</v>
      </c>
    </row>
    <row r="126" spans="1:33" ht="16.5" customHeight="1" x14ac:dyDescent="0.25">
      <c r="A126" s="55"/>
      <c r="B126" s="35"/>
      <c r="C126" s="6" t="s">
        <v>34</v>
      </c>
      <c r="D126" s="141"/>
      <c r="E126" s="141"/>
      <c r="F126" s="6">
        <v>3</v>
      </c>
      <c r="G126" s="6" t="s">
        <v>16</v>
      </c>
      <c r="H126" s="29" t="s">
        <v>17</v>
      </c>
      <c r="I126" s="6">
        <v>2</v>
      </c>
      <c r="J126" s="30" t="s">
        <v>35</v>
      </c>
      <c r="K126" s="29" t="s">
        <v>17</v>
      </c>
      <c r="L126" s="31">
        <v>4</v>
      </c>
      <c r="M126" s="30" t="s">
        <v>31</v>
      </c>
      <c r="N126" s="32">
        <f>F126*I126*L126</f>
        <v>24</v>
      </c>
      <c r="O126" s="111">
        <v>110000</v>
      </c>
      <c r="P126" s="34">
        <f>O126*N126</f>
        <v>2640000</v>
      </c>
      <c r="Q126" s="67"/>
      <c r="R126" s="55"/>
      <c r="S126" s="35"/>
      <c r="T126" s="6" t="s">
        <v>34</v>
      </c>
      <c r="U126" s="141"/>
      <c r="V126" s="141"/>
      <c r="W126" s="6">
        <v>3</v>
      </c>
      <c r="X126" s="6" t="s">
        <v>16</v>
      </c>
      <c r="Y126" s="29" t="s">
        <v>17</v>
      </c>
      <c r="Z126" s="6">
        <v>2</v>
      </c>
      <c r="AA126" s="30" t="s">
        <v>35</v>
      </c>
      <c r="AB126" s="29" t="s">
        <v>17</v>
      </c>
      <c r="AC126" s="31">
        <v>4</v>
      </c>
      <c r="AD126" s="30" t="s">
        <v>31</v>
      </c>
      <c r="AE126" s="32">
        <f>W126*Z126*AC126</f>
        <v>24</v>
      </c>
      <c r="AF126" s="111">
        <v>110000</v>
      </c>
      <c r="AG126" s="34">
        <f>AF126*AE126</f>
        <v>2640000</v>
      </c>
    </row>
    <row r="127" spans="1:33" ht="16.5" customHeight="1" x14ac:dyDescent="0.25">
      <c r="A127" s="55"/>
      <c r="B127" s="35"/>
      <c r="C127" s="6" t="s">
        <v>40</v>
      </c>
      <c r="D127" s="141"/>
      <c r="E127" s="141"/>
      <c r="F127" s="6">
        <v>3</v>
      </c>
      <c r="G127" s="6" t="s">
        <v>16</v>
      </c>
      <c r="H127" s="29" t="s">
        <v>17</v>
      </c>
      <c r="I127" s="6">
        <v>2</v>
      </c>
      <c r="J127" s="30" t="s">
        <v>39</v>
      </c>
      <c r="K127" s="29" t="s">
        <v>17</v>
      </c>
      <c r="L127" s="31">
        <v>4</v>
      </c>
      <c r="M127" s="30" t="s">
        <v>31</v>
      </c>
      <c r="N127" s="32">
        <f>F127*I127*L127</f>
        <v>24</v>
      </c>
      <c r="O127" s="111">
        <v>130000</v>
      </c>
      <c r="P127" s="34">
        <f>O127*N127</f>
        <v>3120000</v>
      </c>
      <c r="Q127" s="67"/>
      <c r="R127" s="55"/>
      <c r="S127" s="35"/>
      <c r="T127" s="6" t="s">
        <v>40</v>
      </c>
      <c r="U127" s="141"/>
      <c r="V127" s="141"/>
      <c r="W127" s="6">
        <v>3</v>
      </c>
      <c r="X127" s="6" t="s">
        <v>16</v>
      </c>
      <c r="Y127" s="29" t="s">
        <v>17</v>
      </c>
      <c r="Z127" s="6">
        <v>2</v>
      </c>
      <c r="AA127" s="30" t="s">
        <v>39</v>
      </c>
      <c r="AB127" s="29" t="s">
        <v>17</v>
      </c>
      <c r="AC127" s="31">
        <v>4</v>
      </c>
      <c r="AD127" s="30" t="s">
        <v>31</v>
      </c>
      <c r="AE127" s="32">
        <f>W127*Z127*AC127</f>
        <v>24</v>
      </c>
      <c r="AF127" s="111">
        <v>130000</v>
      </c>
      <c r="AG127" s="34">
        <f>AF127*AE127</f>
        <v>3120000</v>
      </c>
    </row>
    <row r="128" spans="1:33" ht="16.5" customHeight="1" x14ac:dyDescent="0.25">
      <c r="A128" s="55"/>
      <c r="B128" s="35"/>
      <c r="C128" s="51" t="s">
        <v>92</v>
      </c>
      <c r="D128" s="143"/>
      <c r="E128" s="143"/>
      <c r="F128" s="6"/>
      <c r="G128" s="6"/>
      <c r="H128" s="29"/>
      <c r="I128" s="6"/>
      <c r="J128" s="30"/>
      <c r="K128" s="29"/>
      <c r="L128" s="31"/>
      <c r="M128" s="30"/>
      <c r="N128" s="32"/>
      <c r="O128" s="111"/>
      <c r="P128" s="34"/>
      <c r="Q128" s="67"/>
      <c r="R128" s="55"/>
      <c r="S128" s="35"/>
      <c r="T128" s="51" t="s">
        <v>92</v>
      </c>
      <c r="U128" s="143"/>
      <c r="V128" s="143"/>
      <c r="W128" s="6"/>
      <c r="X128" s="6"/>
      <c r="Y128" s="29"/>
      <c r="Z128" s="6"/>
      <c r="AA128" s="30"/>
      <c r="AB128" s="29"/>
      <c r="AC128" s="31"/>
      <c r="AD128" s="30"/>
      <c r="AE128" s="32"/>
      <c r="AF128" s="111"/>
      <c r="AG128" s="34"/>
    </row>
    <row r="129" spans="1:34" ht="16.5" customHeight="1" x14ac:dyDescent="0.25">
      <c r="A129" s="55"/>
      <c r="B129" s="35"/>
      <c r="C129" s="6" t="s">
        <v>38</v>
      </c>
      <c r="D129" s="141"/>
      <c r="E129" s="141"/>
      <c r="F129" s="6">
        <v>2</v>
      </c>
      <c r="G129" s="6" t="s">
        <v>16</v>
      </c>
      <c r="H129" s="29" t="s">
        <v>17</v>
      </c>
      <c r="I129" s="6">
        <v>2</v>
      </c>
      <c r="J129" s="30" t="s">
        <v>39</v>
      </c>
      <c r="K129" s="29" t="s">
        <v>17</v>
      </c>
      <c r="L129" s="31">
        <v>3</v>
      </c>
      <c r="M129" s="30" t="s">
        <v>31</v>
      </c>
      <c r="N129" s="32">
        <f>F129*I129*L129</f>
        <v>12</v>
      </c>
      <c r="O129" s="111">
        <v>630000</v>
      </c>
      <c r="P129" s="34">
        <f>O129*N129</f>
        <v>7560000</v>
      </c>
      <c r="Q129" s="67"/>
      <c r="R129" s="55"/>
      <c r="S129" s="35"/>
      <c r="T129" s="6" t="s">
        <v>38</v>
      </c>
      <c r="U129" s="141"/>
      <c r="V129" s="141"/>
      <c r="W129" s="6">
        <v>2</v>
      </c>
      <c r="X129" s="6" t="s">
        <v>16</v>
      </c>
      <c r="Y129" s="29" t="s">
        <v>17</v>
      </c>
      <c r="Z129" s="6">
        <v>2</v>
      </c>
      <c r="AA129" s="30" t="s">
        <v>39</v>
      </c>
      <c r="AB129" s="29" t="s">
        <v>17</v>
      </c>
      <c r="AC129" s="31">
        <v>3</v>
      </c>
      <c r="AD129" s="30" t="s">
        <v>31</v>
      </c>
      <c r="AE129" s="32">
        <f>W129*Z129*AC129</f>
        <v>12</v>
      </c>
      <c r="AF129" s="111">
        <v>630000</v>
      </c>
      <c r="AG129" s="34">
        <f>AF129*AE129</f>
        <v>7560000</v>
      </c>
    </row>
    <row r="130" spans="1:34" ht="16.5" customHeight="1" x14ac:dyDescent="0.25">
      <c r="A130" s="55"/>
      <c r="B130" s="35"/>
      <c r="C130" s="6" t="s">
        <v>34</v>
      </c>
      <c r="D130" s="141"/>
      <c r="E130" s="141"/>
      <c r="F130" s="6">
        <v>2</v>
      </c>
      <c r="G130" s="6" t="s">
        <v>16</v>
      </c>
      <c r="H130" s="29" t="s">
        <v>17</v>
      </c>
      <c r="I130" s="6">
        <v>1</v>
      </c>
      <c r="J130" s="30" t="s">
        <v>35</v>
      </c>
      <c r="K130" s="29" t="s">
        <v>17</v>
      </c>
      <c r="L130" s="31">
        <v>3</v>
      </c>
      <c r="M130" s="30" t="s">
        <v>31</v>
      </c>
      <c r="N130" s="32">
        <f>F130*I130*L130</f>
        <v>6</v>
      </c>
      <c r="O130" s="111">
        <v>110000</v>
      </c>
      <c r="P130" s="34">
        <f>O130*N130</f>
        <v>660000</v>
      </c>
      <c r="Q130" s="67"/>
      <c r="R130" s="55"/>
      <c r="S130" s="35"/>
      <c r="T130" s="6" t="s">
        <v>34</v>
      </c>
      <c r="U130" s="141"/>
      <c r="V130" s="141"/>
      <c r="W130" s="6">
        <v>2</v>
      </c>
      <c r="X130" s="6" t="s">
        <v>16</v>
      </c>
      <c r="Y130" s="29" t="s">
        <v>17</v>
      </c>
      <c r="Z130" s="6">
        <v>1</v>
      </c>
      <c r="AA130" s="30" t="s">
        <v>35</v>
      </c>
      <c r="AB130" s="29" t="s">
        <v>17</v>
      </c>
      <c r="AC130" s="31">
        <v>3</v>
      </c>
      <c r="AD130" s="30" t="s">
        <v>31</v>
      </c>
      <c r="AE130" s="32">
        <f>W130*Z130*AC130</f>
        <v>6</v>
      </c>
      <c r="AF130" s="111">
        <v>110000</v>
      </c>
      <c r="AG130" s="34">
        <f>AF130*AE130</f>
        <v>660000</v>
      </c>
    </row>
    <row r="131" spans="1:34" ht="16.5" customHeight="1" x14ac:dyDescent="0.25">
      <c r="A131" s="55"/>
      <c r="B131" s="35"/>
      <c r="C131" s="6" t="s">
        <v>40</v>
      </c>
      <c r="D131" s="141"/>
      <c r="E131" s="141"/>
      <c r="F131" s="6">
        <v>2</v>
      </c>
      <c r="G131" s="6" t="s">
        <v>16</v>
      </c>
      <c r="H131" s="29" t="s">
        <v>17</v>
      </c>
      <c r="I131" s="6">
        <v>3</v>
      </c>
      <c r="J131" s="30" t="s">
        <v>39</v>
      </c>
      <c r="K131" s="29" t="s">
        <v>17</v>
      </c>
      <c r="L131" s="31">
        <v>3</v>
      </c>
      <c r="M131" s="30" t="s">
        <v>31</v>
      </c>
      <c r="N131" s="32">
        <f>F131*I131*L131</f>
        <v>18</v>
      </c>
      <c r="O131" s="111">
        <v>150000</v>
      </c>
      <c r="P131" s="34">
        <f>O131*N131</f>
        <v>2700000</v>
      </c>
      <c r="Q131" s="67"/>
      <c r="R131" s="55"/>
      <c r="S131" s="35"/>
      <c r="T131" s="6" t="s">
        <v>40</v>
      </c>
      <c r="U131" s="141"/>
      <c r="V131" s="141"/>
      <c r="W131" s="6">
        <v>2</v>
      </c>
      <c r="X131" s="6" t="s">
        <v>16</v>
      </c>
      <c r="Y131" s="29" t="s">
        <v>17</v>
      </c>
      <c r="Z131" s="6">
        <v>3</v>
      </c>
      <c r="AA131" s="30" t="s">
        <v>39</v>
      </c>
      <c r="AB131" s="29" t="s">
        <v>17</v>
      </c>
      <c r="AC131" s="31">
        <v>3</v>
      </c>
      <c r="AD131" s="30" t="s">
        <v>31</v>
      </c>
      <c r="AE131" s="32">
        <f>W131*Z131*AC131</f>
        <v>18</v>
      </c>
      <c r="AF131" s="111">
        <v>150000</v>
      </c>
      <c r="AG131" s="34">
        <f>AF131*AE131</f>
        <v>2700000</v>
      </c>
    </row>
    <row r="132" spans="1:34" ht="16.5" customHeight="1" x14ac:dyDescent="0.2">
      <c r="A132" s="55">
        <v>524119</v>
      </c>
      <c r="B132" s="22" t="s">
        <v>72</v>
      </c>
      <c r="C132" s="13"/>
      <c r="D132" s="108"/>
      <c r="E132" s="108"/>
      <c r="F132" s="13"/>
      <c r="G132" s="13"/>
      <c r="H132" s="13"/>
      <c r="I132" s="13"/>
      <c r="J132" s="13"/>
      <c r="K132" s="13"/>
      <c r="N132" s="20"/>
      <c r="O132" s="24"/>
      <c r="P132" s="25">
        <f>SUM(P133:P135)</f>
        <v>8360000</v>
      </c>
      <c r="Q132" s="66"/>
      <c r="R132" s="55">
        <v>524119</v>
      </c>
      <c r="S132" s="22" t="s">
        <v>72</v>
      </c>
      <c r="T132" s="13"/>
      <c r="U132" s="108"/>
      <c r="V132" s="108"/>
      <c r="W132" s="13"/>
      <c r="X132" s="13"/>
      <c r="Y132" s="13"/>
      <c r="Z132" s="13"/>
      <c r="AA132" s="13"/>
      <c r="AB132" s="13"/>
      <c r="AE132" s="20"/>
      <c r="AF132" s="24"/>
      <c r="AG132" s="25">
        <f>SUM(AG133:AG135)</f>
        <v>8360000</v>
      </c>
      <c r="AH132" s="4"/>
    </row>
    <row r="133" spans="1:34" ht="16.5" customHeight="1" x14ac:dyDescent="0.25">
      <c r="A133" s="55"/>
      <c r="B133" s="35"/>
      <c r="C133" s="6" t="s">
        <v>41</v>
      </c>
      <c r="D133" s="141"/>
      <c r="E133" s="141"/>
      <c r="F133" s="6">
        <v>2</v>
      </c>
      <c r="G133" s="6" t="s">
        <v>16</v>
      </c>
      <c r="H133" s="29" t="s">
        <v>17</v>
      </c>
      <c r="I133" s="6">
        <v>2</v>
      </c>
      <c r="J133" s="30" t="s">
        <v>39</v>
      </c>
      <c r="K133" s="29" t="s">
        <v>17</v>
      </c>
      <c r="L133" s="31">
        <v>2</v>
      </c>
      <c r="M133" s="30" t="s">
        <v>31</v>
      </c>
      <c r="N133" s="32">
        <f>F133*I133*L133</f>
        <v>8</v>
      </c>
      <c r="O133" s="52">
        <v>645000</v>
      </c>
      <c r="P133" s="67">
        <f>O133*N133</f>
        <v>5160000</v>
      </c>
      <c r="Q133" s="67"/>
      <c r="R133" s="55"/>
      <c r="S133" s="35"/>
      <c r="T133" s="6" t="s">
        <v>41</v>
      </c>
      <c r="U133" s="141"/>
      <c r="V133" s="141"/>
      <c r="W133" s="6">
        <v>2</v>
      </c>
      <c r="X133" s="6" t="s">
        <v>16</v>
      </c>
      <c r="Y133" s="29" t="s">
        <v>17</v>
      </c>
      <c r="Z133" s="6">
        <v>2</v>
      </c>
      <c r="AA133" s="30" t="s">
        <v>39</v>
      </c>
      <c r="AB133" s="29" t="s">
        <v>17</v>
      </c>
      <c r="AC133" s="31">
        <v>2</v>
      </c>
      <c r="AD133" s="30" t="s">
        <v>31</v>
      </c>
      <c r="AE133" s="32">
        <f>W133*Z133*AC133</f>
        <v>8</v>
      </c>
      <c r="AF133" s="52">
        <v>645000</v>
      </c>
      <c r="AG133" s="67">
        <f>AF133*AE133</f>
        <v>5160000</v>
      </c>
    </row>
    <row r="134" spans="1:34" ht="16.5" customHeight="1" x14ac:dyDescent="0.25">
      <c r="A134" s="55"/>
      <c r="B134" s="53"/>
      <c r="C134" s="6" t="s">
        <v>43</v>
      </c>
      <c r="D134" s="141"/>
      <c r="E134" s="141"/>
      <c r="F134" s="6">
        <v>2</v>
      </c>
      <c r="G134" s="6" t="s">
        <v>16</v>
      </c>
      <c r="H134" s="29" t="s">
        <v>17</v>
      </c>
      <c r="I134" s="6">
        <v>1</v>
      </c>
      <c r="J134" s="30" t="s">
        <v>35</v>
      </c>
      <c r="K134" s="29" t="s">
        <v>17</v>
      </c>
      <c r="L134" s="31">
        <v>2</v>
      </c>
      <c r="M134" s="30" t="s">
        <v>31</v>
      </c>
      <c r="N134" s="32">
        <f>F134*I134*L134</f>
        <v>4</v>
      </c>
      <c r="O134" s="52">
        <v>350000</v>
      </c>
      <c r="P134" s="67">
        <f>O134*N134</f>
        <v>1400000</v>
      </c>
      <c r="Q134" s="67"/>
      <c r="R134" s="55"/>
      <c r="S134" s="53"/>
      <c r="T134" s="6" t="s">
        <v>43</v>
      </c>
      <c r="U134" s="141"/>
      <c r="V134" s="141"/>
      <c r="W134" s="6">
        <v>2</v>
      </c>
      <c r="X134" s="6" t="s">
        <v>16</v>
      </c>
      <c r="Y134" s="29" t="s">
        <v>17</v>
      </c>
      <c r="Z134" s="6">
        <v>1</v>
      </c>
      <c r="AA134" s="30" t="s">
        <v>35</v>
      </c>
      <c r="AB134" s="29" t="s">
        <v>17</v>
      </c>
      <c r="AC134" s="31">
        <v>2</v>
      </c>
      <c r="AD134" s="30" t="s">
        <v>31</v>
      </c>
      <c r="AE134" s="32">
        <f>W134*Z134*AC134</f>
        <v>4</v>
      </c>
      <c r="AF134" s="52">
        <v>350000</v>
      </c>
      <c r="AG134" s="67">
        <f>AF134*AE134</f>
        <v>1400000</v>
      </c>
    </row>
    <row r="135" spans="1:34" ht="16.5" customHeight="1" x14ac:dyDescent="0.25">
      <c r="A135" s="55"/>
      <c r="B135" s="35"/>
      <c r="C135" s="6" t="s">
        <v>40</v>
      </c>
      <c r="D135" s="141"/>
      <c r="E135" s="141"/>
      <c r="F135" s="6">
        <v>2</v>
      </c>
      <c r="G135" s="6" t="s">
        <v>16</v>
      </c>
      <c r="H135" s="29" t="s">
        <v>17</v>
      </c>
      <c r="I135" s="6">
        <v>3</v>
      </c>
      <c r="J135" s="30" t="s">
        <v>39</v>
      </c>
      <c r="K135" s="29" t="s">
        <v>17</v>
      </c>
      <c r="L135" s="31">
        <v>2</v>
      </c>
      <c r="M135" s="30" t="s">
        <v>31</v>
      </c>
      <c r="N135" s="32">
        <f>F135*I135*L135</f>
        <v>12</v>
      </c>
      <c r="O135" s="52">
        <v>150000</v>
      </c>
      <c r="P135" s="67">
        <f>O135*N135</f>
        <v>1800000</v>
      </c>
      <c r="Q135" s="67"/>
      <c r="R135" s="55"/>
      <c r="S135" s="35"/>
      <c r="T135" s="6" t="s">
        <v>40</v>
      </c>
      <c r="U135" s="141"/>
      <c r="V135" s="141"/>
      <c r="W135" s="6">
        <v>2</v>
      </c>
      <c r="X135" s="6" t="s">
        <v>16</v>
      </c>
      <c r="Y135" s="29" t="s">
        <v>17</v>
      </c>
      <c r="Z135" s="6">
        <v>3</v>
      </c>
      <c r="AA135" s="30" t="s">
        <v>39</v>
      </c>
      <c r="AB135" s="29" t="s">
        <v>17</v>
      </c>
      <c r="AC135" s="31">
        <v>2</v>
      </c>
      <c r="AD135" s="30" t="s">
        <v>31</v>
      </c>
      <c r="AE135" s="32">
        <f>W135*Z135*AC135</f>
        <v>12</v>
      </c>
      <c r="AF135" s="52">
        <v>150000</v>
      </c>
      <c r="AG135" s="67">
        <f>AF135*AE135</f>
        <v>1800000</v>
      </c>
    </row>
    <row r="136" spans="1:34" ht="16.5" customHeight="1" x14ac:dyDescent="0.25">
      <c r="A136" s="55"/>
      <c r="B136" s="35"/>
      <c r="C136" s="6"/>
      <c r="D136" s="141"/>
      <c r="E136" s="141"/>
      <c r="F136" s="6"/>
      <c r="G136" s="6"/>
      <c r="H136" s="29"/>
      <c r="I136" s="6"/>
      <c r="J136" s="30"/>
      <c r="K136" s="29"/>
      <c r="L136" s="31"/>
      <c r="M136" s="30"/>
      <c r="N136" s="32"/>
      <c r="O136" s="52"/>
      <c r="P136" s="34"/>
      <c r="Q136" s="67"/>
      <c r="R136" s="55"/>
      <c r="S136" s="35"/>
      <c r="T136" s="6"/>
      <c r="U136" s="141"/>
      <c r="V136" s="141"/>
      <c r="W136" s="6"/>
      <c r="X136" s="6"/>
      <c r="Y136" s="29"/>
      <c r="Z136" s="6"/>
      <c r="AA136" s="30"/>
      <c r="AB136" s="29"/>
      <c r="AC136" s="31"/>
      <c r="AD136" s="30"/>
      <c r="AE136" s="32"/>
      <c r="AF136" s="52"/>
      <c r="AG136" s="34"/>
    </row>
    <row r="137" spans="1:34" ht="16.5" customHeight="1" x14ac:dyDescent="0.25">
      <c r="A137" s="55" t="s">
        <v>122</v>
      </c>
      <c r="B137" s="53" t="s">
        <v>23</v>
      </c>
      <c r="C137" s="51"/>
      <c r="D137" s="143"/>
      <c r="E137" s="143"/>
      <c r="F137" s="6"/>
      <c r="G137" s="6"/>
      <c r="H137" s="29"/>
      <c r="I137" s="6"/>
      <c r="J137" s="30"/>
      <c r="K137" s="29"/>
      <c r="L137" s="31"/>
      <c r="M137" s="30"/>
      <c r="N137" s="32"/>
      <c r="O137" s="110"/>
      <c r="P137" s="44">
        <f>P138</f>
        <v>3200000</v>
      </c>
      <c r="Q137" s="186"/>
      <c r="R137" s="55" t="s">
        <v>122</v>
      </c>
      <c r="S137" s="53" t="s">
        <v>23</v>
      </c>
      <c r="T137" s="51"/>
      <c r="U137" s="143"/>
      <c r="V137" s="143"/>
      <c r="W137" s="6"/>
      <c r="X137" s="6"/>
      <c r="Y137" s="29"/>
      <c r="Z137" s="6"/>
      <c r="AA137" s="30"/>
      <c r="AB137" s="29"/>
      <c r="AC137" s="31"/>
      <c r="AD137" s="30"/>
      <c r="AE137" s="32"/>
      <c r="AF137" s="110"/>
      <c r="AG137" s="44">
        <f>AG138</f>
        <v>3200000</v>
      </c>
    </row>
    <row r="138" spans="1:34" ht="16.5" customHeight="1" x14ac:dyDescent="0.2">
      <c r="A138" s="55">
        <v>521211</v>
      </c>
      <c r="B138" s="22" t="s">
        <v>8</v>
      </c>
      <c r="C138" s="13"/>
      <c r="D138" s="108"/>
      <c r="E138" s="108"/>
      <c r="F138" s="13"/>
      <c r="G138" s="13"/>
      <c r="H138" s="13"/>
      <c r="I138" s="13"/>
      <c r="J138" s="5"/>
      <c r="K138" s="13"/>
      <c r="L138" s="133"/>
      <c r="M138" s="192"/>
      <c r="N138" s="134"/>
      <c r="O138" s="110"/>
      <c r="P138" s="25">
        <f>SUM(P139:P142)</f>
        <v>3200000</v>
      </c>
      <c r="Q138" s="66"/>
      <c r="R138" s="55">
        <v>521211</v>
      </c>
      <c r="S138" s="22" t="s">
        <v>8</v>
      </c>
      <c r="T138" s="13"/>
      <c r="U138" s="108"/>
      <c r="V138" s="108"/>
      <c r="W138" s="13"/>
      <c r="X138" s="13"/>
      <c r="Y138" s="13"/>
      <c r="Z138" s="13"/>
      <c r="AA138" s="5"/>
      <c r="AB138" s="13"/>
      <c r="AC138" s="133"/>
      <c r="AD138" s="192"/>
      <c r="AE138" s="134"/>
      <c r="AF138" s="110"/>
      <c r="AG138" s="25">
        <f>SUM(AG139:AG142)</f>
        <v>3200000</v>
      </c>
      <c r="AH138" s="4"/>
    </row>
    <row r="139" spans="1:34" ht="16.5" customHeight="1" x14ac:dyDescent="0.25">
      <c r="A139" s="55"/>
      <c r="B139" s="53"/>
      <c r="C139" s="6" t="s">
        <v>9</v>
      </c>
      <c r="D139" s="141"/>
      <c r="E139" s="141"/>
      <c r="F139" s="6"/>
      <c r="G139" s="6"/>
      <c r="H139" s="29"/>
      <c r="I139" s="6">
        <v>1</v>
      </c>
      <c r="J139" s="30" t="s">
        <v>10</v>
      </c>
      <c r="K139" s="29"/>
      <c r="L139" s="31"/>
      <c r="M139" s="30"/>
      <c r="N139" s="32">
        <f>I139</f>
        <v>1</v>
      </c>
      <c r="O139" s="110">
        <v>500000</v>
      </c>
      <c r="P139" s="34">
        <f>O139*N139</f>
        <v>500000</v>
      </c>
      <c r="Q139" s="67"/>
      <c r="R139" s="55"/>
      <c r="S139" s="53"/>
      <c r="T139" s="6" t="s">
        <v>9</v>
      </c>
      <c r="U139" s="141"/>
      <c r="V139" s="141"/>
      <c r="W139" s="6"/>
      <c r="X139" s="6"/>
      <c r="Y139" s="29"/>
      <c r="Z139" s="6">
        <v>1</v>
      </c>
      <c r="AA139" s="30" t="s">
        <v>10</v>
      </c>
      <c r="AB139" s="29"/>
      <c r="AC139" s="31"/>
      <c r="AD139" s="30"/>
      <c r="AE139" s="32">
        <f>Z139</f>
        <v>1</v>
      </c>
      <c r="AF139" s="110">
        <v>500000</v>
      </c>
      <c r="AG139" s="34">
        <f>AF139*AE139</f>
        <v>500000</v>
      </c>
      <c r="AH139" s="4"/>
    </row>
    <row r="140" spans="1:34" ht="16.5" customHeight="1" x14ac:dyDescent="0.25">
      <c r="A140" s="55"/>
      <c r="B140" s="53"/>
      <c r="C140" s="6" t="s">
        <v>12</v>
      </c>
      <c r="D140" s="141"/>
      <c r="E140" s="141"/>
      <c r="F140" s="6"/>
      <c r="G140" s="6"/>
      <c r="H140" s="29"/>
      <c r="I140" s="6">
        <v>1</v>
      </c>
      <c r="J140" s="30" t="s">
        <v>10</v>
      </c>
      <c r="K140" s="29"/>
      <c r="L140" s="31"/>
      <c r="M140" s="30"/>
      <c r="N140" s="32">
        <f t="shared" ref="N140:N141" si="24">I140</f>
        <v>1</v>
      </c>
      <c r="O140" s="110">
        <v>500000</v>
      </c>
      <c r="P140" s="34">
        <f>O140*N140</f>
        <v>500000</v>
      </c>
      <c r="Q140" s="67"/>
      <c r="R140" s="55"/>
      <c r="S140" s="53"/>
      <c r="T140" s="6" t="s">
        <v>12</v>
      </c>
      <c r="U140" s="141"/>
      <c r="V140" s="141"/>
      <c r="W140" s="6"/>
      <c r="X140" s="6"/>
      <c r="Y140" s="29"/>
      <c r="Z140" s="6">
        <v>1</v>
      </c>
      <c r="AA140" s="30" t="s">
        <v>10</v>
      </c>
      <c r="AB140" s="29"/>
      <c r="AC140" s="31"/>
      <c r="AD140" s="30"/>
      <c r="AE140" s="32">
        <f t="shared" ref="AE140:AE141" si="25">Z140</f>
        <v>1</v>
      </c>
      <c r="AF140" s="110">
        <v>500000</v>
      </c>
      <c r="AG140" s="34">
        <f>AF140*AE140</f>
        <v>500000</v>
      </c>
    </row>
    <row r="141" spans="1:34" ht="16.5" customHeight="1" x14ac:dyDescent="0.25">
      <c r="A141" s="55"/>
      <c r="B141" s="53"/>
      <c r="C141" s="6" t="s">
        <v>13</v>
      </c>
      <c r="D141" s="141"/>
      <c r="E141" s="141"/>
      <c r="F141" s="6"/>
      <c r="G141" s="6"/>
      <c r="H141" s="29"/>
      <c r="I141" s="6">
        <v>1</v>
      </c>
      <c r="J141" s="30" t="s">
        <v>10</v>
      </c>
      <c r="K141" s="29"/>
      <c r="L141" s="31"/>
      <c r="M141" s="30"/>
      <c r="N141" s="32">
        <f t="shared" si="24"/>
        <v>1</v>
      </c>
      <c r="O141" s="110">
        <v>1000000</v>
      </c>
      <c r="P141" s="34">
        <f>O141*N141</f>
        <v>1000000</v>
      </c>
      <c r="Q141" s="67"/>
      <c r="R141" s="55"/>
      <c r="S141" s="53"/>
      <c r="T141" s="6" t="s">
        <v>13</v>
      </c>
      <c r="U141" s="141"/>
      <c r="V141" s="141"/>
      <c r="W141" s="6"/>
      <c r="X141" s="6"/>
      <c r="Y141" s="29"/>
      <c r="Z141" s="6">
        <v>1</v>
      </c>
      <c r="AA141" s="30" t="s">
        <v>10</v>
      </c>
      <c r="AB141" s="29"/>
      <c r="AC141" s="31"/>
      <c r="AD141" s="30"/>
      <c r="AE141" s="32">
        <f t="shared" si="25"/>
        <v>1</v>
      </c>
      <c r="AF141" s="110">
        <v>1000000</v>
      </c>
      <c r="AG141" s="34">
        <f>AF141*AE141</f>
        <v>1000000</v>
      </c>
    </row>
    <row r="142" spans="1:34" ht="16.5" customHeight="1" x14ac:dyDescent="0.25">
      <c r="A142" s="55"/>
      <c r="B142" s="35"/>
      <c r="C142" s="6" t="s">
        <v>15</v>
      </c>
      <c r="D142" s="141"/>
      <c r="E142" s="141"/>
      <c r="F142" s="6">
        <v>20</v>
      </c>
      <c r="G142" s="6" t="s">
        <v>16</v>
      </c>
      <c r="H142" s="29" t="s">
        <v>17</v>
      </c>
      <c r="I142" s="6">
        <v>1</v>
      </c>
      <c r="J142" s="30" t="s">
        <v>10</v>
      </c>
      <c r="K142" s="29" t="s">
        <v>17</v>
      </c>
      <c r="L142" s="31">
        <v>1</v>
      </c>
      <c r="M142" s="30" t="s">
        <v>39</v>
      </c>
      <c r="N142" s="32">
        <f>F142*I142</f>
        <v>20</v>
      </c>
      <c r="O142" s="110">
        <v>60000</v>
      </c>
      <c r="P142" s="34">
        <f>O142*N142</f>
        <v>1200000</v>
      </c>
      <c r="Q142" s="67"/>
      <c r="R142" s="55"/>
      <c r="S142" s="35"/>
      <c r="T142" s="6" t="s">
        <v>15</v>
      </c>
      <c r="U142" s="141"/>
      <c r="V142" s="141"/>
      <c r="W142" s="6">
        <v>20</v>
      </c>
      <c r="X142" s="6" t="s">
        <v>16</v>
      </c>
      <c r="Y142" s="29" t="s">
        <v>17</v>
      </c>
      <c r="Z142" s="6">
        <v>1</v>
      </c>
      <c r="AA142" s="30" t="s">
        <v>10</v>
      </c>
      <c r="AB142" s="29" t="s">
        <v>17</v>
      </c>
      <c r="AC142" s="31">
        <v>1</v>
      </c>
      <c r="AD142" s="30" t="s">
        <v>39</v>
      </c>
      <c r="AE142" s="32">
        <f>W142*Z142</f>
        <v>20</v>
      </c>
      <c r="AF142" s="110">
        <v>60000</v>
      </c>
      <c r="AG142" s="34">
        <f>AF142*AE142</f>
        <v>1200000</v>
      </c>
    </row>
    <row r="143" spans="1:34" ht="16.5" customHeight="1" x14ac:dyDescent="0.25">
      <c r="A143" s="55"/>
      <c r="B143" s="35"/>
      <c r="C143" s="6"/>
      <c r="D143" s="141"/>
      <c r="E143" s="141"/>
      <c r="F143" s="6"/>
      <c r="G143" s="6"/>
      <c r="H143" s="29"/>
      <c r="I143" s="6"/>
      <c r="J143" s="30"/>
      <c r="K143" s="29"/>
      <c r="L143" s="31"/>
      <c r="M143" s="30"/>
      <c r="N143" s="32"/>
      <c r="O143" s="110"/>
      <c r="P143" s="34"/>
      <c r="Q143" s="67"/>
      <c r="R143" s="55"/>
      <c r="S143" s="35"/>
      <c r="T143" s="6"/>
      <c r="U143" s="141"/>
      <c r="V143" s="141"/>
      <c r="W143" s="6"/>
      <c r="X143" s="6"/>
      <c r="Y143" s="29"/>
      <c r="Z143" s="6"/>
      <c r="AA143" s="30"/>
      <c r="AB143" s="29"/>
      <c r="AC143" s="31"/>
      <c r="AD143" s="30"/>
      <c r="AE143" s="32"/>
      <c r="AF143" s="110"/>
      <c r="AG143" s="34"/>
    </row>
    <row r="144" spans="1:34" ht="16.5" customHeight="1" x14ac:dyDescent="0.25">
      <c r="A144" s="55"/>
      <c r="B144" s="35"/>
      <c r="C144" s="6"/>
      <c r="D144" s="141"/>
      <c r="E144" s="141"/>
      <c r="F144" s="6"/>
      <c r="G144" s="6"/>
      <c r="H144" s="29"/>
      <c r="I144" s="6"/>
      <c r="J144" s="30"/>
      <c r="K144" s="29"/>
      <c r="L144" s="31"/>
      <c r="M144" s="30"/>
      <c r="N144" s="32"/>
      <c r="O144" s="111"/>
      <c r="P144" s="34"/>
      <c r="Q144" s="67"/>
      <c r="R144" s="55"/>
      <c r="S144" s="35"/>
      <c r="T144" s="6"/>
      <c r="U144" s="141"/>
      <c r="V144" s="141"/>
      <c r="W144" s="6"/>
      <c r="X144" s="6"/>
      <c r="Y144" s="29"/>
      <c r="Z144" s="6"/>
      <c r="AA144" s="30"/>
      <c r="AB144" s="29"/>
      <c r="AC144" s="31"/>
      <c r="AD144" s="30"/>
      <c r="AE144" s="32"/>
      <c r="AF144" s="111"/>
      <c r="AG144" s="34"/>
    </row>
    <row r="145" spans="1:38" ht="36" customHeight="1" x14ac:dyDescent="0.2">
      <c r="A145" s="148" t="s">
        <v>115</v>
      </c>
      <c r="B145" s="359" t="s">
        <v>84</v>
      </c>
      <c r="C145" s="360"/>
      <c r="D145" s="147">
        <v>1</v>
      </c>
      <c r="E145" s="149"/>
      <c r="F145" s="18"/>
      <c r="G145" s="18"/>
      <c r="H145" s="18"/>
      <c r="I145" s="18"/>
      <c r="J145" s="18"/>
      <c r="K145" s="18"/>
      <c r="L145" s="19"/>
      <c r="M145" s="18"/>
      <c r="N145" s="20"/>
      <c r="O145" s="137"/>
      <c r="P145" s="21">
        <f>P147+P189+P229</f>
        <v>7335337000</v>
      </c>
      <c r="Q145" s="183"/>
      <c r="R145" s="335" t="s">
        <v>212</v>
      </c>
      <c r="S145" s="359" t="s">
        <v>84</v>
      </c>
      <c r="T145" s="360"/>
      <c r="U145" s="147">
        <v>1</v>
      </c>
      <c r="V145" s="149"/>
      <c r="W145" s="18"/>
      <c r="X145" s="18"/>
      <c r="Y145" s="18"/>
      <c r="Z145" s="18"/>
      <c r="AA145" s="18"/>
      <c r="AB145" s="18"/>
      <c r="AC145" s="19"/>
      <c r="AD145" s="18"/>
      <c r="AE145" s="20"/>
      <c r="AF145" s="137"/>
      <c r="AG145" s="21">
        <f>AG147+AG189+AG229</f>
        <v>7335337000</v>
      </c>
      <c r="AH145" s="9"/>
      <c r="AL145" s="2"/>
    </row>
    <row r="146" spans="1:38" ht="18" customHeight="1" x14ac:dyDescent="0.2">
      <c r="A146" s="148"/>
      <c r="B146" s="193"/>
      <c r="C146" s="194"/>
      <c r="D146" s="147"/>
      <c r="E146" s="149"/>
      <c r="F146" s="18"/>
      <c r="G146" s="18"/>
      <c r="H146" s="18"/>
      <c r="I146" s="18"/>
      <c r="J146" s="18"/>
      <c r="K146" s="18"/>
      <c r="L146" s="19"/>
      <c r="M146" s="18"/>
      <c r="N146" s="20"/>
      <c r="O146" s="137"/>
      <c r="P146" s="21"/>
      <c r="Q146" s="183"/>
      <c r="R146" s="148"/>
      <c r="S146" s="193"/>
      <c r="T146" s="194"/>
      <c r="U146" s="147"/>
      <c r="V146" s="149"/>
      <c r="W146" s="18"/>
      <c r="X146" s="18"/>
      <c r="Y146" s="18"/>
      <c r="Z146" s="18"/>
      <c r="AA146" s="18"/>
      <c r="AB146" s="18"/>
      <c r="AC146" s="19"/>
      <c r="AD146" s="18"/>
      <c r="AE146" s="20"/>
      <c r="AF146" s="137"/>
      <c r="AG146" s="21"/>
      <c r="AH146" s="9"/>
      <c r="AL146" s="2"/>
    </row>
    <row r="147" spans="1:38" ht="36" customHeight="1" x14ac:dyDescent="0.2">
      <c r="A147" s="127" t="s">
        <v>95</v>
      </c>
      <c r="B147" s="350" t="s">
        <v>127</v>
      </c>
      <c r="C147" s="354"/>
      <c r="D147" s="108"/>
      <c r="E147" s="108" t="s">
        <v>128</v>
      </c>
      <c r="F147" s="13"/>
      <c r="G147" s="13"/>
      <c r="H147" s="13"/>
      <c r="I147" s="13"/>
      <c r="J147" s="5"/>
      <c r="K147" s="13"/>
      <c r="L147" s="23"/>
      <c r="M147" s="5"/>
      <c r="N147" s="20"/>
      <c r="O147" s="128"/>
      <c r="P147" s="25">
        <f>P149+P153+P167+P182</f>
        <v>95253000</v>
      </c>
      <c r="Q147" s="66"/>
      <c r="R147" s="127" t="s">
        <v>7</v>
      </c>
      <c r="S147" s="350" t="s">
        <v>127</v>
      </c>
      <c r="T147" s="354"/>
      <c r="U147" s="108"/>
      <c r="V147" s="108" t="s">
        <v>128</v>
      </c>
      <c r="W147" s="13"/>
      <c r="X147" s="13"/>
      <c r="Y147" s="13"/>
      <c r="Z147" s="13"/>
      <c r="AA147" s="5"/>
      <c r="AB147" s="13"/>
      <c r="AC147" s="23"/>
      <c r="AD147" s="5"/>
      <c r="AE147" s="20"/>
      <c r="AF147" s="128"/>
      <c r="AG147" s="25">
        <f>AG149+AG153+AG167+AG182</f>
        <v>95253000</v>
      </c>
      <c r="AH147" s="4"/>
      <c r="AI147" s="105"/>
    </row>
    <row r="148" spans="1:38" ht="17.25" customHeight="1" x14ac:dyDescent="0.2">
      <c r="A148" s="127"/>
      <c r="B148" s="191"/>
      <c r="C148" s="192"/>
      <c r="D148" s="108"/>
      <c r="E148" s="108"/>
      <c r="F148" s="13"/>
      <c r="G148" s="13"/>
      <c r="H148" s="13"/>
      <c r="I148" s="13"/>
      <c r="J148" s="5"/>
      <c r="K148" s="13"/>
      <c r="L148" s="23"/>
      <c r="M148" s="5"/>
      <c r="N148" s="20"/>
      <c r="O148" s="128"/>
      <c r="P148" s="25"/>
      <c r="Q148" s="66"/>
      <c r="R148" s="127"/>
      <c r="S148" s="191"/>
      <c r="T148" s="192"/>
      <c r="U148" s="108"/>
      <c r="V148" s="108"/>
      <c r="W148" s="13"/>
      <c r="X148" s="13"/>
      <c r="Y148" s="13"/>
      <c r="Z148" s="13"/>
      <c r="AA148" s="5"/>
      <c r="AB148" s="13"/>
      <c r="AC148" s="23"/>
      <c r="AD148" s="5"/>
      <c r="AE148" s="20"/>
      <c r="AF148" s="128"/>
      <c r="AG148" s="25"/>
      <c r="AH148" s="4"/>
      <c r="AI148" s="105"/>
    </row>
    <row r="149" spans="1:38" ht="16.5" customHeight="1" x14ac:dyDescent="0.2">
      <c r="A149" s="55" t="s">
        <v>121</v>
      </c>
      <c r="B149" s="53" t="s">
        <v>75</v>
      </c>
      <c r="C149" s="13"/>
      <c r="D149" s="108"/>
      <c r="E149" s="108"/>
      <c r="F149" s="13"/>
      <c r="G149" s="13"/>
      <c r="H149" s="13"/>
      <c r="I149" s="13"/>
      <c r="J149" s="5"/>
      <c r="K149" s="13"/>
      <c r="L149" s="23"/>
      <c r="M149" s="5"/>
      <c r="N149" s="20"/>
      <c r="O149" s="128"/>
      <c r="P149" s="44">
        <f>P150</f>
        <v>1200000</v>
      </c>
      <c r="Q149" s="186"/>
      <c r="R149" s="55" t="s">
        <v>121</v>
      </c>
      <c r="S149" s="53" t="s">
        <v>75</v>
      </c>
      <c r="T149" s="13"/>
      <c r="U149" s="108"/>
      <c r="V149" s="108"/>
      <c r="W149" s="13"/>
      <c r="X149" s="13"/>
      <c r="Y149" s="13"/>
      <c r="Z149" s="13"/>
      <c r="AA149" s="5"/>
      <c r="AB149" s="13"/>
      <c r="AC149" s="23"/>
      <c r="AD149" s="5"/>
      <c r="AE149" s="20"/>
      <c r="AF149" s="128"/>
      <c r="AG149" s="44">
        <f>AG150</f>
        <v>1200000</v>
      </c>
      <c r="AH149" s="4"/>
      <c r="AI149" s="105"/>
    </row>
    <row r="150" spans="1:38" ht="16.5" customHeight="1" x14ac:dyDescent="0.2">
      <c r="A150" s="55">
        <v>521211</v>
      </c>
      <c r="B150" s="22" t="s">
        <v>8</v>
      </c>
      <c r="C150" s="13"/>
      <c r="D150" s="108"/>
      <c r="E150" s="108"/>
      <c r="F150" s="13"/>
      <c r="G150" s="13"/>
      <c r="H150" s="13"/>
      <c r="I150" s="13"/>
      <c r="J150" s="5"/>
      <c r="K150" s="13"/>
      <c r="L150" s="133"/>
      <c r="M150" s="192"/>
      <c r="N150" s="134"/>
      <c r="O150" s="110"/>
      <c r="P150" s="25">
        <f>SUM(P151)</f>
        <v>1200000</v>
      </c>
      <c r="Q150" s="66"/>
      <c r="R150" s="55">
        <v>521211</v>
      </c>
      <c r="S150" s="22" t="s">
        <v>8</v>
      </c>
      <c r="T150" s="13"/>
      <c r="U150" s="108"/>
      <c r="V150" s="108"/>
      <c r="W150" s="13"/>
      <c r="X150" s="13"/>
      <c r="Y150" s="13"/>
      <c r="Z150" s="13"/>
      <c r="AA150" s="5"/>
      <c r="AB150" s="13"/>
      <c r="AC150" s="133"/>
      <c r="AD150" s="192"/>
      <c r="AE150" s="134"/>
      <c r="AF150" s="110"/>
      <c r="AG150" s="25">
        <f>SUM(AG151)</f>
        <v>1200000</v>
      </c>
      <c r="AH150" s="4"/>
    </row>
    <row r="151" spans="1:38" ht="16.5" customHeight="1" x14ac:dyDescent="0.25">
      <c r="A151" s="55"/>
      <c r="B151" s="35"/>
      <c r="C151" s="6" t="s">
        <v>15</v>
      </c>
      <c r="D151" s="141"/>
      <c r="E151" s="141"/>
      <c r="F151" s="6">
        <v>20</v>
      </c>
      <c r="G151" s="6" t="s">
        <v>16</v>
      </c>
      <c r="H151" s="29" t="s">
        <v>17</v>
      </c>
      <c r="I151" s="6">
        <v>1</v>
      </c>
      <c r="J151" s="30" t="s">
        <v>10</v>
      </c>
      <c r="K151" s="29" t="s">
        <v>17</v>
      </c>
      <c r="L151" s="31">
        <v>1</v>
      </c>
      <c r="M151" s="30" t="s">
        <v>39</v>
      </c>
      <c r="N151" s="32">
        <f>F151*I151</f>
        <v>20</v>
      </c>
      <c r="O151" s="110">
        <v>60000</v>
      </c>
      <c r="P151" s="34">
        <f>O151*N151</f>
        <v>1200000</v>
      </c>
      <c r="Q151" s="67"/>
      <c r="R151" s="55"/>
      <c r="S151" s="35"/>
      <c r="T151" s="6" t="s">
        <v>15</v>
      </c>
      <c r="U151" s="141"/>
      <c r="V151" s="141"/>
      <c r="W151" s="6">
        <v>20</v>
      </c>
      <c r="X151" s="6" t="s">
        <v>16</v>
      </c>
      <c r="Y151" s="29" t="s">
        <v>17</v>
      </c>
      <c r="Z151" s="6">
        <v>1</v>
      </c>
      <c r="AA151" s="30" t="s">
        <v>10</v>
      </c>
      <c r="AB151" s="29" t="s">
        <v>17</v>
      </c>
      <c r="AC151" s="31">
        <v>1</v>
      </c>
      <c r="AD151" s="30" t="s">
        <v>39</v>
      </c>
      <c r="AE151" s="32">
        <f>W151*Z151</f>
        <v>20</v>
      </c>
      <c r="AF151" s="110">
        <v>60000</v>
      </c>
      <c r="AG151" s="34">
        <f>AF151*AE151</f>
        <v>1200000</v>
      </c>
    </row>
    <row r="152" spans="1:38" ht="16.5" customHeight="1" x14ac:dyDescent="0.25">
      <c r="A152" s="55"/>
      <c r="B152" s="35"/>
      <c r="C152" s="6"/>
      <c r="D152" s="141"/>
      <c r="E152" s="141"/>
      <c r="F152" s="6"/>
      <c r="G152" s="6"/>
      <c r="H152" s="29"/>
      <c r="I152" s="6"/>
      <c r="J152" s="30"/>
      <c r="K152" s="29"/>
      <c r="L152" s="31"/>
      <c r="M152" s="30"/>
      <c r="N152" s="32"/>
      <c r="O152" s="110"/>
      <c r="P152" s="34"/>
      <c r="Q152" s="67"/>
      <c r="R152" s="55"/>
      <c r="S152" s="35"/>
      <c r="T152" s="6"/>
      <c r="U152" s="141"/>
      <c r="V152" s="141"/>
      <c r="W152" s="6"/>
      <c r="X152" s="6"/>
      <c r="Y152" s="29"/>
      <c r="Z152" s="6"/>
      <c r="AA152" s="30"/>
      <c r="AB152" s="29"/>
      <c r="AC152" s="31"/>
      <c r="AD152" s="30"/>
      <c r="AE152" s="32"/>
      <c r="AF152" s="110"/>
      <c r="AG152" s="34"/>
    </row>
    <row r="153" spans="1:38" ht="16.5" customHeight="1" x14ac:dyDescent="0.25">
      <c r="A153" s="55" t="s">
        <v>122</v>
      </c>
      <c r="B153" s="53" t="s">
        <v>85</v>
      </c>
      <c r="C153" s="51"/>
      <c r="D153" s="143"/>
      <c r="E153" s="143"/>
      <c r="F153" s="6"/>
      <c r="G153" s="6"/>
      <c r="H153" s="29"/>
      <c r="I153" s="6"/>
      <c r="J153" s="30"/>
      <c r="K153" s="29"/>
      <c r="L153" s="31"/>
      <c r="M153" s="30"/>
      <c r="N153" s="32"/>
      <c r="O153" s="110"/>
      <c r="P153" s="44">
        <f>P156+P161+P164+P154</f>
        <v>38553000</v>
      </c>
      <c r="Q153" s="186"/>
      <c r="R153" s="55" t="s">
        <v>122</v>
      </c>
      <c r="S153" s="53" t="s">
        <v>85</v>
      </c>
      <c r="T153" s="51"/>
      <c r="U153" s="143"/>
      <c r="V153" s="143"/>
      <c r="W153" s="6"/>
      <c r="X153" s="6"/>
      <c r="Y153" s="29"/>
      <c r="Z153" s="6"/>
      <c r="AA153" s="30"/>
      <c r="AB153" s="29"/>
      <c r="AC153" s="31"/>
      <c r="AD153" s="30"/>
      <c r="AE153" s="32"/>
      <c r="AF153" s="110"/>
      <c r="AG153" s="44">
        <f>AG156+AG161+AG164+AG154</f>
        <v>38553000</v>
      </c>
    </row>
    <row r="154" spans="1:38" ht="17.25" customHeight="1" x14ac:dyDescent="0.2">
      <c r="A154" s="55">
        <v>521114</v>
      </c>
      <c r="B154" s="53" t="s">
        <v>184</v>
      </c>
      <c r="C154" s="5"/>
      <c r="D154" s="20"/>
      <c r="E154" s="20"/>
      <c r="N154" s="20"/>
      <c r="O154" s="128"/>
      <c r="P154" s="25">
        <f>SUM(P155)</f>
        <v>153000</v>
      </c>
      <c r="Q154" s="66"/>
      <c r="R154" s="55">
        <v>521114</v>
      </c>
      <c r="S154" s="53" t="s">
        <v>184</v>
      </c>
      <c r="T154" s="5"/>
      <c r="U154" s="20"/>
      <c r="V154" s="20"/>
      <c r="AE154" s="20"/>
      <c r="AF154" s="128"/>
      <c r="AG154" s="25">
        <f>SUM(AG155)</f>
        <v>153000</v>
      </c>
      <c r="AH154" s="4"/>
      <c r="AI154" s="105"/>
    </row>
    <row r="155" spans="1:38" ht="17.25" customHeight="1" x14ac:dyDescent="0.25">
      <c r="A155" s="181"/>
      <c r="B155" s="35"/>
      <c r="C155" s="6" t="s">
        <v>14</v>
      </c>
      <c r="D155" s="141"/>
      <c r="E155" s="141"/>
      <c r="F155" s="6"/>
      <c r="G155" s="6"/>
      <c r="H155" s="29"/>
      <c r="I155" s="6">
        <v>1</v>
      </c>
      <c r="J155" s="30" t="s">
        <v>10</v>
      </c>
      <c r="K155" s="29"/>
      <c r="L155" s="31"/>
      <c r="M155" s="30"/>
      <c r="N155" s="32">
        <f>I155</f>
        <v>1</v>
      </c>
      <c r="O155" s="110">
        <v>153000</v>
      </c>
      <c r="P155" s="34">
        <f>O155*N155</f>
        <v>153000</v>
      </c>
      <c r="Q155" s="67"/>
      <c r="R155" s="181"/>
      <c r="S155" s="35"/>
      <c r="T155" s="6" t="s">
        <v>14</v>
      </c>
      <c r="U155" s="141"/>
      <c r="V155" s="141"/>
      <c r="W155" s="6"/>
      <c r="X155" s="6"/>
      <c r="Y155" s="29"/>
      <c r="Z155" s="6">
        <v>1</v>
      </c>
      <c r="AA155" s="30" t="s">
        <v>10</v>
      </c>
      <c r="AB155" s="29"/>
      <c r="AC155" s="31"/>
      <c r="AD155" s="30"/>
      <c r="AE155" s="32">
        <f>Z155</f>
        <v>1</v>
      </c>
      <c r="AF155" s="110">
        <v>153000</v>
      </c>
      <c r="AG155" s="34">
        <f>AF155*AE155</f>
        <v>153000</v>
      </c>
      <c r="AH155" s="4"/>
      <c r="AI155" s="105"/>
    </row>
    <row r="156" spans="1:38" ht="16.5" customHeight="1" x14ac:dyDescent="0.2">
      <c r="A156" s="55">
        <v>521211</v>
      </c>
      <c r="B156" s="22" t="s">
        <v>8</v>
      </c>
      <c r="C156" s="13"/>
      <c r="D156" s="108"/>
      <c r="E156" s="108"/>
      <c r="F156" s="13"/>
      <c r="G156" s="13"/>
      <c r="H156" s="13"/>
      <c r="I156" s="13"/>
      <c r="J156" s="5"/>
      <c r="K156" s="13"/>
      <c r="L156" s="133"/>
      <c r="M156" s="192"/>
      <c r="N156" s="134"/>
      <c r="O156" s="110"/>
      <c r="P156" s="25">
        <f>SUM(P157:P160)</f>
        <v>13000000</v>
      </c>
      <c r="Q156" s="66"/>
      <c r="R156" s="55">
        <v>521211</v>
      </c>
      <c r="S156" s="22" t="s">
        <v>8</v>
      </c>
      <c r="T156" s="13"/>
      <c r="U156" s="108"/>
      <c r="V156" s="108"/>
      <c r="W156" s="13"/>
      <c r="X156" s="13"/>
      <c r="Y156" s="13"/>
      <c r="Z156" s="13"/>
      <c r="AA156" s="5"/>
      <c r="AB156" s="13"/>
      <c r="AC156" s="133"/>
      <c r="AD156" s="192"/>
      <c r="AE156" s="134"/>
      <c r="AF156" s="110"/>
      <c r="AG156" s="25">
        <f>SUM(AG157:AG160)</f>
        <v>13000000</v>
      </c>
      <c r="AH156" s="4"/>
    </row>
    <row r="157" spans="1:38" ht="16.5" customHeight="1" x14ac:dyDescent="0.25">
      <c r="A157" s="55"/>
      <c r="B157" s="53"/>
      <c r="C157" s="6" t="s">
        <v>9</v>
      </c>
      <c r="D157" s="141"/>
      <c r="E157" s="141"/>
      <c r="F157" s="6"/>
      <c r="G157" s="6"/>
      <c r="H157" s="29"/>
      <c r="I157" s="6">
        <v>1</v>
      </c>
      <c r="J157" s="30" t="s">
        <v>10</v>
      </c>
      <c r="K157" s="29"/>
      <c r="L157" s="31"/>
      <c r="M157" s="30"/>
      <c r="N157" s="32">
        <f>I157</f>
        <v>1</v>
      </c>
      <c r="O157" s="110">
        <v>1000000</v>
      </c>
      <c r="P157" s="34">
        <f>O157*N157</f>
        <v>1000000</v>
      </c>
      <c r="Q157" s="67"/>
      <c r="R157" s="55"/>
      <c r="S157" s="53"/>
      <c r="T157" s="6" t="s">
        <v>9</v>
      </c>
      <c r="U157" s="141"/>
      <c r="V157" s="141"/>
      <c r="W157" s="6"/>
      <c r="X157" s="6"/>
      <c r="Y157" s="29"/>
      <c r="Z157" s="6">
        <v>1</v>
      </c>
      <c r="AA157" s="30" t="s">
        <v>10</v>
      </c>
      <c r="AB157" s="29"/>
      <c r="AC157" s="31"/>
      <c r="AD157" s="30"/>
      <c r="AE157" s="32">
        <f>Z157</f>
        <v>1</v>
      </c>
      <c r="AF157" s="110">
        <v>1000000</v>
      </c>
      <c r="AG157" s="34">
        <f>AF157*AE157</f>
        <v>1000000</v>
      </c>
      <c r="AH157" s="4"/>
    </row>
    <row r="158" spans="1:38" ht="16.5" customHeight="1" x14ac:dyDescent="0.25">
      <c r="A158" s="55"/>
      <c r="B158" s="53"/>
      <c r="C158" s="6" t="s">
        <v>12</v>
      </c>
      <c r="D158" s="141"/>
      <c r="E158" s="141"/>
      <c r="F158" s="6"/>
      <c r="G158" s="6"/>
      <c r="H158" s="29"/>
      <c r="I158" s="6">
        <v>1</v>
      </c>
      <c r="J158" s="30" t="s">
        <v>10</v>
      </c>
      <c r="K158" s="29"/>
      <c r="L158" s="31"/>
      <c r="M158" s="30"/>
      <c r="N158" s="32">
        <f>I158</f>
        <v>1</v>
      </c>
      <c r="O158" s="110">
        <v>1000000</v>
      </c>
      <c r="P158" s="34">
        <f>O158*N158</f>
        <v>1000000</v>
      </c>
      <c r="Q158" s="67"/>
      <c r="R158" s="55"/>
      <c r="S158" s="53"/>
      <c r="T158" s="6" t="s">
        <v>12</v>
      </c>
      <c r="U158" s="141"/>
      <c r="V158" s="141"/>
      <c r="W158" s="6"/>
      <c r="X158" s="6"/>
      <c r="Y158" s="29"/>
      <c r="Z158" s="6">
        <v>1</v>
      </c>
      <c r="AA158" s="30" t="s">
        <v>10</v>
      </c>
      <c r="AB158" s="29"/>
      <c r="AC158" s="31"/>
      <c r="AD158" s="30"/>
      <c r="AE158" s="32">
        <f>Z158</f>
        <v>1</v>
      </c>
      <c r="AF158" s="110">
        <v>1000000</v>
      </c>
      <c r="AG158" s="34">
        <f>AF158*AE158</f>
        <v>1000000</v>
      </c>
    </row>
    <row r="159" spans="1:38" ht="16.5" customHeight="1" x14ac:dyDescent="0.25">
      <c r="A159" s="55"/>
      <c r="B159" s="53"/>
      <c r="C159" s="6" t="s">
        <v>13</v>
      </c>
      <c r="D159" s="141"/>
      <c r="E159" s="141"/>
      <c r="F159" s="6"/>
      <c r="G159" s="6"/>
      <c r="H159" s="29"/>
      <c r="I159" s="6">
        <v>1</v>
      </c>
      <c r="J159" s="30" t="s">
        <v>10</v>
      </c>
      <c r="K159" s="29"/>
      <c r="L159" s="31"/>
      <c r="M159" s="30"/>
      <c r="N159" s="32">
        <f>I159</f>
        <v>1</v>
      </c>
      <c r="O159" s="110">
        <v>2000000</v>
      </c>
      <c r="P159" s="34">
        <f>O159*N159</f>
        <v>2000000</v>
      </c>
      <c r="Q159" s="67"/>
      <c r="R159" s="55"/>
      <c r="S159" s="53"/>
      <c r="T159" s="6" t="s">
        <v>13</v>
      </c>
      <c r="U159" s="141"/>
      <c r="V159" s="141"/>
      <c r="W159" s="6"/>
      <c r="X159" s="6"/>
      <c r="Y159" s="29"/>
      <c r="Z159" s="6">
        <v>1</v>
      </c>
      <c r="AA159" s="30" t="s">
        <v>10</v>
      </c>
      <c r="AB159" s="29"/>
      <c r="AC159" s="31"/>
      <c r="AD159" s="30"/>
      <c r="AE159" s="32">
        <f>Z159</f>
        <v>1</v>
      </c>
      <c r="AF159" s="110">
        <v>2000000</v>
      </c>
      <c r="AG159" s="34">
        <f>AF159*AE159</f>
        <v>2000000</v>
      </c>
    </row>
    <row r="160" spans="1:38" ht="16.5" customHeight="1" x14ac:dyDescent="0.25">
      <c r="A160" s="55"/>
      <c r="B160" s="35"/>
      <c r="C160" s="6" t="s">
        <v>15</v>
      </c>
      <c r="D160" s="141"/>
      <c r="E160" s="141"/>
      <c r="F160" s="6">
        <v>30</v>
      </c>
      <c r="G160" s="6" t="s">
        <v>16</v>
      </c>
      <c r="H160" s="29" t="s">
        <v>17</v>
      </c>
      <c r="I160" s="6">
        <v>5</v>
      </c>
      <c r="J160" s="30" t="s">
        <v>10</v>
      </c>
      <c r="K160" s="29" t="s">
        <v>17</v>
      </c>
      <c r="L160" s="31">
        <v>1</v>
      </c>
      <c r="M160" s="30" t="s">
        <v>39</v>
      </c>
      <c r="N160" s="32">
        <f>F160*I160</f>
        <v>150</v>
      </c>
      <c r="O160" s="110">
        <v>60000</v>
      </c>
      <c r="P160" s="34">
        <f>O160*N160</f>
        <v>9000000</v>
      </c>
      <c r="Q160" s="67"/>
      <c r="R160" s="55"/>
      <c r="S160" s="35"/>
      <c r="T160" s="6" t="s">
        <v>15</v>
      </c>
      <c r="U160" s="141"/>
      <c r="V160" s="141"/>
      <c r="W160" s="6">
        <v>30</v>
      </c>
      <c r="X160" s="6" t="s">
        <v>16</v>
      </c>
      <c r="Y160" s="29" t="s">
        <v>17</v>
      </c>
      <c r="Z160" s="6">
        <v>5</v>
      </c>
      <c r="AA160" s="30" t="s">
        <v>10</v>
      </c>
      <c r="AB160" s="29" t="s">
        <v>17</v>
      </c>
      <c r="AC160" s="31">
        <v>1</v>
      </c>
      <c r="AD160" s="30" t="s">
        <v>39</v>
      </c>
      <c r="AE160" s="32">
        <f>W160*Z160</f>
        <v>150</v>
      </c>
      <c r="AF160" s="110">
        <v>60000</v>
      </c>
      <c r="AG160" s="34">
        <f>AF160*AE160</f>
        <v>9000000</v>
      </c>
    </row>
    <row r="161" spans="1:35" ht="16.5" customHeight="1" x14ac:dyDescent="0.25">
      <c r="A161" s="55">
        <v>522151</v>
      </c>
      <c r="B161" s="22" t="s">
        <v>26</v>
      </c>
      <c r="C161" s="13"/>
      <c r="D161" s="108"/>
      <c r="E161" s="108"/>
      <c r="F161" s="13"/>
      <c r="G161" s="13"/>
      <c r="H161" s="13"/>
      <c r="I161" s="5"/>
      <c r="J161" s="30"/>
      <c r="K161" s="29"/>
      <c r="L161" s="31"/>
      <c r="M161" s="30"/>
      <c r="N161" s="32"/>
      <c r="O161" s="111"/>
      <c r="P161" s="25">
        <f>SUM(P162:P163)</f>
        <v>21000000</v>
      </c>
      <c r="Q161" s="66"/>
      <c r="R161" s="55">
        <v>522151</v>
      </c>
      <c r="S161" s="22" t="s">
        <v>26</v>
      </c>
      <c r="T161" s="13"/>
      <c r="U161" s="108"/>
      <c r="V161" s="108"/>
      <c r="W161" s="13"/>
      <c r="X161" s="13"/>
      <c r="Y161" s="13"/>
      <c r="Z161" s="5"/>
      <c r="AA161" s="30"/>
      <c r="AB161" s="29"/>
      <c r="AC161" s="31"/>
      <c r="AD161" s="30"/>
      <c r="AE161" s="32"/>
      <c r="AF161" s="111"/>
      <c r="AG161" s="25">
        <f>SUM(AG162:AG163)</f>
        <v>21000000</v>
      </c>
    </row>
    <row r="162" spans="1:35" ht="16.5" customHeight="1" x14ac:dyDescent="0.25">
      <c r="A162" s="55"/>
      <c r="B162" s="35"/>
      <c r="C162" s="6" t="s">
        <v>27</v>
      </c>
      <c r="D162" s="141"/>
      <c r="E162" s="141"/>
      <c r="F162" s="6">
        <v>2</v>
      </c>
      <c r="G162" s="6" t="s">
        <v>16</v>
      </c>
      <c r="H162" s="29" t="s">
        <v>17</v>
      </c>
      <c r="I162" s="6">
        <v>2</v>
      </c>
      <c r="J162" s="30" t="s">
        <v>28</v>
      </c>
      <c r="K162" s="29" t="s">
        <v>17</v>
      </c>
      <c r="L162" s="31">
        <v>3</v>
      </c>
      <c r="M162" s="30" t="s">
        <v>10</v>
      </c>
      <c r="N162" s="32">
        <f>L162*I162*F162</f>
        <v>12</v>
      </c>
      <c r="O162" s="111">
        <v>1400000</v>
      </c>
      <c r="P162" s="67">
        <f>O162*N162</f>
        <v>16800000</v>
      </c>
      <c r="Q162" s="67"/>
      <c r="R162" s="55"/>
      <c r="S162" s="35"/>
      <c r="T162" s="6" t="s">
        <v>27</v>
      </c>
      <c r="U162" s="141"/>
      <c r="V162" s="141"/>
      <c r="W162" s="6">
        <v>2</v>
      </c>
      <c r="X162" s="6" t="s">
        <v>16</v>
      </c>
      <c r="Y162" s="29" t="s">
        <v>17</v>
      </c>
      <c r="Z162" s="6">
        <v>2</v>
      </c>
      <c r="AA162" s="30" t="s">
        <v>28</v>
      </c>
      <c r="AB162" s="29" t="s">
        <v>17</v>
      </c>
      <c r="AC162" s="31">
        <v>3</v>
      </c>
      <c r="AD162" s="30" t="s">
        <v>10</v>
      </c>
      <c r="AE162" s="32">
        <f>AC162*Z162*W162</f>
        <v>12</v>
      </c>
      <c r="AF162" s="111">
        <v>1400000</v>
      </c>
      <c r="AG162" s="67">
        <f>AF162*AE162</f>
        <v>16800000</v>
      </c>
    </row>
    <row r="163" spans="1:35" ht="16.5" customHeight="1" x14ac:dyDescent="0.25">
      <c r="A163" s="55"/>
      <c r="B163" s="35"/>
      <c r="C163" s="6" t="s">
        <v>30</v>
      </c>
      <c r="D163" s="141"/>
      <c r="E163" s="141"/>
      <c r="F163" s="6">
        <v>1</v>
      </c>
      <c r="G163" s="6" t="s">
        <v>16</v>
      </c>
      <c r="H163" s="29" t="s">
        <v>17</v>
      </c>
      <c r="I163" s="6">
        <v>2</v>
      </c>
      <c r="J163" s="30" t="s">
        <v>28</v>
      </c>
      <c r="K163" s="29" t="s">
        <v>17</v>
      </c>
      <c r="L163" s="31">
        <v>3</v>
      </c>
      <c r="M163" s="30" t="s">
        <v>10</v>
      </c>
      <c r="N163" s="32">
        <f t="shared" ref="N163" si="26">L163*I163*F163</f>
        <v>6</v>
      </c>
      <c r="O163" s="111">
        <v>700000</v>
      </c>
      <c r="P163" s="67">
        <f>O163*N163</f>
        <v>4200000</v>
      </c>
      <c r="Q163" s="67"/>
      <c r="R163" s="55"/>
      <c r="S163" s="35"/>
      <c r="T163" s="6" t="s">
        <v>30</v>
      </c>
      <c r="U163" s="141"/>
      <c r="V163" s="141"/>
      <c r="W163" s="6">
        <v>1</v>
      </c>
      <c r="X163" s="6" t="s">
        <v>16</v>
      </c>
      <c r="Y163" s="29" t="s">
        <v>17</v>
      </c>
      <c r="Z163" s="6">
        <v>2</v>
      </c>
      <c r="AA163" s="30" t="s">
        <v>28</v>
      </c>
      <c r="AB163" s="29" t="s">
        <v>17</v>
      </c>
      <c r="AC163" s="31">
        <v>3</v>
      </c>
      <c r="AD163" s="30" t="s">
        <v>10</v>
      </c>
      <c r="AE163" s="32">
        <f t="shared" ref="AE163" si="27">AC163*Z163*W163</f>
        <v>6</v>
      </c>
      <c r="AF163" s="111">
        <v>700000</v>
      </c>
      <c r="AG163" s="67">
        <f>AF163*AE163</f>
        <v>4200000</v>
      </c>
    </row>
    <row r="164" spans="1:35" ht="16.5" customHeight="1" x14ac:dyDescent="0.2">
      <c r="A164" s="127" t="s">
        <v>32</v>
      </c>
      <c r="B164" s="54" t="s">
        <v>33</v>
      </c>
      <c r="C164" s="138"/>
      <c r="D164" s="142"/>
      <c r="E164" s="142"/>
      <c r="F164" s="138"/>
      <c r="G164" s="138"/>
      <c r="H164" s="138"/>
      <c r="I164" s="138"/>
      <c r="J164" s="138"/>
      <c r="K164" s="138"/>
      <c r="L164" s="135"/>
      <c r="M164" s="132"/>
      <c r="N164" s="32"/>
      <c r="O164" s="112"/>
      <c r="P164" s="66">
        <f>SUM(P165)</f>
        <v>4400000</v>
      </c>
      <c r="Q164" s="66"/>
      <c r="R164" s="127" t="s">
        <v>32</v>
      </c>
      <c r="S164" s="54" t="s">
        <v>33</v>
      </c>
      <c r="T164" s="138"/>
      <c r="U164" s="142"/>
      <c r="V164" s="142"/>
      <c r="W164" s="138"/>
      <c r="X164" s="138"/>
      <c r="Y164" s="138"/>
      <c r="Z164" s="138"/>
      <c r="AA164" s="138"/>
      <c r="AB164" s="138"/>
      <c r="AC164" s="135"/>
      <c r="AD164" s="132"/>
      <c r="AE164" s="32"/>
      <c r="AF164" s="112"/>
      <c r="AG164" s="66">
        <f>SUM(AG165)</f>
        <v>4400000</v>
      </c>
      <c r="AH164" s="4"/>
    </row>
    <row r="165" spans="1:35" ht="16.5" customHeight="1" x14ac:dyDescent="0.25">
      <c r="A165" s="55"/>
      <c r="B165" s="35"/>
      <c r="C165" s="6" t="s">
        <v>34</v>
      </c>
      <c r="D165" s="141"/>
      <c r="E165" s="141"/>
      <c r="F165" s="6">
        <v>10</v>
      </c>
      <c r="G165" s="6" t="s">
        <v>16</v>
      </c>
      <c r="H165" s="29" t="s">
        <v>17</v>
      </c>
      <c r="I165" s="6">
        <v>1</v>
      </c>
      <c r="J165" s="30" t="s">
        <v>35</v>
      </c>
      <c r="K165" s="29" t="s">
        <v>17</v>
      </c>
      <c r="L165" s="31">
        <v>4</v>
      </c>
      <c r="M165" s="30" t="s">
        <v>31</v>
      </c>
      <c r="N165" s="32">
        <f>F165*I165*L165</f>
        <v>40</v>
      </c>
      <c r="O165" s="111">
        <v>110000</v>
      </c>
      <c r="P165" s="34">
        <f>O165*N165</f>
        <v>4400000</v>
      </c>
      <c r="Q165" s="67"/>
      <c r="R165" s="55"/>
      <c r="S165" s="35"/>
      <c r="T165" s="6" t="s">
        <v>34</v>
      </c>
      <c r="U165" s="141"/>
      <c r="V165" s="141"/>
      <c r="W165" s="6">
        <v>10</v>
      </c>
      <c r="X165" s="6" t="s">
        <v>16</v>
      </c>
      <c r="Y165" s="29" t="s">
        <v>17</v>
      </c>
      <c r="Z165" s="6">
        <v>1</v>
      </c>
      <c r="AA165" s="30" t="s">
        <v>35</v>
      </c>
      <c r="AB165" s="29" t="s">
        <v>17</v>
      </c>
      <c r="AC165" s="31">
        <v>4</v>
      </c>
      <c r="AD165" s="30" t="s">
        <v>31</v>
      </c>
      <c r="AE165" s="32">
        <f>W165*Z165*AC165</f>
        <v>40</v>
      </c>
      <c r="AF165" s="111">
        <v>110000</v>
      </c>
      <c r="AG165" s="34">
        <f>AF165*AE165</f>
        <v>4400000</v>
      </c>
    </row>
    <row r="166" spans="1:35" ht="16.5" customHeight="1" x14ac:dyDescent="0.25">
      <c r="A166" s="55"/>
      <c r="B166" s="35"/>
      <c r="C166" s="6"/>
      <c r="D166" s="141"/>
      <c r="E166" s="141"/>
      <c r="F166" s="6"/>
      <c r="G166" s="6"/>
      <c r="H166" s="29"/>
      <c r="I166" s="6"/>
      <c r="J166" s="30"/>
      <c r="K166" s="29"/>
      <c r="L166" s="31"/>
      <c r="M166" s="30"/>
      <c r="N166" s="32"/>
      <c r="O166" s="111"/>
      <c r="P166" s="34"/>
      <c r="Q166" s="67"/>
      <c r="R166" s="55"/>
      <c r="S166" s="35"/>
      <c r="T166" s="6"/>
      <c r="U166" s="141"/>
      <c r="V166" s="141"/>
      <c r="W166" s="6"/>
      <c r="X166" s="6"/>
      <c r="Y166" s="29"/>
      <c r="Z166" s="6"/>
      <c r="AA166" s="30"/>
      <c r="AB166" s="29"/>
      <c r="AC166" s="31"/>
      <c r="AD166" s="30"/>
      <c r="AE166" s="32"/>
      <c r="AF166" s="111"/>
      <c r="AG166" s="34"/>
    </row>
    <row r="167" spans="1:35" ht="16.5" customHeight="1" x14ac:dyDescent="0.25">
      <c r="A167" s="55" t="s">
        <v>123</v>
      </c>
      <c r="B167" s="53" t="s">
        <v>82</v>
      </c>
      <c r="C167" s="6"/>
      <c r="D167" s="141"/>
      <c r="E167" s="141"/>
      <c r="F167" s="6"/>
      <c r="G167" s="6"/>
      <c r="H167" s="29"/>
      <c r="I167" s="6"/>
      <c r="J167" s="30"/>
      <c r="K167" s="29"/>
      <c r="L167" s="31"/>
      <c r="M167" s="30"/>
      <c r="N167" s="32"/>
      <c r="O167" s="110"/>
      <c r="P167" s="44">
        <f>P170+P174+P177+P168</f>
        <v>52300000</v>
      </c>
      <c r="Q167" s="186"/>
      <c r="R167" s="55" t="s">
        <v>123</v>
      </c>
      <c r="S167" s="53" t="s">
        <v>82</v>
      </c>
      <c r="T167" s="6"/>
      <c r="U167" s="141"/>
      <c r="V167" s="141"/>
      <c r="W167" s="6"/>
      <c r="X167" s="6"/>
      <c r="Y167" s="29"/>
      <c r="Z167" s="6"/>
      <c r="AA167" s="30"/>
      <c r="AB167" s="29"/>
      <c r="AC167" s="31"/>
      <c r="AD167" s="30"/>
      <c r="AE167" s="32"/>
      <c r="AF167" s="110"/>
      <c r="AG167" s="44">
        <f>AG170+AG174+AG177+AG168</f>
        <v>52300000</v>
      </c>
    </row>
    <row r="168" spans="1:35" ht="17.25" customHeight="1" x14ac:dyDescent="0.2">
      <c r="A168" s="55">
        <v>521114</v>
      </c>
      <c r="B168" s="53" t="s">
        <v>184</v>
      </c>
      <c r="C168" s="5"/>
      <c r="D168" s="20"/>
      <c r="E168" s="20"/>
      <c r="N168" s="20"/>
      <c r="O168" s="128"/>
      <c r="P168" s="25">
        <f>SUM(P169)</f>
        <v>100000</v>
      </c>
      <c r="Q168" s="66"/>
      <c r="R168" s="55">
        <v>521114</v>
      </c>
      <c r="S168" s="53" t="s">
        <v>184</v>
      </c>
      <c r="T168" s="5"/>
      <c r="U168" s="20"/>
      <c r="V168" s="20"/>
      <c r="AE168" s="20"/>
      <c r="AF168" s="128"/>
      <c r="AG168" s="25">
        <f>SUM(AG169)</f>
        <v>100000</v>
      </c>
      <c r="AH168" s="4"/>
      <c r="AI168" s="105"/>
    </row>
    <row r="169" spans="1:35" ht="17.25" customHeight="1" x14ac:dyDescent="0.25">
      <c r="A169" s="181"/>
      <c r="B169" s="35"/>
      <c r="C169" s="6" t="s">
        <v>14</v>
      </c>
      <c r="D169" s="141"/>
      <c r="E169" s="141"/>
      <c r="F169" s="6"/>
      <c r="G169" s="6"/>
      <c r="H169" s="29"/>
      <c r="I169" s="6">
        <v>1</v>
      </c>
      <c r="J169" s="30" t="s">
        <v>10</v>
      </c>
      <c r="K169" s="29"/>
      <c r="L169" s="31"/>
      <c r="M169" s="30"/>
      <c r="N169" s="32">
        <f>I169</f>
        <v>1</v>
      </c>
      <c r="O169" s="110">
        <v>100000</v>
      </c>
      <c r="P169" s="34">
        <f>O169*N169</f>
        <v>100000</v>
      </c>
      <c r="Q169" s="67"/>
      <c r="R169" s="181"/>
      <c r="S169" s="35"/>
      <c r="T169" s="6" t="s">
        <v>14</v>
      </c>
      <c r="U169" s="141"/>
      <c r="V169" s="141"/>
      <c r="W169" s="6"/>
      <c r="X169" s="6"/>
      <c r="Y169" s="29"/>
      <c r="Z169" s="6">
        <v>1</v>
      </c>
      <c r="AA169" s="30" t="s">
        <v>10</v>
      </c>
      <c r="AB169" s="29"/>
      <c r="AC169" s="31"/>
      <c r="AD169" s="30"/>
      <c r="AE169" s="32">
        <f>Z169</f>
        <v>1</v>
      </c>
      <c r="AF169" s="110">
        <v>100000</v>
      </c>
      <c r="AG169" s="34">
        <f>AF169*AE169</f>
        <v>100000</v>
      </c>
      <c r="AH169" s="4"/>
      <c r="AI169" s="105"/>
    </row>
    <row r="170" spans="1:35" ht="16.5" customHeight="1" x14ac:dyDescent="0.2">
      <c r="A170" s="55">
        <v>521211</v>
      </c>
      <c r="B170" s="22" t="s">
        <v>8</v>
      </c>
      <c r="C170" s="13"/>
      <c r="D170" s="108"/>
      <c r="E170" s="108"/>
      <c r="F170" s="13"/>
      <c r="G170" s="13"/>
      <c r="H170" s="13"/>
      <c r="I170" s="13"/>
      <c r="J170" s="5"/>
      <c r="K170" s="13"/>
      <c r="L170" s="133"/>
      <c r="M170" s="192"/>
      <c r="N170" s="134"/>
      <c r="O170" s="110"/>
      <c r="P170" s="25">
        <f>SUM(P171:P173)</f>
        <v>4000000</v>
      </c>
      <c r="Q170" s="66"/>
      <c r="R170" s="55">
        <v>521211</v>
      </c>
      <c r="S170" s="22" t="s">
        <v>8</v>
      </c>
      <c r="T170" s="13"/>
      <c r="U170" s="108"/>
      <c r="V170" s="108"/>
      <c r="W170" s="13"/>
      <c r="X170" s="13"/>
      <c r="Y170" s="13"/>
      <c r="Z170" s="13"/>
      <c r="AA170" s="5"/>
      <c r="AB170" s="13"/>
      <c r="AC170" s="133"/>
      <c r="AD170" s="192"/>
      <c r="AE170" s="134"/>
      <c r="AF170" s="110"/>
      <c r="AG170" s="25">
        <f>SUM(AG171:AG173)</f>
        <v>4000000</v>
      </c>
      <c r="AH170" s="4"/>
    </row>
    <row r="171" spans="1:35" ht="16.5" customHeight="1" x14ac:dyDescent="0.25">
      <c r="A171" s="55"/>
      <c r="B171" s="53"/>
      <c r="C171" s="6" t="s">
        <v>9</v>
      </c>
      <c r="D171" s="141"/>
      <c r="E171" s="141"/>
      <c r="F171" s="6"/>
      <c r="G171" s="6"/>
      <c r="H171" s="29"/>
      <c r="I171" s="6">
        <v>1</v>
      </c>
      <c r="J171" s="30" t="s">
        <v>10</v>
      </c>
      <c r="K171" s="29"/>
      <c r="L171" s="31"/>
      <c r="M171" s="30"/>
      <c r="N171" s="32">
        <f>I171</f>
        <v>1</v>
      </c>
      <c r="O171" s="110">
        <v>1000000</v>
      </c>
      <c r="P171" s="34">
        <f>O171*N171</f>
        <v>1000000</v>
      </c>
      <c r="Q171" s="67"/>
      <c r="R171" s="55"/>
      <c r="S171" s="53"/>
      <c r="T171" s="6" t="s">
        <v>9</v>
      </c>
      <c r="U171" s="141"/>
      <c r="V171" s="141"/>
      <c r="W171" s="6"/>
      <c r="X171" s="6"/>
      <c r="Y171" s="29"/>
      <c r="Z171" s="6">
        <v>1</v>
      </c>
      <c r="AA171" s="30" t="s">
        <v>10</v>
      </c>
      <c r="AB171" s="29"/>
      <c r="AC171" s="31"/>
      <c r="AD171" s="30"/>
      <c r="AE171" s="32">
        <f>Z171</f>
        <v>1</v>
      </c>
      <c r="AF171" s="110">
        <v>1000000</v>
      </c>
      <c r="AG171" s="34">
        <f>AF171*AE171</f>
        <v>1000000</v>
      </c>
      <c r="AH171" s="4"/>
    </row>
    <row r="172" spans="1:35" ht="16.5" customHeight="1" x14ac:dyDescent="0.25">
      <c r="A172" s="55"/>
      <c r="B172" s="53"/>
      <c r="C172" s="6" t="s">
        <v>12</v>
      </c>
      <c r="D172" s="141"/>
      <c r="E172" s="141"/>
      <c r="F172" s="6"/>
      <c r="G172" s="6"/>
      <c r="H172" s="29"/>
      <c r="I172" s="6">
        <v>1</v>
      </c>
      <c r="J172" s="30" t="s">
        <v>10</v>
      </c>
      <c r="K172" s="29"/>
      <c r="L172" s="31"/>
      <c r="M172" s="30"/>
      <c r="N172" s="32">
        <f>I172</f>
        <v>1</v>
      </c>
      <c r="O172" s="110">
        <v>1000000</v>
      </c>
      <c r="P172" s="34">
        <f>O172*N172</f>
        <v>1000000</v>
      </c>
      <c r="Q172" s="67"/>
      <c r="R172" s="55"/>
      <c r="S172" s="53"/>
      <c r="T172" s="6" t="s">
        <v>12</v>
      </c>
      <c r="U172" s="141"/>
      <c r="V172" s="141"/>
      <c r="W172" s="6"/>
      <c r="X172" s="6"/>
      <c r="Y172" s="29"/>
      <c r="Z172" s="6">
        <v>1</v>
      </c>
      <c r="AA172" s="30" t="s">
        <v>10</v>
      </c>
      <c r="AB172" s="29"/>
      <c r="AC172" s="31"/>
      <c r="AD172" s="30"/>
      <c r="AE172" s="32">
        <f>Z172</f>
        <v>1</v>
      </c>
      <c r="AF172" s="110">
        <v>1000000</v>
      </c>
      <c r="AG172" s="34">
        <f>AF172*AE172</f>
        <v>1000000</v>
      </c>
    </row>
    <row r="173" spans="1:35" ht="16.5" customHeight="1" x14ac:dyDescent="0.25">
      <c r="A173" s="55"/>
      <c r="B173" s="53"/>
      <c r="C173" s="6" t="s">
        <v>13</v>
      </c>
      <c r="D173" s="141"/>
      <c r="E173" s="141"/>
      <c r="F173" s="6"/>
      <c r="G173" s="6"/>
      <c r="H173" s="29"/>
      <c r="I173" s="6">
        <v>1</v>
      </c>
      <c r="J173" s="30" t="s">
        <v>10</v>
      </c>
      <c r="K173" s="29"/>
      <c r="L173" s="31"/>
      <c r="M173" s="30"/>
      <c r="N173" s="32">
        <f>I173</f>
        <v>1</v>
      </c>
      <c r="O173" s="110">
        <v>2000000</v>
      </c>
      <c r="P173" s="34">
        <f>O173*N173</f>
        <v>2000000</v>
      </c>
      <c r="Q173" s="67"/>
      <c r="R173" s="55"/>
      <c r="S173" s="53"/>
      <c r="T173" s="6" t="s">
        <v>13</v>
      </c>
      <c r="U173" s="141"/>
      <c r="V173" s="141"/>
      <c r="W173" s="6"/>
      <c r="X173" s="6"/>
      <c r="Y173" s="29"/>
      <c r="Z173" s="6">
        <v>1</v>
      </c>
      <c r="AA173" s="30" t="s">
        <v>10</v>
      </c>
      <c r="AB173" s="29"/>
      <c r="AC173" s="31"/>
      <c r="AD173" s="30"/>
      <c r="AE173" s="32">
        <f>Z173</f>
        <v>1</v>
      </c>
      <c r="AF173" s="110">
        <v>2000000</v>
      </c>
      <c r="AG173" s="34">
        <f>AF173*AE173</f>
        <v>2000000</v>
      </c>
    </row>
    <row r="174" spans="1:35" ht="16.5" customHeight="1" x14ac:dyDescent="0.25">
      <c r="A174" s="55">
        <v>522151</v>
      </c>
      <c r="B174" s="22" t="s">
        <v>26</v>
      </c>
      <c r="C174" s="13"/>
      <c r="D174" s="108"/>
      <c r="E174" s="108"/>
      <c r="F174" s="13"/>
      <c r="G174" s="13"/>
      <c r="H174" s="13"/>
      <c r="I174" s="5"/>
      <c r="J174" s="30"/>
      <c r="K174" s="29"/>
      <c r="L174" s="31"/>
      <c r="M174" s="30"/>
      <c r="N174" s="32"/>
      <c r="O174" s="111"/>
      <c r="P174" s="25">
        <f>SUM(P175:P176)</f>
        <v>14000000</v>
      </c>
      <c r="Q174" s="66"/>
      <c r="R174" s="55">
        <v>522151</v>
      </c>
      <c r="S174" s="22" t="s">
        <v>26</v>
      </c>
      <c r="T174" s="13"/>
      <c r="U174" s="108"/>
      <c r="V174" s="108"/>
      <c r="W174" s="13"/>
      <c r="X174" s="13"/>
      <c r="Y174" s="13"/>
      <c r="Z174" s="5"/>
      <c r="AA174" s="30"/>
      <c r="AB174" s="29"/>
      <c r="AC174" s="31"/>
      <c r="AD174" s="30"/>
      <c r="AE174" s="32"/>
      <c r="AF174" s="111"/>
      <c r="AG174" s="25">
        <f>SUM(AG175:AG176)</f>
        <v>14000000</v>
      </c>
    </row>
    <row r="175" spans="1:35" ht="16.5" customHeight="1" x14ac:dyDescent="0.25">
      <c r="A175" s="55"/>
      <c r="B175" s="35"/>
      <c r="C175" s="6" t="s">
        <v>27</v>
      </c>
      <c r="D175" s="141"/>
      <c r="E175" s="141"/>
      <c r="F175" s="6">
        <v>4</v>
      </c>
      <c r="G175" s="6" t="s">
        <v>16</v>
      </c>
      <c r="H175" s="29" t="s">
        <v>17</v>
      </c>
      <c r="I175" s="6">
        <v>2</v>
      </c>
      <c r="J175" s="30" t="s">
        <v>28</v>
      </c>
      <c r="K175" s="29" t="s">
        <v>17</v>
      </c>
      <c r="L175" s="31">
        <v>1</v>
      </c>
      <c r="M175" s="30" t="s">
        <v>10</v>
      </c>
      <c r="N175" s="32">
        <f>L175*I175*F175</f>
        <v>8</v>
      </c>
      <c r="O175" s="111">
        <v>1400000</v>
      </c>
      <c r="P175" s="67">
        <f>O175*N175</f>
        <v>11200000</v>
      </c>
      <c r="Q175" s="67"/>
      <c r="R175" s="55"/>
      <c r="S175" s="35"/>
      <c r="T175" s="6" t="s">
        <v>27</v>
      </c>
      <c r="U175" s="141"/>
      <c r="V175" s="141"/>
      <c r="W175" s="6">
        <v>4</v>
      </c>
      <c r="X175" s="6" t="s">
        <v>16</v>
      </c>
      <c r="Y175" s="29" t="s">
        <v>17</v>
      </c>
      <c r="Z175" s="6">
        <v>2</v>
      </c>
      <c r="AA175" s="30" t="s">
        <v>28</v>
      </c>
      <c r="AB175" s="29" t="s">
        <v>17</v>
      </c>
      <c r="AC175" s="31">
        <v>1</v>
      </c>
      <c r="AD175" s="30" t="s">
        <v>10</v>
      </c>
      <c r="AE175" s="32">
        <f>AC175*Z175*W175</f>
        <v>8</v>
      </c>
      <c r="AF175" s="111">
        <v>1400000</v>
      </c>
      <c r="AG175" s="67">
        <f>AF175*AE175</f>
        <v>11200000</v>
      </c>
    </row>
    <row r="176" spans="1:35" ht="16.5" customHeight="1" x14ac:dyDescent="0.25">
      <c r="A176" s="55"/>
      <c r="B176" s="35"/>
      <c r="C176" s="6" t="s">
        <v>30</v>
      </c>
      <c r="D176" s="141"/>
      <c r="E176" s="141"/>
      <c r="F176" s="6">
        <v>2</v>
      </c>
      <c r="G176" s="6" t="s">
        <v>16</v>
      </c>
      <c r="H176" s="29" t="s">
        <v>17</v>
      </c>
      <c r="I176" s="6">
        <v>2</v>
      </c>
      <c r="J176" s="30" t="s">
        <v>28</v>
      </c>
      <c r="K176" s="29" t="s">
        <v>17</v>
      </c>
      <c r="L176" s="31">
        <v>1</v>
      </c>
      <c r="M176" s="30" t="s">
        <v>10</v>
      </c>
      <c r="N176" s="32">
        <f t="shared" ref="N176" si="28">L176*I176*F176</f>
        <v>4</v>
      </c>
      <c r="O176" s="111">
        <v>700000</v>
      </c>
      <c r="P176" s="67">
        <f>O176*N176</f>
        <v>2800000</v>
      </c>
      <c r="Q176" s="67"/>
      <c r="R176" s="55"/>
      <c r="S176" s="35"/>
      <c r="T176" s="6" t="s">
        <v>30</v>
      </c>
      <c r="U176" s="141"/>
      <c r="V176" s="141"/>
      <c r="W176" s="6">
        <v>2</v>
      </c>
      <c r="X176" s="6" t="s">
        <v>16</v>
      </c>
      <c r="Y176" s="29" t="s">
        <v>17</v>
      </c>
      <c r="Z176" s="6">
        <v>2</v>
      </c>
      <c r="AA176" s="30" t="s">
        <v>28</v>
      </c>
      <c r="AB176" s="29" t="s">
        <v>17</v>
      </c>
      <c r="AC176" s="31">
        <v>1</v>
      </c>
      <c r="AD176" s="30" t="s">
        <v>10</v>
      </c>
      <c r="AE176" s="32">
        <f t="shared" ref="AE176" si="29">AC176*Z176*W176</f>
        <v>4</v>
      </c>
      <c r="AF176" s="111">
        <v>700000</v>
      </c>
      <c r="AG176" s="67">
        <f>AF176*AE176</f>
        <v>2800000</v>
      </c>
    </row>
    <row r="177" spans="1:34" ht="16.5" customHeight="1" x14ac:dyDescent="0.2">
      <c r="A177" s="127" t="s">
        <v>32</v>
      </c>
      <c r="B177" s="54" t="s">
        <v>33</v>
      </c>
      <c r="C177" s="138"/>
      <c r="D177" s="142"/>
      <c r="E177" s="142"/>
      <c r="F177" s="138"/>
      <c r="G177" s="138"/>
      <c r="H177" s="138"/>
      <c r="I177" s="138"/>
      <c r="J177" s="138"/>
      <c r="K177" s="138"/>
      <c r="L177" s="135"/>
      <c r="M177" s="132"/>
      <c r="N177" s="32"/>
      <c r="O177" s="112"/>
      <c r="P177" s="66">
        <f>SUM(P178:P180)</f>
        <v>34200000</v>
      </c>
      <c r="Q177" s="66"/>
      <c r="R177" s="127" t="s">
        <v>32</v>
      </c>
      <c r="S177" s="54" t="s">
        <v>33</v>
      </c>
      <c r="T177" s="138"/>
      <c r="U177" s="142"/>
      <c r="V177" s="142"/>
      <c r="W177" s="138"/>
      <c r="X177" s="138"/>
      <c r="Y177" s="138"/>
      <c r="Z177" s="138"/>
      <c r="AA177" s="138"/>
      <c r="AB177" s="138"/>
      <c r="AC177" s="135"/>
      <c r="AD177" s="132"/>
      <c r="AE177" s="32"/>
      <c r="AF177" s="112"/>
      <c r="AG177" s="66">
        <f>SUM(AG178:AG180)</f>
        <v>34200000</v>
      </c>
      <c r="AH177" s="4"/>
    </row>
    <row r="178" spans="1:34" ht="16.5" customHeight="1" x14ac:dyDescent="0.25">
      <c r="A178" s="55"/>
      <c r="B178" s="35"/>
      <c r="C178" s="6" t="s">
        <v>38</v>
      </c>
      <c r="D178" s="141"/>
      <c r="E178" s="141"/>
      <c r="F178" s="6">
        <v>30</v>
      </c>
      <c r="G178" s="6" t="s">
        <v>16</v>
      </c>
      <c r="H178" s="29" t="s">
        <v>17</v>
      </c>
      <c r="I178" s="6">
        <v>2</v>
      </c>
      <c r="J178" s="30" t="s">
        <v>39</v>
      </c>
      <c r="K178" s="29" t="s">
        <v>17</v>
      </c>
      <c r="L178" s="31">
        <v>1</v>
      </c>
      <c r="M178" s="30" t="s">
        <v>31</v>
      </c>
      <c r="N178" s="32">
        <f>F178*I178*L178</f>
        <v>60</v>
      </c>
      <c r="O178" s="111">
        <v>330000</v>
      </c>
      <c r="P178" s="34">
        <f>O178*N178</f>
        <v>19800000</v>
      </c>
      <c r="Q178" s="67"/>
      <c r="R178" s="55"/>
      <c r="S178" s="35"/>
      <c r="T178" s="6" t="s">
        <v>38</v>
      </c>
      <c r="U178" s="141"/>
      <c r="V178" s="141"/>
      <c r="W178" s="6">
        <v>30</v>
      </c>
      <c r="X178" s="6" t="s">
        <v>16</v>
      </c>
      <c r="Y178" s="29" t="s">
        <v>17</v>
      </c>
      <c r="Z178" s="6">
        <v>2</v>
      </c>
      <c r="AA178" s="30" t="s">
        <v>39</v>
      </c>
      <c r="AB178" s="29" t="s">
        <v>17</v>
      </c>
      <c r="AC178" s="31">
        <v>1</v>
      </c>
      <c r="AD178" s="30" t="s">
        <v>31</v>
      </c>
      <c r="AE178" s="32">
        <f>W178*Z178*AC178</f>
        <v>60</v>
      </c>
      <c r="AF178" s="111">
        <v>330000</v>
      </c>
      <c r="AG178" s="34">
        <f>AF178*AE178</f>
        <v>19800000</v>
      </c>
    </row>
    <row r="179" spans="1:34" ht="16.5" customHeight="1" x14ac:dyDescent="0.25">
      <c r="A179" s="55"/>
      <c r="B179" s="35"/>
      <c r="C179" s="6" t="s">
        <v>34</v>
      </c>
      <c r="D179" s="141"/>
      <c r="E179" s="141"/>
      <c r="F179" s="6">
        <v>30</v>
      </c>
      <c r="G179" s="6" t="s">
        <v>16</v>
      </c>
      <c r="H179" s="29" t="s">
        <v>17</v>
      </c>
      <c r="I179" s="6">
        <v>2</v>
      </c>
      <c r="J179" s="30" t="s">
        <v>35</v>
      </c>
      <c r="K179" s="29" t="s">
        <v>17</v>
      </c>
      <c r="L179" s="31">
        <v>1</v>
      </c>
      <c r="M179" s="30" t="s">
        <v>31</v>
      </c>
      <c r="N179" s="32">
        <f>F179*I179*L179</f>
        <v>60</v>
      </c>
      <c r="O179" s="111">
        <v>110000</v>
      </c>
      <c r="P179" s="34">
        <f>O179*N179</f>
        <v>6600000</v>
      </c>
      <c r="Q179" s="67"/>
      <c r="R179" s="55"/>
      <c r="S179" s="35"/>
      <c r="T179" s="6" t="s">
        <v>34</v>
      </c>
      <c r="U179" s="141"/>
      <c r="V179" s="141"/>
      <c r="W179" s="6">
        <v>30</v>
      </c>
      <c r="X179" s="6" t="s">
        <v>16</v>
      </c>
      <c r="Y179" s="29" t="s">
        <v>17</v>
      </c>
      <c r="Z179" s="6">
        <v>2</v>
      </c>
      <c r="AA179" s="30" t="s">
        <v>35</v>
      </c>
      <c r="AB179" s="29" t="s">
        <v>17</v>
      </c>
      <c r="AC179" s="31">
        <v>1</v>
      </c>
      <c r="AD179" s="30" t="s">
        <v>31</v>
      </c>
      <c r="AE179" s="32">
        <f>W179*Z179*AC179</f>
        <v>60</v>
      </c>
      <c r="AF179" s="111">
        <v>110000</v>
      </c>
      <c r="AG179" s="34">
        <f>AF179*AE179</f>
        <v>6600000</v>
      </c>
    </row>
    <row r="180" spans="1:34" ht="16.5" customHeight="1" x14ac:dyDescent="0.25">
      <c r="A180" s="55"/>
      <c r="B180" s="35"/>
      <c r="C180" s="6" t="s">
        <v>40</v>
      </c>
      <c r="D180" s="141"/>
      <c r="E180" s="141"/>
      <c r="F180" s="6">
        <v>30</v>
      </c>
      <c r="G180" s="6" t="s">
        <v>16</v>
      </c>
      <c r="H180" s="29" t="s">
        <v>17</v>
      </c>
      <c r="I180" s="6">
        <v>2</v>
      </c>
      <c r="J180" s="30" t="s">
        <v>39</v>
      </c>
      <c r="K180" s="29" t="s">
        <v>17</v>
      </c>
      <c r="L180" s="31">
        <v>1</v>
      </c>
      <c r="M180" s="30" t="s">
        <v>31</v>
      </c>
      <c r="N180" s="32">
        <f>F180*I180*L180</f>
        <v>60</v>
      </c>
      <c r="O180" s="111">
        <v>130000</v>
      </c>
      <c r="P180" s="34">
        <f>O180*N180</f>
        <v>7800000</v>
      </c>
      <c r="Q180" s="67"/>
      <c r="R180" s="55"/>
      <c r="S180" s="35"/>
      <c r="T180" s="6" t="s">
        <v>40</v>
      </c>
      <c r="U180" s="141"/>
      <c r="V180" s="141"/>
      <c r="W180" s="6">
        <v>30</v>
      </c>
      <c r="X180" s="6" t="s">
        <v>16</v>
      </c>
      <c r="Y180" s="29" t="s">
        <v>17</v>
      </c>
      <c r="Z180" s="6">
        <v>2</v>
      </c>
      <c r="AA180" s="30" t="s">
        <v>39</v>
      </c>
      <c r="AB180" s="29" t="s">
        <v>17</v>
      </c>
      <c r="AC180" s="31">
        <v>1</v>
      </c>
      <c r="AD180" s="30" t="s">
        <v>31</v>
      </c>
      <c r="AE180" s="32">
        <f>W180*Z180*AC180</f>
        <v>60</v>
      </c>
      <c r="AF180" s="111">
        <v>130000</v>
      </c>
      <c r="AG180" s="34">
        <f>AF180*AE180</f>
        <v>7800000</v>
      </c>
    </row>
    <row r="181" spans="1:34" ht="16.5" customHeight="1" x14ac:dyDescent="0.25">
      <c r="A181" s="55"/>
      <c r="B181" s="35"/>
      <c r="C181" s="6"/>
      <c r="D181" s="141"/>
      <c r="E181" s="141"/>
      <c r="F181" s="6"/>
      <c r="G181" s="6"/>
      <c r="H181" s="29"/>
      <c r="I181" s="6"/>
      <c r="J181" s="30"/>
      <c r="K181" s="29"/>
      <c r="L181" s="31"/>
      <c r="M181" s="30"/>
      <c r="N181" s="32"/>
      <c r="O181" s="111"/>
      <c r="P181" s="34"/>
      <c r="Q181" s="67"/>
      <c r="R181" s="55"/>
      <c r="S181" s="35"/>
      <c r="T181" s="6"/>
      <c r="U181" s="141"/>
      <c r="V181" s="141"/>
      <c r="W181" s="6"/>
      <c r="X181" s="6"/>
      <c r="Y181" s="29"/>
      <c r="Z181" s="6"/>
      <c r="AA181" s="30"/>
      <c r="AB181" s="29"/>
      <c r="AC181" s="31"/>
      <c r="AD181" s="30"/>
      <c r="AE181" s="32"/>
      <c r="AF181" s="111"/>
      <c r="AG181" s="34"/>
    </row>
    <row r="182" spans="1:34" ht="16.5" customHeight="1" x14ac:dyDescent="0.25">
      <c r="A182" s="55" t="s">
        <v>124</v>
      </c>
      <c r="B182" s="53" t="s">
        <v>23</v>
      </c>
      <c r="C182" s="6"/>
      <c r="D182" s="141"/>
      <c r="E182" s="141"/>
      <c r="F182" s="6"/>
      <c r="G182" s="6"/>
      <c r="H182" s="29"/>
      <c r="I182" s="6"/>
      <c r="J182" s="30"/>
      <c r="K182" s="29"/>
      <c r="L182" s="31"/>
      <c r="M182" s="30"/>
      <c r="N182" s="32"/>
      <c r="O182" s="110"/>
      <c r="P182" s="44">
        <f>P183</f>
        <v>3200000</v>
      </c>
      <c r="Q182" s="186"/>
      <c r="R182" s="55" t="s">
        <v>124</v>
      </c>
      <c r="S182" s="53" t="s">
        <v>23</v>
      </c>
      <c r="T182" s="6"/>
      <c r="U182" s="141"/>
      <c r="V182" s="141"/>
      <c r="W182" s="6"/>
      <c r="X182" s="6"/>
      <c r="Y182" s="29"/>
      <c r="Z182" s="6"/>
      <c r="AA182" s="30"/>
      <c r="AB182" s="29"/>
      <c r="AC182" s="31"/>
      <c r="AD182" s="30"/>
      <c r="AE182" s="32"/>
      <c r="AF182" s="110"/>
      <c r="AG182" s="44">
        <f>AG183</f>
        <v>3200000</v>
      </c>
    </row>
    <row r="183" spans="1:34" ht="16.5" customHeight="1" x14ac:dyDescent="0.2">
      <c r="A183" s="55">
        <v>521211</v>
      </c>
      <c r="B183" s="22" t="s">
        <v>8</v>
      </c>
      <c r="C183" s="13"/>
      <c r="D183" s="108"/>
      <c r="E183" s="108"/>
      <c r="F183" s="13"/>
      <c r="G183" s="13"/>
      <c r="H183" s="13"/>
      <c r="I183" s="13"/>
      <c r="J183" s="5"/>
      <c r="K183" s="13"/>
      <c r="L183" s="133"/>
      <c r="M183" s="192"/>
      <c r="N183" s="134"/>
      <c r="O183" s="110"/>
      <c r="P183" s="25">
        <f>SUM(P184:P187)</f>
        <v>3200000</v>
      </c>
      <c r="Q183" s="66"/>
      <c r="R183" s="55">
        <v>521211</v>
      </c>
      <c r="S183" s="22" t="s">
        <v>8</v>
      </c>
      <c r="T183" s="13"/>
      <c r="U183" s="108"/>
      <c r="V183" s="108"/>
      <c r="W183" s="13"/>
      <c r="X183" s="13"/>
      <c r="Y183" s="13"/>
      <c r="Z183" s="13"/>
      <c r="AA183" s="5"/>
      <c r="AB183" s="13"/>
      <c r="AC183" s="133"/>
      <c r="AD183" s="192"/>
      <c r="AE183" s="134"/>
      <c r="AF183" s="110"/>
      <c r="AG183" s="25">
        <f>SUM(AG184:AG187)</f>
        <v>3200000</v>
      </c>
      <c r="AH183" s="4"/>
    </row>
    <row r="184" spans="1:34" ht="16.5" customHeight="1" x14ac:dyDescent="0.25">
      <c r="A184" s="55"/>
      <c r="B184" s="53"/>
      <c r="C184" s="6" t="s">
        <v>9</v>
      </c>
      <c r="D184" s="141"/>
      <c r="E184" s="141"/>
      <c r="F184" s="6"/>
      <c r="G184" s="6"/>
      <c r="H184" s="29"/>
      <c r="I184" s="6">
        <v>1</v>
      </c>
      <c r="J184" s="30" t="s">
        <v>10</v>
      </c>
      <c r="K184" s="29"/>
      <c r="L184" s="31"/>
      <c r="M184" s="30"/>
      <c r="N184" s="32">
        <f>I184</f>
        <v>1</v>
      </c>
      <c r="O184" s="110">
        <v>500000</v>
      </c>
      <c r="P184" s="34">
        <f>O184*N184</f>
        <v>500000</v>
      </c>
      <c r="Q184" s="67"/>
      <c r="R184" s="55"/>
      <c r="S184" s="53"/>
      <c r="T184" s="6" t="s">
        <v>9</v>
      </c>
      <c r="U184" s="141"/>
      <c r="V184" s="141"/>
      <c r="W184" s="6"/>
      <c r="X184" s="6"/>
      <c r="Y184" s="29"/>
      <c r="Z184" s="6">
        <v>1</v>
      </c>
      <c r="AA184" s="30" t="s">
        <v>10</v>
      </c>
      <c r="AB184" s="29"/>
      <c r="AC184" s="31"/>
      <c r="AD184" s="30"/>
      <c r="AE184" s="32">
        <f>Z184</f>
        <v>1</v>
      </c>
      <c r="AF184" s="110">
        <v>500000</v>
      </c>
      <c r="AG184" s="34">
        <f>AF184*AE184</f>
        <v>500000</v>
      </c>
      <c r="AH184" s="4"/>
    </row>
    <row r="185" spans="1:34" ht="16.5" customHeight="1" x14ac:dyDescent="0.25">
      <c r="A185" s="55"/>
      <c r="B185" s="53"/>
      <c r="C185" s="6" t="s">
        <v>12</v>
      </c>
      <c r="D185" s="141"/>
      <c r="E185" s="141"/>
      <c r="F185" s="6"/>
      <c r="G185" s="6"/>
      <c r="H185" s="29"/>
      <c r="I185" s="6">
        <v>1</v>
      </c>
      <c r="J185" s="30" t="s">
        <v>10</v>
      </c>
      <c r="K185" s="29"/>
      <c r="L185" s="31"/>
      <c r="M185" s="30"/>
      <c r="N185" s="32">
        <f t="shared" ref="N185:N186" si="30">I185</f>
        <v>1</v>
      </c>
      <c r="O185" s="110">
        <v>500000</v>
      </c>
      <c r="P185" s="34">
        <f>O185*N185</f>
        <v>500000</v>
      </c>
      <c r="Q185" s="67"/>
      <c r="R185" s="55"/>
      <c r="S185" s="53"/>
      <c r="T185" s="6" t="s">
        <v>12</v>
      </c>
      <c r="U185" s="141"/>
      <c r="V185" s="141"/>
      <c r="W185" s="6"/>
      <c r="X185" s="6"/>
      <c r="Y185" s="29"/>
      <c r="Z185" s="6">
        <v>1</v>
      </c>
      <c r="AA185" s="30" t="s">
        <v>10</v>
      </c>
      <c r="AB185" s="29"/>
      <c r="AC185" s="31"/>
      <c r="AD185" s="30"/>
      <c r="AE185" s="32">
        <f t="shared" ref="AE185:AE186" si="31">Z185</f>
        <v>1</v>
      </c>
      <c r="AF185" s="110">
        <v>500000</v>
      </c>
      <c r="AG185" s="34">
        <f>AF185*AE185</f>
        <v>500000</v>
      </c>
    </row>
    <row r="186" spans="1:34" ht="16.5" customHeight="1" x14ac:dyDescent="0.25">
      <c r="A186" s="55"/>
      <c r="B186" s="53"/>
      <c r="C186" s="6" t="s">
        <v>13</v>
      </c>
      <c r="D186" s="141"/>
      <c r="E186" s="141"/>
      <c r="F186" s="6"/>
      <c r="G186" s="6"/>
      <c r="H186" s="29"/>
      <c r="I186" s="6">
        <v>1</v>
      </c>
      <c r="J186" s="30" t="s">
        <v>10</v>
      </c>
      <c r="K186" s="29"/>
      <c r="L186" s="31"/>
      <c r="M186" s="30"/>
      <c r="N186" s="32">
        <f t="shared" si="30"/>
        <v>1</v>
      </c>
      <c r="O186" s="110">
        <v>1000000</v>
      </c>
      <c r="P186" s="34">
        <f>O186*N186</f>
        <v>1000000</v>
      </c>
      <c r="Q186" s="67"/>
      <c r="R186" s="55"/>
      <c r="S186" s="53"/>
      <c r="T186" s="6" t="s">
        <v>13</v>
      </c>
      <c r="U186" s="141"/>
      <c r="V186" s="141"/>
      <c r="W186" s="6"/>
      <c r="X186" s="6"/>
      <c r="Y186" s="29"/>
      <c r="Z186" s="6">
        <v>1</v>
      </c>
      <c r="AA186" s="30" t="s">
        <v>10</v>
      </c>
      <c r="AB186" s="29"/>
      <c r="AC186" s="31"/>
      <c r="AD186" s="30"/>
      <c r="AE186" s="32">
        <f t="shared" si="31"/>
        <v>1</v>
      </c>
      <c r="AF186" s="110">
        <v>1000000</v>
      </c>
      <c r="AG186" s="34">
        <f>AF186*AE186</f>
        <v>1000000</v>
      </c>
    </row>
    <row r="187" spans="1:34" ht="16.5" customHeight="1" x14ac:dyDescent="0.25">
      <c r="A187" s="55"/>
      <c r="B187" s="35"/>
      <c r="C187" s="6" t="s">
        <v>15</v>
      </c>
      <c r="D187" s="141"/>
      <c r="E187" s="141"/>
      <c r="F187" s="6">
        <v>20</v>
      </c>
      <c r="G187" s="6" t="s">
        <v>16</v>
      </c>
      <c r="H187" s="29" t="s">
        <v>17</v>
      </c>
      <c r="I187" s="6">
        <v>1</v>
      </c>
      <c r="J187" s="30" t="s">
        <v>10</v>
      </c>
      <c r="K187" s="29" t="s">
        <v>17</v>
      </c>
      <c r="L187" s="31">
        <v>1</v>
      </c>
      <c r="M187" s="30" t="s">
        <v>39</v>
      </c>
      <c r="N187" s="32">
        <f>F187*I187</f>
        <v>20</v>
      </c>
      <c r="O187" s="110">
        <v>60000</v>
      </c>
      <c r="P187" s="34">
        <f>O187*N187</f>
        <v>1200000</v>
      </c>
      <c r="Q187" s="67"/>
      <c r="R187" s="55"/>
      <c r="S187" s="35"/>
      <c r="T187" s="6" t="s">
        <v>15</v>
      </c>
      <c r="U187" s="141"/>
      <c r="V187" s="141"/>
      <c r="W187" s="6">
        <v>20</v>
      </c>
      <c r="X187" s="6" t="s">
        <v>16</v>
      </c>
      <c r="Y187" s="29" t="s">
        <v>17</v>
      </c>
      <c r="Z187" s="6">
        <v>1</v>
      </c>
      <c r="AA187" s="30" t="s">
        <v>10</v>
      </c>
      <c r="AB187" s="29" t="s">
        <v>17</v>
      </c>
      <c r="AC187" s="31">
        <v>1</v>
      </c>
      <c r="AD187" s="30" t="s">
        <v>39</v>
      </c>
      <c r="AE187" s="32">
        <f>W187*Z187</f>
        <v>20</v>
      </c>
      <c r="AF187" s="110">
        <v>60000</v>
      </c>
      <c r="AG187" s="34">
        <f>AF187*AE187</f>
        <v>1200000</v>
      </c>
    </row>
    <row r="188" spans="1:34" ht="16.5" customHeight="1" x14ac:dyDescent="0.25">
      <c r="A188" s="20"/>
      <c r="B188" s="53"/>
      <c r="C188" s="6"/>
      <c r="D188" s="141"/>
      <c r="E188" s="141"/>
      <c r="F188" s="6"/>
      <c r="G188" s="6"/>
      <c r="H188" s="29"/>
      <c r="I188" s="6"/>
      <c r="J188" s="30"/>
      <c r="K188" s="29"/>
      <c r="L188" s="31"/>
      <c r="M188" s="30"/>
      <c r="N188" s="32"/>
      <c r="O188" s="110"/>
      <c r="P188" s="34"/>
      <c r="Q188" s="67"/>
      <c r="R188" s="20"/>
      <c r="S188" s="53"/>
      <c r="T188" s="6"/>
      <c r="U188" s="141"/>
      <c r="V188" s="141"/>
      <c r="W188" s="6"/>
      <c r="X188" s="6"/>
      <c r="Y188" s="29"/>
      <c r="Z188" s="6"/>
      <c r="AA188" s="30"/>
      <c r="AB188" s="29"/>
      <c r="AC188" s="31"/>
      <c r="AD188" s="30"/>
      <c r="AE188" s="32"/>
      <c r="AF188" s="110"/>
      <c r="AG188" s="34"/>
    </row>
    <row r="189" spans="1:34" ht="32.25" customHeight="1" x14ac:dyDescent="0.25">
      <c r="A189" s="127" t="s">
        <v>83</v>
      </c>
      <c r="B189" s="350" t="s">
        <v>88</v>
      </c>
      <c r="C189" s="351"/>
      <c r="D189" s="108"/>
      <c r="E189" s="108" t="s">
        <v>129</v>
      </c>
      <c r="F189" s="13"/>
      <c r="G189" s="13"/>
      <c r="H189" s="13"/>
      <c r="I189" s="6"/>
      <c r="J189" s="30"/>
      <c r="K189" s="29"/>
      <c r="L189" s="31"/>
      <c r="M189" s="30"/>
      <c r="N189" s="32"/>
      <c r="O189" s="110"/>
      <c r="P189" s="25">
        <f>P191+P200+P209+P218</f>
        <v>6963030000</v>
      </c>
      <c r="Q189" s="66"/>
      <c r="R189" s="127" t="s">
        <v>83</v>
      </c>
      <c r="S189" s="350" t="s">
        <v>88</v>
      </c>
      <c r="T189" s="351"/>
      <c r="U189" s="108"/>
      <c r="V189" s="108" t="s">
        <v>129</v>
      </c>
      <c r="W189" s="13"/>
      <c r="X189" s="13"/>
      <c r="Y189" s="13"/>
      <c r="Z189" s="6"/>
      <c r="AA189" s="30"/>
      <c r="AB189" s="29"/>
      <c r="AC189" s="31"/>
      <c r="AD189" s="30"/>
      <c r="AE189" s="32"/>
      <c r="AF189" s="110"/>
      <c r="AG189" s="25">
        <f>AG191+AG200+AG209+AG218</f>
        <v>6963030000</v>
      </c>
    </row>
    <row r="190" spans="1:34" ht="16.5" customHeight="1" x14ac:dyDescent="0.25">
      <c r="A190" s="127"/>
      <c r="B190" s="191"/>
      <c r="C190" s="192"/>
      <c r="D190" s="108"/>
      <c r="E190" s="108"/>
      <c r="F190" s="13"/>
      <c r="G190" s="13"/>
      <c r="H190" s="13"/>
      <c r="I190" s="6"/>
      <c r="J190" s="30"/>
      <c r="K190" s="29"/>
      <c r="L190" s="31"/>
      <c r="M190" s="30"/>
      <c r="N190" s="32"/>
      <c r="O190" s="110"/>
      <c r="P190" s="25"/>
      <c r="Q190" s="66"/>
      <c r="R190" s="127"/>
      <c r="S190" s="191"/>
      <c r="T190" s="192"/>
      <c r="U190" s="108"/>
      <c r="V190" s="108"/>
      <c r="W190" s="13"/>
      <c r="X190" s="13"/>
      <c r="Y190" s="13"/>
      <c r="Z190" s="6"/>
      <c r="AA190" s="30"/>
      <c r="AB190" s="29"/>
      <c r="AC190" s="31"/>
      <c r="AD190" s="30"/>
      <c r="AE190" s="32"/>
      <c r="AF190" s="110"/>
      <c r="AG190" s="232"/>
    </row>
    <row r="191" spans="1:34" ht="18" customHeight="1" x14ac:dyDescent="0.25">
      <c r="A191" s="55" t="s">
        <v>121</v>
      </c>
      <c r="B191" s="53" t="s">
        <v>102</v>
      </c>
      <c r="C191" s="192"/>
      <c r="D191" s="108"/>
      <c r="E191" s="108"/>
      <c r="F191" s="13"/>
      <c r="G191" s="13"/>
      <c r="H191" s="13"/>
      <c r="I191" s="6"/>
      <c r="J191" s="30"/>
      <c r="K191" s="29"/>
      <c r="L191" s="31"/>
      <c r="M191" s="30"/>
      <c r="N191" s="32"/>
      <c r="O191" s="110"/>
      <c r="P191" s="44">
        <f>P192+P197</f>
        <v>363700000</v>
      </c>
      <c r="Q191" s="186"/>
      <c r="R191" s="55" t="s">
        <v>121</v>
      </c>
      <c r="S191" s="53" t="s">
        <v>102</v>
      </c>
      <c r="T191" s="251"/>
      <c r="U191" s="108"/>
      <c r="V191" s="108"/>
      <c r="W191" s="13"/>
      <c r="X191" s="13"/>
      <c r="Y191" s="13"/>
      <c r="Z191" s="6"/>
      <c r="AA191" s="30"/>
      <c r="AB191" s="29"/>
      <c r="AC191" s="31"/>
      <c r="AD191" s="30"/>
      <c r="AE191" s="32"/>
      <c r="AF191" s="110"/>
      <c r="AG191" s="44">
        <f>AG192+AG197</f>
        <v>363700000</v>
      </c>
    </row>
    <row r="192" spans="1:34" ht="16.5" customHeight="1" x14ac:dyDescent="0.25">
      <c r="A192" s="55">
        <v>521213</v>
      </c>
      <c r="B192" s="53" t="s">
        <v>185</v>
      </c>
      <c r="C192" s="13"/>
      <c r="D192" s="108"/>
      <c r="E192" s="108"/>
      <c r="F192" s="13"/>
      <c r="G192" s="13"/>
      <c r="H192" s="13"/>
      <c r="I192" s="6"/>
      <c r="J192" s="30"/>
      <c r="K192" s="29"/>
      <c r="L192" s="31"/>
      <c r="M192" s="30"/>
      <c r="N192" s="32"/>
      <c r="O192" s="110"/>
      <c r="P192" s="25">
        <f>SUM(P193:P196)</f>
        <v>13700000</v>
      </c>
      <c r="Q192" s="66"/>
      <c r="R192" s="55">
        <v>521213</v>
      </c>
      <c r="S192" s="53" t="s">
        <v>185</v>
      </c>
      <c r="T192" s="13"/>
      <c r="U192" s="108"/>
      <c r="V192" s="108"/>
      <c r="W192" s="13"/>
      <c r="X192" s="13"/>
      <c r="Y192" s="13"/>
      <c r="Z192" s="6"/>
      <c r="AA192" s="30"/>
      <c r="AB192" s="29"/>
      <c r="AC192" s="31"/>
      <c r="AD192" s="30"/>
      <c r="AE192" s="32"/>
      <c r="AF192" s="110"/>
      <c r="AG192" s="25">
        <f>SUM(AG193:AG196)</f>
        <v>13700000</v>
      </c>
    </row>
    <row r="193" spans="1:34" ht="16.5" customHeight="1" x14ac:dyDescent="0.25">
      <c r="A193" s="107"/>
      <c r="B193" s="53"/>
      <c r="C193" s="1" t="s">
        <v>104</v>
      </c>
      <c r="D193" s="20"/>
      <c r="E193" s="20"/>
      <c r="F193" s="1">
        <v>5</v>
      </c>
      <c r="G193" s="1" t="s">
        <v>16</v>
      </c>
      <c r="H193" s="1" t="s">
        <v>17</v>
      </c>
      <c r="I193" s="6">
        <v>1</v>
      </c>
      <c r="J193" s="30" t="s">
        <v>10</v>
      </c>
      <c r="K193" s="29" t="s">
        <v>17</v>
      </c>
      <c r="L193" s="31">
        <v>1</v>
      </c>
      <c r="M193" s="30" t="s">
        <v>31</v>
      </c>
      <c r="N193" s="32">
        <f>L193*I193*F193</f>
        <v>5</v>
      </c>
      <c r="O193" s="110">
        <v>500000</v>
      </c>
      <c r="P193" s="34">
        <f>O193*N193</f>
        <v>2500000</v>
      </c>
      <c r="Q193" s="67"/>
      <c r="R193" s="107"/>
      <c r="S193" s="53"/>
      <c r="T193" s="1" t="s">
        <v>104</v>
      </c>
      <c r="U193" s="20"/>
      <c r="V193" s="20"/>
      <c r="W193" s="1">
        <v>5</v>
      </c>
      <c r="X193" s="1" t="s">
        <v>16</v>
      </c>
      <c r="Y193" s="1" t="s">
        <v>17</v>
      </c>
      <c r="Z193" s="6">
        <v>1</v>
      </c>
      <c r="AA193" s="30" t="s">
        <v>10</v>
      </c>
      <c r="AB193" s="29" t="s">
        <v>17</v>
      </c>
      <c r="AC193" s="31">
        <v>1</v>
      </c>
      <c r="AD193" s="30" t="s">
        <v>31</v>
      </c>
      <c r="AE193" s="32">
        <f>AC193*Z193*W193</f>
        <v>5</v>
      </c>
      <c r="AF193" s="110">
        <v>500000</v>
      </c>
      <c r="AG193" s="34">
        <f>AF193*AE193</f>
        <v>2500000</v>
      </c>
    </row>
    <row r="194" spans="1:34" ht="16.5" customHeight="1" x14ac:dyDescent="0.25">
      <c r="A194" s="107"/>
      <c r="B194" s="53"/>
      <c r="C194" s="1" t="s">
        <v>137</v>
      </c>
      <c r="D194" s="20"/>
      <c r="E194" s="20"/>
      <c r="F194" s="1">
        <v>1</v>
      </c>
      <c r="G194" s="1" t="s">
        <v>16</v>
      </c>
      <c r="H194" s="1" t="s">
        <v>17</v>
      </c>
      <c r="I194" s="6">
        <v>4</v>
      </c>
      <c r="J194" s="30" t="s">
        <v>49</v>
      </c>
      <c r="K194" s="29" t="s">
        <v>17</v>
      </c>
      <c r="L194" s="31">
        <v>1</v>
      </c>
      <c r="M194" s="30" t="s">
        <v>31</v>
      </c>
      <c r="N194" s="32">
        <f t="shared" ref="N194:N196" si="32">L194*I194*F194</f>
        <v>4</v>
      </c>
      <c r="O194" s="110">
        <v>400000</v>
      </c>
      <c r="P194" s="34">
        <f t="shared" ref="P194:P196" si="33">O194*N194</f>
        <v>1600000</v>
      </c>
      <c r="Q194" s="67"/>
      <c r="R194" s="107"/>
      <c r="S194" s="53"/>
      <c r="T194" s="1" t="s">
        <v>137</v>
      </c>
      <c r="U194" s="20"/>
      <c r="V194" s="20"/>
      <c r="W194" s="1">
        <v>1</v>
      </c>
      <c r="X194" s="1" t="s">
        <v>16</v>
      </c>
      <c r="Y194" s="1" t="s">
        <v>17</v>
      </c>
      <c r="Z194" s="6">
        <v>4</v>
      </c>
      <c r="AA194" s="30" t="s">
        <v>49</v>
      </c>
      <c r="AB194" s="29" t="s">
        <v>17</v>
      </c>
      <c r="AC194" s="31">
        <v>1</v>
      </c>
      <c r="AD194" s="30" t="s">
        <v>31</v>
      </c>
      <c r="AE194" s="32">
        <f t="shared" ref="AE194:AE196" si="34">AC194*Z194*W194</f>
        <v>4</v>
      </c>
      <c r="AF194" s="110">
        <v>400000</v>
      </c>
      <c r="AG194" s="34">
        <f t="shared" ref="AG194:AG196" si="35">AF194*AE194</f>
        <v>1600000</v>
      </c>
    </row>
    <row r="195" spans="1:34" ht="16.5" customHeight="1" x14ac:dyDescent="0.25">
      <c r="A195" s="107"/>
      <c r="B195" s="53"/>
      <c r="C195" s="1" t="s">
        <v>138</v>
      </c>
      <c r="D195" s="20"/>
      <c r="E195" s="20"/>
      <c r="F195" s="1">
        <v>1</v>
      </c>
      <c r="G195" s="1" t="s">
        <v>16</v>
      </c>
      <c r="H195" s="1" t="s">
        <v>17</v>
      </c>
      <c r="I195" s="6">
        <v>4</v>
      </c>
      <c r="J195" s="30" t="s">
        <v>49</v>
      </c>
      <c r="K195" s="29" t="s">
        <v>17</v>
      </c>
      <c r="L195" s="31">
        <v>1</v>
      </c>
      <c r="M195" s="30" t="s">
        <v>31</v>
      </c>
      <c r="N195" s="32">
        <f t="shared" si="32"/>
        <v>4</v>
      </c>
      <c r="O195" s="110">
        <v>300000</v>
      </c>
      <c r="P195" s="34">
        <f t="shared" si="33"/>
        <v>1200000</v>
      </c>
      <c r="Q195" s="67"/>
      <c r="R195" s="107"/>
      <c r="S195" s="53"/>
      <c r="T195" s="1" t="s">
        <v>138</v>
      </c>
      <c r="U195" s="20"/>
      <c r="V195" s="20"/>
      <c r="W195" s="1">
        <v>1</v>
      </c>
      <c r="X195" s="1" t="s">
        <v>16</v>
      </c>
      <c r="Y195" s="1" t="s">
        <v>17</v>
      </c>
      <c r="Z195" s="6">
        <v>4</v>
      </c>
      <c r="AA195" s="30" t="s">
        <v>49</v>
      </c>
      <c r="AB195" s="29" t="s">
        <v>17</v>
      </c>
      <c r="AC195" s="31">
        <v>1</v>
      </c>
      <c r="AD195" s="30" t="s">
        <v>31</v>
      </c>
      <c r="AE195" s="32">
        <f t="shared" si="34"/>
        <v>4</v>
      </c>
      <c r="AF195" s="110">
        <v>300000</v>
      </c>
      <c r="AG195" s="34">
        <f t="shared" si="35"/>
        <v>1200000</v>
      </c>
    </row>
    <row r="196" spans="1:34" ht="16.5" customHeight="1" x14ac:dyDescent="0.25">
      <c r="A196" s="107"/>
      <c r="B196" s="53"/>
      <c r="C196" s="1" t="s">
        <v>139</v>
      </c>
      <c r="D196" s="20"/>
      <c r="E196" s="20"/>
      <c r="F196" s="1">
        <v>7</v>
      </c>
      <c r="G196" s="1" t="s">
        <v>16</v>
      </c>
      <c r="H196" s="1" t="s">
        <v>17</v>
      </c>
      <c r="I196" s="6">
        <v>4</v>
      </c>
      <c r="J196" s="30" t="s">
        <v>49</v>
      </c>
      <c r="K196" s="29" t="s">
        <v>17</v>
      </c>
      <c r="L196" s="31">
        <v>1</v>
      </c>
      <c r="M196" s="30" t="s">
        <v>31</v>
      </c>
      <c r="N196" s="32">
        <f t="shared" si="32"/>
        <v>28</v>
      </c>
      <c r="O196" s="110">
        <v>300000</v>
      </c>
      <c r="P196" s="34">
        <f t="shared" si="33"/>
        <v>8400000</v>
      </c>
      <c r="Q196" s="67"/>
      <c r="R196" s="107"/>
      <c r="S196" s="53"/>
      <c r="T196" s="1" t="s">
        <v>139</v>
      </c>
      <c r="U196" s="20"/>
      <c r="V196" s="20"/>
      <c r="W196" s="1">
        <v>7</v>
      </c>
      <c r="X196" s="1" t="s">
        <v>16</v>
      </c>
      <c r="Y196" s="1" t="s">
        <v>17</v>
      </c>
      <c r="Z196" s="6">
        <v>4</v>
      </c>
      <c r="AA196" s="30" t="s">
        <v>49</v>
      </c>
      <c r="AB196" s="29" t="s">
        <v>17</v>
      </c>
      <c r="AC196" s="31">
        <v>1</v>
      </c>
      <c r="AD196" s="30" t="s">
        <v>31</v>
      </c>
      <c r="AE196" s="32">
        <f t="shared" si="34"/>
        <v>28</v>
      </c>
      <c r="AF196" s="110">
        <v>300000</v>
      </c>
      <c r="AG196" s="34">
        <f t="shared" si="35"/>
        <v>8400000</v>
      </c>
    </row>
    <row r="197" spans="1:34" ht="16.5" customHeight="1" x14ac:dyDescent="0.2">
      <c r="A197" s="55">
        <v>522131</v>
      </c>
      <c r="B197" s="53" t="s">
        <v>25</v>
      </c>
      <c r="D197" s="20"/>
      <c r="E197" s="20"/>
      <c r="F197" s="14"/>
      <c r="G197" s="5"/>
      <c r="H197" s="5"/>
      <c r="I197" s="5"/>
      <c r="J197" s="139"/>
      <c r="K197" s="140"/>
      <c r="L197" s="136"/>
      <c r="M197" s="39"/>
      <c r="N197" s="32"/>
      <c r="O197" s="137"/>
      <c r="P197" s="25">
        <f>SUM(P198)</f>
        <v>350000000</v>
      </c>
      <c r="Q197" s="66"/>
      <c r="R197" s="55">
        <v>522131</v>
      </c>
      <c r="S197" s="53" t="s">
        <v>25</v>
      </c>
      <c r="U197" s="20"/>
      <c r="V197" s="20"/>
      <c r="W197" s="14"/>
      <c r="X197" s="5"/>
      <c r="Y197" s="5"/>
      <c r="Z197" s="5"/>
      <c r="AA197" s="139"/>
      <c r="AB197" s="140"/>
      <c r="AC197" s="136"/>
      <c r="AD197" s="39"/>
      <c r="AE197" s="32"/>
      <c r="AF197" s="137"/>
      <c r="AG197" s="25">
        <f>SUM(AG198)</f>
        <v>350000000</v>
      </c>
    </row>
    <row r="198" spans="1:34" ht="16.5" customHeight="1" x14ac:dyDescent="0.25">
      <c r="A198" s="20"/>
      <c r="B198" s="130"/>
      <c r="C198" s="6" t="s">
        <v>102</v>
      </c>
      <c r="D198" s="143"/>
      <c r="E198" s="143"/>
      <c r="F198" s="6"/>
      <c r="G198" s="6"/>
      <c r="H198" s="6"/>
      <c r="I198" s="6"/>
      <c r="J198" s="30"/>
      <c r="K198" s="6"/>
      <c r="L198" s="31"/>
      <c r="M198" s="30"/>
      <c r="N198" s="32">
        <v>1</v>
      </c>
      <c r="O198" s="112">
        <v>350000000</v>
      </c>
      <c r="P198" s="34">
        <f>O198</f>
        <v>350000000</v>
      </c>
      <c r="Q198" s="67"/>
      <c r="R198" s="20"/>
      <c r="S198" s="130"/>
      <c r="T198" s="6" t="s">
        <v>102</v>
      </c>
      <c r="U198" s="143"/>
      <c r="V198" s="143"/>
      <c r="W198" s="6"/>
      <c r="X198" s="6"/>
      <c r="Y198" s="6"/>
      <c r="Z198" s="6"/>
      <c r="AA198" s="30"/>
      <c r="AB198" s="6"/>
      <c r="AC198" s="31"/>
      <c r="AD198" s="30"/>
      <c r="AE198" s="32">
        <v>1</v>
      </c>
      <c r="AF198" s="112">
        <v>350000000</v>
      </c>
      <c r="AG198" s="34">
        <f>AF198</f>
        <v>350000000</v>
      </c>
      <c r="AH198" s="4"/>
    </row>
    <row r="199" spans="1:34" ht="16.5" customHeight="1" x14ac:dyDescent="0.25">
      <c r="A199" s="20"/>
      <c r="B199" s="130"/>
      <c r="C199" s="6"/>
      <c r="D199" s="143"/>
      <c r="E199" s="143"/>
      <c r="F199" s="6"/>
      <c r="G199" s="6"/>
      <c r="H199" s="6"/>
      <c r="I199" s="6"/>
      <c r="J199" s="30"/>
      <c r="K199" s="6"/>
      <c r="L199" s="31"/>
      <c r="M199" s="30"/>
      <c r="N199" s="32"/>
      <c r="O199" s="112"/>
      <c r="P199" s="34"/>
      <c r="Q199" s="67"/>
      <c r="R199" s="20"/>
      <c r="S199" s="130"/>
      <c r="T199" s="6"/>
      <c r="U199" s="143"/>
      <c r="V199" s="143"/>
      <c r="W199" s="6"/>
      <c r="X199" s="6"/>
      <c r="Y199" s="6"/>
      <c r="Z199" s="6"/>
      <c r="AA199" s="30"/>
      <c r="AB199" s="6"/>
      <c r="AC199" s="31"/>
      <c r="AD199" s="30"/>
      <c r="AE199" s="32"/>
      <c r="AF199" s="112"/>
      <c r="AG199" s="34"/>
      <c r="AH199" s="4"/>
    </row>
    <row r="200" spans="1:34" ht="18" customHeight="1" x14ac:dyDescent="0.25">
      <c r="A200" s="55" t="s">
        <v>122</v>
      </c>
      <c r="B200" s="53" t="s">
        <v>101</v>
      </c>
      <c r="C200" s="192"/>
      <c r="D200" s="108"/>
      <c r="E200" s="108"/>
      <c r="F200" s="13"/>
      <c r="G200" s="13"/>
      <c r="H200" s="13"/>
      <c r="I200" s="6"/>
      <c r="J200" s="30"/>
      <c r="K200" s="29"/>
      <c r="L200" s="31"/>
      <c r="M200" s="30"/>
      <c r="N200" s="32"/>
      <c r="O200" s="110"/>
      <c r="P200" s="44">
        <f>P201+P206</f>
        <v>263700000</v>
      </c>
      <c r="Q200" s="186"/>
      <c r="R200" s="55" t="s">
        <v>122</v>
      </c>
      <c r="S200" s="53" t="s">
        <v>101</v>
      </c>
      <c r="T200" s="251"/>
      <c r="U200" s="108"/>
      <c r="V200" s="108"/>
      <c r="W200" s="13"/>
      <c r="X200" s="13"/>
      <c r="Y200" s="13"/>
      <c r="Z200" s="6"/>
      <c r="AA200" s="30"/>
      <c r="AB200" s="29"/>
      <c r="AC200" s="31"/>
      <c r="AD200" s="30"/>
      <c r="AE200" s="32"/>
      <c r="AF200" s="110"/>
      <c r="AG200" s="44">
        <f>AG201+AG206</f>
        <v>263700000</v>
      </c>
    </row>
    <row r="201" spans="1:34" ht="16.5" customHeight="1" x14ac:dyDescent="0.25">
      <c r="A201" s="55">
        <v>521213</v>
      </c>
      <c r="B201" s="53" t="s">
        <v>185</v>
      </c>
      <c r="C201" s="13"/>
      <c r="D201" s="108"/>
      <c r="E201" s="108"/>
      <c r="F201" s="13"/>
      <c r="G201" s="13"/>
      <c r="H201" s="13"/>
      <c r="I201" s="6"/>
      <c r="J201" s="30"/>
      <c r="K201" s="29"/>
      <c r="L201" s="31"/>
      <c r="M201" s="30"/>
      <c r="N201" s="32"/>
      <c r="O201" s="110"/>
      <c r="P201" s="25">
        <f>SUM(P202:P205)</f>
        <v>13700000</v>
      </c>
      <c r="Q201" s="66"/>
      <c r="R201" s="55">
        <v>521213</v>
      </c>
      <c r="S201" s="53" t="s">
        <v>185</v>
      </c>
      <c r="T201" s="13"/>
      <c r="U201" s="108"/>
      <c r="V201" s="108"/>
      <c r="W201" s="13"/>
      <c r="X201" s="13"/>
      <c r="Y201" s="13"/>
      <c r="Z201" s="6"/>
      <c r="AA201" s="30"/>
      <c r="AB201" s="29"/>
      <c r="AC201" s="31"/>
      <c r="AD201" s="30"/>
      <c r="AE201" s="32"/>
      <c r="AF201" s="110"/>
      <c r="AG201" s="25">
        <f>SUM(AG202:AG205)</f>
        <v>13700000</v>
      </c>
    </row>
    <row r="202" spans="1:34" ht="16.5" customHeight="1" x14ac:dyDescent="0.25">
      <c r="A202" s="107"/>
      <c r="B202" s="53"/>
      <c r="C202" s="1" t="s">
        <v>104</v>
      </c>
      <c r="D202" s="20"/>
      <c r="E202" s="20"/>
      <c r="F202" s="1">
        <v>5</v>
      </c>
      <c r="G202" s="1" t="s">
        <v>16</v>
      </c>
      <c r="H202" s="1" t="s">
        <v>17</v>
      </c>
      <c r="I202" s="6">
        <v>1</v>
      </c>
      <c r="J202" s="30" t="s">
        <v>10</v>
      </c>
      <c r="K202" s="29" t="s">
        <v>17</v>
      </c>
      <c r="L202" s="31">
        <v>1</v>
      </c>
      <c r="M202" s="30" t="s">
        <v>31</v>
      </c>
      <c r="N202" s="32">
        <f>L202*I202*F202</f>
        <v>5</v>
      </c>
      <c r="O202" s="110">
        <v>500000</v>
      </c>
      <c r="P202" s="34">
        <f>O202*N202</f>
        <v>2500000</v>
      </c>
      <c r="Q202" s="67"/>
      <c r="R202" s="107"/>
      <c r="S202" s="53"/>
      <c r="T202" s="1" t="s">
        <v>104</v>
      </c>
      <c r="U202" s="20"/>
      <c r="V202" s="20"/>
      <c r="W202" s="1">
        <v>5</v>
      </c>
      <c r="X202" s="1" t="s">
        <v>16</v>
      </c>
      <c r="Y202" s="1" t="s">
        <v>17</v>
      </c>
      <c r="Z202" s="6">
        <v>1</v>
      </c>
      <c r="AA202" s="30" t="s">
        <v>10</v>
      </c>
      <c r="AB202" s="29" t="s">
        <v>17</v>
      </c>
      <c r="AC202" s="31">
        <v>1</v>
      </c>
      <c r="AD202" s="30" t="s">
        <v>31</v>
      </c>
      <c r="AE202" s="32">
        <f>AC202*Z202*W202</f>
        <v>5</v>
      </c>
      <c r="AF202" s="110">
        <v>500000</v>
      </c>
      <c r="AG202" s="34">
        <f>AF202*AE202</f>
        <v>2500000</v>
      </c>
    </row>
    <row r="203" spans="1:34" ht="16.5" customHeight="1" x14ac:dyDescent="0.25">
      <c r="A203" s="107"/>
      <c r="B203" s="53"/>
      <c r="C203" s="1" t="s">
        <v>137</v>
      </c>
      <c r="D203" s="20"/>
      <c r="E203" s="20"/>
      <c r="F203" s="1">
        <v>1</v>
      </c>
      <c r="G203" s="1" t="s">
        <v>16</v>
      </c>
      <c r="H203" s="1" t="s">
        <v>17</v>
      </c>
      <c r="I203" s="6">
        <v>4</v>
      </c>
      <c r="J203" s="30" t="s">
        <v>49</v>
      </c>
      <c r="K203" s="29" t="s">
        <v>17</v>
      </c>
      <c r="L203" s="31">
        <v>1</v>
      </c>
      <c r="M203" s="30" t="s">
        <v>31</v>
      </c>
      <c r="N203" s="32">
        <f t="shared" ref="N203:N205" si="36">L203*I203*F203</f>
        <v>4</v>
      </c>
      <c r="O203" s="110">
        <v>400000</v>
      </c>
      <c r="P203" s="34">
        <f t="shared" ref="P203:P205" si="37">O203*N203</f>
        <v>1600000</v>
      </c>
      <c r="Q203" s="67"/>
      <c r="R203" s="107"/>
      <c r="S203" s="53"/>
      <c r="T203" s="1" t="s">
        <v>137</v>
      </c>
      <c r="U203" s="20"/>
      <c r="V203" s="20"/>
      <c r="W203" s="1">
        <v>1</v>
      </c>
      <c r="X203" s="1" t="s">
        <v>16</v>
      </c>
      <c r="Y203" s="1" t="s">
        <v>17</v>
      </c>
      <c r="Z203" s="6">
        <v>4</v>
      </c>
      <c r="AA203" s="30" t="s">
        <v>49</v>
      </c>
      <c r="AB203" s="29" t="s">
        <v>17</v>
      </c>
      <c r="AC203" s="31">
        <v>1</v>
      </c>
      <c r="AD203" s="30" t="s">
        <v>31</v>
      </c>
      <c r="AE203" s="32">
        <f t="shared" ref="AE203:AE205" si="38">AC203*Z203*W203</f>
        <v>4</v>
      </c>
      <c r="AF203" s="110">
        <v>400000</v>
      </c>
      <c r="AG203" s="34">
        <f t="shared" ref="AG203:AG205" si="39">AF203*AE203</f>
        <v>1600000</v>
      </c>
    </row>
    <row r="204" spans="1:34" ht="16.5" customHeight="1" x14ac:dyDescent="0.25">
      <c r="A204" s="107"/>
      <c r="B204" s="53"/>
      <c r="C204" s="1" t="s">
        <v>138</v>
      </c>
      <c r="D204" s="20"/>
      <c r="E204" s="20"/>
      <c r="F204" s="1">
        <v>1</v>
      </c>
      <c r="G204" s="1" t="s">
        <v>16</v>
      </c>
      <c r="H204" s="1" t="s">
        <v>17</v>
      </c>
      <c r="I204" s="6">
        <v>4</v>
      </c>
      <c r="J204" s="30" t="s">
        <v>49</v>
      </c>
      <c r="K204" s="29" t="s">
        <v>17</v>
      </c>
      <c r="L204" s="31">
        <v>1</v>
      </c>
      <c r="M204" s="30" t="s">
        <v>31</v>
      </c>
      <c r="N204" s="32">
        <f t="shared" si="36"/>
        <v>4</v>
      </c>
      <c r="O204" s="110">
        <v>300000</v>
      </c>
      <c r="P204" s="34">
        <f t="shared" si="37"/>
        <v>1200000</v>
      </c>
      <c r="Q204" s="67"/>
      <c r="R204" s="107"/>
      <c r="S204" s="53"/>
      <c r="T204" s="1" t="s">
        <v>138</v>
      </c>
      <c r="U204" s="20"/>
      <c r="V204" s="20"/>
      <c r="W204" s="1">
        <v>1</v>
      </c>
      <c r="X204" s="1" t="s">
        <v>16</v>
      </c>
      <c r="Y204" s="1" t="s">
        <v>17</v>
      </c>
      <c r="Z204" s="6">
        <v>4</v>
      </c>
      <c r="AA204" s="30" t="s">
        <v>49</v>
      </c>
      <c r="AB204" s="29" t="s">
        <v>17</v>
      </c>
      <c r="AC204" s="31">
        <v>1</v>
      </c>
      <c r="AD204" s="30" t="s">
        <v>31</v>
      </c>
      <c r="AE204" s="32">
        <f t="shared" si="38"/>
        <v>4</v>
      </c>
      <c r="AF204" s="110">
        <v>300000</v>
      </c>
      <c r="AG204" s="34">
        <f t="shared" si="39"/>
        <v>1200000</v>
      </c>
    </row>
    <row r="205" spans="1:34" ht="16.5" customHeight="1" x14ac:dyDescent="0.25">
      <c r="A205" s="107"/>
      <c r="B205" s="53"/>
      <c r="C205" s="1" t="s">
        <v>139</v>
      </c>
      <c r="D205" s="20"/>
      <c r="E205" s="20"/>
      <c r="F205" s="1">
        <v>7</v>
      </c>
      <c r="G205" s="1" t="s">
        <v>16</v>
      </c>
      <c r="H205" s="1" t="s">
        <v>17</v>
      </c>
      <c r="I205" s="6">
        <v>4</v>
      </c>
      <c r="J205" s="30" t="s">
        <v>49</v>
      </c>
      <c r="K205" s="29" t="s">
        <v>17</v>
      </c>
      <c r="L205" s="31">
        <v>1</v>
      </c>
      <c r="M205" s="30" t="s">
        <v>31</v>
      </c>
      <c r="N205" s="32">
        <f t="shared" si="36"/>
        <v>28</v>
      </c>
      <c r="O205" s="110">
        <v>300000</v>
      </c>
      <c r="P205" s="34">
        <f t="shared" si="37"/>
        <v>8400000</v>
      </c>
      <c r="Q205" s="67"/>
      <c r="R205" s="107"/>
      <c r="S205" s="53"/>
      <c r="T205" s="1" t="s">
        <v>139</v>
      </c>
      <c r="U205" s="20"/>
      <c r="V205" s="20"/>
      <c r="W205" s="1">
        <v>7</v>
      </c>
      <c r="X205" s="1" t="s">
        <v>16</v>
      </c>
      <c r="Y205" s="1" t="s">
        <v>17</v>
      </c>
      <c r="Z205" s="6">
        <v>4</v>
      </c>
      <c r="AA205" s="30" t="s">
        <v>49</v>
      </c>
      <c r="AB205" s="29" t="s">
        <v>17</v>
      </c>
      <c r="AC205" s="31">
        <v>1</v>
      </c>
      <c r="AD205" s="30" t="s">
        <v>31</v>
      </c>
      <c r="AE205" s="32">
        <f t="shared" si="38"/>
        <v>28</v>
      </c>
      <c r="AF205" s="110">
        <v>300000</v>
      </c>
      <c r="AG205" s="34">
        <f t="shared" si="39"/>
        <v>8400000</v>
      </c>
    </row>
    <row r="206" spans="1:34" ht="16.5" customHeight="1" x14ac:dyDescent="0.2">
      <c r="A206" s="55">
        <v>522131</v>
      </c>
      <c r="B206" s="53" t="s">
        <v>25</v>
      </c>
      <c r="D206" s="20"/>
      <c r="E206" s="20"/>
      <c r="F206" s="14"/>
      <c r="G206" s="5"/>
      <c r="H206" s="5"/>
      <c r="I206" s="5"/>
      <c r="J206" s="139"/>
      <c r="K206" s="140"/>
      <c r="L206" s="136"/>
      <c r="M206" s="39"/>
      <c r="N206" s="32"/>
      <c r="O206" s="137"/>
      <c r="P206" s="25">
        <f>SUM(P207)</f>
        <v>250000000</v>
      </c>
      <c r="Q206" s="66"/>
      <c r="R206" s="55">
        <v>522131</v>
      </c>
      <c r="S206" s="53" t="s">
        <v>25</v>
      </c>
      <c r="U206" s="20"/>
      <c r="V206" s="20"/>
      <c r="W206" s="14"/>
      <c r="X206" s="5"/>
      <c r="Y206" s="5"/>
      <c r="Z206" s="5"/>
      <c r="AA206" s="139"/>
      <c r="AB206" s="140"/>
      <c r="AC206" s="136"/>
      <c r="AD206" s="39"/>
      <c r="AE206" s="32"/>
      <c r="AF206" s="137"/>
      <c r="AG206" s="25">
        <f>SUM(AG207)</f>
        <v>250000000</v>
      </c>
    </row>
    <row r="207" spans="1:34" ht="16.5" customHeight="1" x14ac:dyDescent="0.25">
      <c r="A207" s="20"/>
      <c r="B207" s="130"/>
      <c r="C207" s="6" t="s">
        <v>101</v>
      </c>
      <c r="D207" s="143"/>
      <c r="E207" s="143"/>
      <c r="F207" s="6"/>
      <c r="G207" s="6"/>
      <c r="H207" s="6"/>
      <c r="I207" s="6"/>
      <c r="J207" s="30"/>
      <c r="K207" s="6"/>
      <c r="L207" s="31"/>
      <c r="M207" s="30"/>
      <c r="N207" s="32">
        <v>1</v>
      </c>
      <c r="O207" s="112">
        <v>250000000</v>
      </c>
      <c r="P207" s="34">
        <f>O207</f>
        <v>250000000</v>
      </c>
      <c r="Q207" s="67"/>
      <c r="R207" s="20"/>
      <c r="S207" s="130"/>
      <c r="T207" s="6" t="s">
        <v>101</v>
      </c>
      <c r="U207" s="143"/>
      <c r="V207" s="143"/>
      <c r="W207" s="6"/>
      <c r="X207" s="6"/>
      <c r="Y207" s="6"/>
      <c r="Z207" s="6"/>
      <c r="AA207" s="30"/>
      <c r="AB207" s="6"/>
      <c r="AC207" s="31"/>
      <c r="AD207" s="30"/>
      <c r="AE207" s="32">
        <v>1</v>
      </c>
      <c r="AF207" s="112">
        <v>250000000</v>
      </c>
      <c r="AG207" s="34">
        <f>AF207</f>
        <v>250000000</v>
      </c>
    </row>
    <row r="208" spans="1:34" ht="16.5" customHeight="1" x14ac:dyDescent="0.25">
      <c r="A208" s="20"/>
      <c r="B208" s="130"/>
      <c r="C208" s="6"/>
      <c r="D208" s="143"/>
      <c r="E208" s="143"/>
      <c r="F208" s="6"/>
      <c r="G208" s="6"/>
      <c r="H208" s="6"/>
      <c r="I208" s="6"/>
      <c r="J208" s="30"/>
      <c r="K208" s="6"/>
      <c r="L208" s="31"/>
      <c r="M208" s="30"/>
      <c r="N208" s="32"/>
      <c r="O208" s="112"/>
      <c r="P208" s="34"/>
      <c r="Q208" s="67"/>
      <c r="R208" s="20"/>
      <c r="S208" s="130"/>
      <c r="T208" s="6"/>
      <c r="U208" s="143"/>
      <c r="V208" s="143"/>
      <c r="W208" s="6"/>
      <c r="X208" s="6"/>
      <c r="Y208" s="6"/>
      <c r="Z208" s="6"/>
      <c r="AA208" s="30"/>
      <c r="AB208" s="6"/>
      <c r="AC208" s="31"/>
      <c r="AD208" s="30"/>
      <c r="AE208" s="32"/>
      <c r="AF208" s="112"/>
      <c r="AG208" s="34"/>
    </row>
    <row r="209" spans="1:33" ht="18" customHeight="1" x14ac:dyDescent="0.25">
      <c r="A209" s="55" t="s">
        <v>123</v>
      </c>
      <c r="B209" s="53" t="s">
        <v>103</v>
      </c>
      <c r="C209" s="192"/>
      <c r="D209" s="108"/>
      <c r="E209" s="108"/>
      <c r="F209" s="13"/>
      <c r="G209" s="13"/>
      <c r="H209" s="13"/>
      <c r="I209" s="6"/>
      <c r="J209" s="30"/>
      <c r="K209" s="29"/>
      <c r="L209" s="31"/>
      <c r="M209" s="30"/>
      <c r="N209" s="32"/>
      <c r="O209" s="110"/>
      <c r="P209" s="44">
        <f>P210+P215</f>
        <v>4398380000</v>
      </c>
      <c r="Q209" s="186"/>
      <c r="R209" s="55" t="s">
        <v>123</v>
      </c>
      <c r="S209" s="53" t="s">
        <v>210</v>
      </c>
      <c r="T209" s="251"/>
      <c r="U209" s="108"/>
      <c r="V209" s="108"/>
      <c r="W209" s="13"/>
      <c r="X209" s="13"/>
      <c r="Y209" s="13"/>
      <c r="Z209" s="6"/>
      <c r="AA209" s="30"/>
      <c r="AB209" s="29"/>
      <c r="AC209" s="31"/>
      <c r="AD209" s="30"/>
      <c r="AE209" s="32"/>
      <c r="AF209" s="110"/>
      <c r="AG209" s="44">
        <f>AG210+AG215</f>
        <v>4398380000</v>
      </c>
    </row>
    <row r="210" spans="1:33" ht="16.5" customHeight="1" x14ac:dyDescent="0.25">
      <c r="A210" s="55">
        <v>521213</v>
      </c>
      <c r="B210" s="53" t="s">
        <v>185</v>
      </c>
      <c r="C210" s="13"/>
      <c r="D210" s="108"/>
      <c r="E210" s="108"/>
      <c r="F210" s="13"/>
      <c r="G210" s="13"/>
      <c r="H210" s="13"/>
      <c r="I210" s="6"/>
      <c r="J210" s="30"/>
      <c r="K210" s="29"/>
      <c r="L210" s="31"/>
      <c r="M210" s="30"/>
      <c r="N210" s="32"/>
      <c r="O210" s="110"/>
      <c r="P210" s="25">
        <f>SUM(P211:P214)</f>
        <v>21800000</v>
      </c>
      <c r="Q210" s="66"/>
      <c r="R210" s="55">
        <v>521213</v>
      </c>
      <c r="S210" s="53" t="s">
        <v>185</v>
      </c>
      <c r="T210" s="13"/>
      <c r="U210" s="108"/>
      <c r="V210" s="108"/>
      <c r="W210" s="13"/>
      <c r="X210" s="13"/>
      <c r="Y210" s="13"/>
      <c r="Z210" s="6"/>
      <c r="AA210" s="30"/>
      <c r="AB210" s="29"/>
      <c r="AC210" s="31"/>
      <c r="AD210" s="30"/>
      <c r="AE210" s="32"/>
      <c r="AF210" s="110"/>
      <c r="AG210" s="25">
        <f>SUM(AG211:AG214)</f>
        <v>21800000</v>
      </c>
    </row>
    <row r="211" spans="1:33" ht="16.5" customHeight="1" x14ac:dyDescent="0.25">
      <c r="A211" s="107"/>
      <c r="B211" s="53"/>
      <c r="C211" s="1" t="s">
        <v>104</v>
      </c>
      <c r="D211" s="20"/>
      <c r="E211" s="20"/>
      <c r="F211" s="1">
        <v>5</v>
      </c>
      <c r="G211" s="1" t="s">
        <v>16</v>
      </c>
      <c r="H211" s="1" t="s">
        <v>17</v>
      </c>
      <c r="I211" s="6">
        <v>1</v>
      </c>
      <c r="J211" s="30" t="s">
        <v>10</v>
      </c>
      <c r="K211" s="29" t="s">
        <v>17</v>
      </c>
      <c r="L211" s="31">
        <v>1</v>
      </c>
      <c r="M211" s="30" t="s">
        <v>31</v>
      </c>
      <c r="N211" s="32">
        <f>L211*I211*F211</f>
        <v>5</v>
      </c>
      <c r="O211" s="110">
        <v>1000000</v>
      </c>
      <c r="P211" s="34">
        <f>O211*N211</f>
        <v>5000000</v>
      </c>
      <c r="Q211" s="67"/>
      <c r="R211" s="107"/>
      <c r="S211" s="53"/>
      <c r="T211" s="1" t="s">
        <v>104</v>
      </c>
      <c r="U211" s="20"/>
      <c r="V211" s="20"/>
      <c r="W211" s="1">
        <v>5</v>
      </c>
      <c r="X211" s="1" t="s">
        <v>16</v>
      </c>
      <c r="Y211" s="1" t="s">
        <v>17</v>
      </c>
      <c r="Z211" s="6">
        <v>1</v>
      </c>
      <c r="AA211" s="30" t="s">
        <v>10</v>
      </c>
      <c r="AB211" s="29" t="s">
        <v>17</v>
      </c>
      <c r="AC211" s="31">
        <v>1</v>
      </c>
      <c r="AD211" s="30" t="s">
        <v>31</v>
      </c>
      <c r="AE211" s="32">
        <f>AC211*Z211*W211</f>
        <v>5</v>
      </c>
      <c r="AF211" s="110">
        <v>1000000</v>
      </c>
      <c r="AG211" s="34">
        <f>AF211*AE211</f>
        <v>5000000</v>
      </c>
    </row>
    <row r="212" spans="1:33" ht="16.5" customHeight="1" x14ac:dyDescent="0.25">
      <c r="A212" s="107"/>
      <c r="B212" s="53"/>
      <c r="C212" s="1" t="s">
        <v>137</v>
      </c>
      <c r="D212" s="20"/>
      <c r="E212" s="20"/>
      <c r="F212" s="1">
        <v>1</v>
      </c>
      <c r="G212" s="1" t="s">
        <v>16</v>
      </c>
      <c r="H212" s="1" t="s">
        <v>17</v>
      </c>
      <c r="I212" s="6">
        <v>6</v>
      </c>
      <c r="J212" s="30" t="s">
        <v>49</v>
      </c>
      <c r="K212" s="29" t="s">
        <v>17</v>
      </c>
      <c r="L212" s="31">
        <v>1</v>
      </c>
      <c r="M212" s="30" t="s">
        <v>31</v>
      </c>
      <c r="N212" s="32">
        <f t="shared" ref="N212:N214" si="40">L212*I212*F212</f>
        <v>6</v>
      </c>
      <c r="O212" s="110">
        <v>400000</v>
      </c>
      <c r="P212" s="34">
        <f t="shared" ref="P212:P214" si="41">O212*N212</f>
        <v>2400000</v>
      </c>
      <c r="Q212" s="67"/>
      <c r="R212" s="107"/>
      <c r="S212" s="53"/>
      <c r="T212" s="1" t="s">
        <v>137</v>
      </c>
      <c r="U212" s="20"/>
      <c r="V212" s="20"/>
      <c r="W212" s="1">
        <v>1</v>
      </c>
      <c r="X212" s="1" t="s">
        <v>16</v>
      </c>
      <c r="Y212" s="1" t="s">
        <v>17</v>
      </c>
      <c r="Z212" s="6">
        <v>6</v>
      </c>
      <c r="AA212" s="30" t="s">
        <v>49</v>
      </c>
      <c r="AB212" s="29" t="s">
        <v>17</v>
      </c>
      <c r="AC212" s="31">
        <v>1</v>
      </c>
      <c r="AD212" s="30" t="s">
        <v>31</v>
      </c>
      <c r="AE212" s="32">
        <f t="shared" ref="AE212:AE214" si="42">AC212*Z212*W212</f>
        <v>6</v>
      </c>
      <c r="AF212" s="110">
        <v>400000</v>
      </c>
      <c r="AG212" s="34">
        <f t="shared" ref="AG212:AG214" si="43">AF212*AE212</f>
        <v>2400000</v>
      </c>
    </row>
    <row r="213" spans="1:33" ht="16.5" customHeight="1" x14ac:dyDescent="0.25">
      <c r="A213" s="107"/>
      <c r="B213" s="53"/>
      <c r="C213" s="1" t="s">
        <v>138</v>
      </c>
      <c r="D213" s="20"/>
      <c r="E213" s="20"/>
      <c r="F213" s="1">
        <v>1</v>
      </c>
      <c r="G213" s="1" t="s">
        <v>16</v>
      </c>
      <c r="H213" s="1" t="s">
        <v>17</v>
      </c>
      <c r="I213" s="6">
        <v>6</v>
      </c>
      <c r="J213" s="30" t="s">
        <v>49</v>
      </c>
      <c r="K213" s="29" t="s">
        <v>17</v>
      </c>
      <c r="L213" s="31">
        <v>1</v>
      </c>
      <c r="M213" s="30" t="s">
        <v>31</v>
      </c>
      <c r="N213" s="32">
        <f t="shared" si="40"/>
        <v>6</v>
      </c>
      <c r="O213" s="110">
        <v>300000</v>
      </c>
      <c r="P213" s="34">
        <f t="shared" si="41"/>
        <v>1800000</v>
      </c>
      <c r="Q213" s="67"/>
      <c r="R213" s="107"/>
      <c r="S213" s="53"/>
      <c r="T213" s="1" t="s">
        <v>138</v>
      </c>
      <c r="U213" s="20"/>
      <c r="V213" s="20"/>
      <c r="W213" s="1">
        <v>1</v>
      </c>
      <c r="X213" s="1" t="s">
        <v>16</v>
      </c>
      <c r="Y213" s="1" t="s">
        <v>17</v>
      </c>
      <c r="Z213" s="6">
        <v>6</v>
      </c>
      <c r="AA213" s="30" t="s">
        <v>49</v>
      </c>
      <c r="AB213" s="29" t="s">
        <v>17</v>
      </c>
      <c r="AC213" s="31">
        <v>1</v>
      </c>
      <c r="AD213" s="30" t="s">
        <v>31</v>
      </c>
      <c r="AE213" s="32">
        <f t="shared" si="42"/>
        <v>6</v>
      </c>
      <c r="AF213" s="110">
        <v>300000</v>
      </c>
      <c r="AG213" s="34">
        <f t="shared" si="43"/>
        <v>1800000</v>
      </c>
    </row>
    <row r="214" spans="1:33" ht="16.5" customHeight="1" x14ac:dyDescent="0.25">
      <c r="A214" s="107"/>
      <c r="B214" s="53"/>
      <c r="C214" s="1" t="s">
        <v>139</v>
      </c>
      <c r="D214" s="20"/>
      <c r="E214" s="20"/>
      <c r="F214" s="1">
        <v>7</v>
      </c>
      <c r="G214" s="1" t="s">
        <v>16</v>
      </c>
      <c r="H214" s="1" t="s">
        <v>17</v>
      </c>
      <c r="I214" s="6">
        <v>6</v>
      </c>
      <c r="J214" s="30" t="s">
        <v>49</v>
      </c>
      <c r="K214" s="29" t="s">
        <v>17</v>
      </c>
      <c r="L214" s="31">
        <v>1</v>
      </c>
      <c r="M214" s="30" t="s">
        <v>31</v>
      </c>
      <c r="N214" s="32">
        <f t="shared" si="40"/>
        <v>42</v>
      </c>
      <c r="O214" s="110">
        <v>300000</v>
      </c>
      <c r="P214" s="34">
        <f t="shared" si="41"/>
        <v>12600000</v>
      </c>
      <c r="Q214" s="67"/>
      <c r="R214" s="107"/>
      <c r="S214" s="53"/>
      <c r="T214" s="1" t="s">
        <v>139</v>
      </c>
      <c r="U214" s="20"/>
      <c r="V214" s="20"/>
      <c r="W214" s="1">
        <v>7</v>
      </c>
      <c r="X214" s="1" t="s">
        <v>16</v>
      </c>
      <c r="Y214" s="1" t="s">
        <v>17</v>
      </c>
      <c r="Z214" s="6">
        <v>6</v>
      </c>
      <c r="AA214" s="30" t="s">
        <v>49</v>
      </c>
      <c r="AB214" s="29" t="s">
        <v>17</v>
      </c>
      <c r="AC214" s="31">
        <v>1</v>
      </c>
      <c r="AD214" s="30" t="s">
        <v>31</v>
      </c>
      <c r="AE214" s="32">
        <f t="shared" si="42"/>
        <v>42</v>
      </c>
      <c r="AF214" s="110">
        <v>300000</v>
      </c>
      <c r="AG214" s="34">
        <f t="shared" si="43"/>
        <v>12600000</v>
      </c>
    </row>
    <row r="215" spans="1:33" ht="16.5" customHeight="1" x14ac:dyDescent="0.2">
      <c r="A215" s="55">
        <v>522131</v>
      </c>
      <c r="B215" s="53" t="s">
        <v>25</v>
      </c>
      <c r="D215" s="20"/>
      <c r="E215" s="20"/>
      <c r="F215" s="14"/>
      <c r="G215" s="5"/>
      <c r="H215" s="5"/>
      <c r="I215" s="5"/>
      <c r="J215" s="139"/>
      <c r="K215" s="140"/>
      <c r="L215" s="136"/>
      <c r="M215" s="39"/>
      <c r="N215" s="32"/>
      <c r="O215" s="137"/>
      <c r="P215" s="25">
        <f>SUM(P216)</f>
        <v>4376580000</v>
      </c>
      <c r="Q215" s="66"/>
      <c r="R215" s="55">
        <v>522131</v>
      </c>
      <c r="S215" s="53" t="s">
        <v>25</v>
      </c>
      <c r="U215" s="20"/>
      <c r="V215" s="20"/>
      <c r="W215" s="14"/>
      <c r="X215" s="5"/>
      <c r="Y215" s="5"/>
      <c r="Z215" s="5"/>
      <c r="AA215" s="139"/>
      <c r="AB215" s="140"/>
      <c r="AC215" s="136"/>
      <c r="AD215" s="39"/>
      <c r="AE215" s="32"/>
      <c r="AF215" s="137"/>
      <c r="AG215" s="25">
        <f>SUM(AG216)</f>
        <v>4376580000</v>
      </c>
    </row>
    <row r="216" spans="1:33" ht="16.5" customHeight="1" x14ac:dyDescent="0.25">
      <c r="A216" s="20"/>
      <c r="B216" s="130"/>
      <c r="C216" s="6" t="s">
        <v>103</v>
      </c>
      <c r="D216" s="143"/>
      <c r="E216" s="143"/>
      <c r="G216" s="16"/>
      <c r="H216" s="14"/>
      <c r="I216" s="14"/>
      <c r="K216" s="6"/>
      <c r="L216" s="31"/>
      <c r="M216" s="30"/>
      <c r="N216" s="32">
        <v>1</v>
      </c>
      <c r="O216" s="112">
        <f>P216</f>
        <v>4376580000</v>
      </c>
      <c r="P216" s="34">
        <v>4376580000</v>
      </c>
      <c r="Q216" s="67"/>
      <c r="R216" s="20"/>
      <c r="S216" s="130"/>
      <c r="T216" s="6" t="s">
        <v>103</v>
      </c>
      <c r="U216" s="143"/>
      <c r="V216" s="143"/>
      <c r="X216" s="16"/>
      <c r="Y216" s="14"/>
      <c r="Z216" s="14"/>
      <c r="AB216" s="6"/>
      <c r="AC216" s="31"/>
      <c r="AD216" s="30"/>
      <c r="AE216" s="32">
        <v>1</v>
      </c>
      <c r="AF216" s="112">
        <f>AG216</f>
        <v>4376580000</v>
      </c>
      <c r="AG216" s="34">
        <v>4376580000</v>
      </c>
    </row>
    <row r="217" spans="1:33" ht="16.5" customHeight="1" x14ac:dyDescent="0.25">
      <c r="A217" s="20"/>
      <c r="B217" s="130"/>
      <c r="C217" s="6"/>
      <c r="D217" s="143"/>
      <c r="E217" s="143"/>
      <c r="G217" s="16"/>
      <c r="H217" s="14"/>
      <c r="I217" s="14"/>
      <c r="K217" s="6"/>
      <c r="L217" s="31"/>
      <c r="M217" s="30"/>
      <c r="N217" s="32"/>
      <c r="O217" s="112"/>
      <c r="P217" s="34"/>
      <c r="Q217" s="67"/>
      <c r="R217" s="20"/>
      <c r="S217" s="130"/>
      <c r="T217" s="6"/>
      <c r="U217" s="143"/>
      <c r="V217" s="143"/>
      <c r="X217" s="16"/>
      <c r="Y217" s="14"/>
      <c r="Z217" s="14"/>
      <c r="AB217" s="6"/>
      <c r="AC217" s="31"/>
      <c r="AD217" s="30"/>
      <c r="AE217" s="32"/>
      <c r="AF217" s="112"/>
      <c r="AG217" s="34"/>
    </row>
    <row r="218" spans="1:33" ht="16.5" customHeight="1" x14ac:dyDescent="0.25">
      <c r="A218" s="55" t="s">
        <v>124</v>
      </c>
      <c r="B218" s="322" t="s">
        <v>228</v>
      </c>
      <c r="C218" s="323"/>
      <c r="D218" s="324"/>
      <c r="E218" s="324"/>
      <c r="F218" s="325"/>
      <c r="G218" s="325"/>
      <c r="H218" s="325"/>
      <c r="I218" s="117"/>
      <c r="J218" s="119"/>
      <c r="K218" s="118"/>
      <c r="L218" s="120"/>
      <c r="M218" s="119"/>
      <c r="N218" s="121"/>
      <c r="O218" s="123"/>
      <c r="P218" s="326">
        <f>P219+P226</f>
        <v>1937250000</v>
      </c>
      <c r="Q218" s="67"/>
      <c r="R218" s="55" t="s">
        <v>124</v>
      </c>
      <c r="S218" s="304" t="s">
        <v>239</v>
      </c>
      <c r="T218" s="309"/>
      <c r="U218" s="310"/>
      <c r="V218" s="310"/>
      <c r="W218" s="311"/>
      <c r="X218" s="311"/>
      <c r="Y218" s="311"/>
      <c r="Z218" s="257"/>
      <c r="AA218" s="256"/>
      <c r="AB218" s="293"/>
      <c r="AC218" s="255"/>
      <c r="AD218" s="256"/>
      <c r="AE218" s="269"/>
      <c r="AF218" s="312"/>
      <c r="AG218" s="313">
        <f>AG219+AG226+AG224</f>
        <v>1937250000</v>
      </c>
    </row>
    <row r="219" spans="1:33" ht="16.5" customHeight="1" x14ac:dyDescent="0.25">
      <c r="A219" s="55">
        <v>521213</v>
      </c>
      <c r="B219" s="322" t="s">
        <v>185</v>
      </c>
      <c r="C219" s="325"/>
      <c r="D219" s="324"/>
      <c r="E219" s="324"/>
      <c r="F219" s="325"/>
      <c r="G219" s="325"/>
      <c r="H219" s="325"/>
      <c r="I219" s="117"/>
      <c r="J219" s="119"/>
      <c r="K219" s="118"/>
      <c r="L219" s="120"/>
      <c r="M219" s="119"/>
      <c r="N219" s="121"/>
      <c r="O219" s="123"/>
      <c r="P219" s="116">
        <f>SUM(P220:P223)</f>
        <v>15450000</v>
      </c>
      <c r="Q219" s="67"/>
      <c r="R219" s="55">
        <v>521213</v>
      </c>
      <c r="S219" s="304" t="s">
        <v>185</v>
      </c>
      <c r="T219" s="311"/>
      <c r="U219" s="310"/>
      <c r="V219" s="310"/>
      <c r="W219" s="311"/>
      <c r="X219" s="311"/>
      <c r="Y219" s="311"/>
      <c r="Z219" s="257"/>
      <c r="AA219" s="256"/>
      <c r="AB219" s="293"/>
      <c r="AC219" s="255"/>
      <c r="AD219" s="256"/>
      <c r="AE219" s="269"/>
      <c r="AF219" s="312"/>
      <c r="AG219" s="272">
        <f>SUM(AG220:AG223)</f>
        <v>0</v>
      </c>
    </row>
    <row r="220" spans="1:33" ht="16.5" customHeight="1" x14ac:dyDescent="0.25">
      <c r="A220" s="107"/>
      <c r="B220" s="322"/>
      <c r="C220" s="207" t="s">
        <v>104</v>
      </c>
      <c r="D220" s="115"/>
      <c r="E220" s="115"/>
      <c r="F220" s="207">
        <v>5</v>
      </c>
      <c r="G220" s="207" t="s">
        <v>16</v>
      </c>
      <c r="H220" s="207" t="s">
        <v>17</v>
      </c>
      <c r="I220" s="117">
        <v>1</v>
      </c>
      <c r="J220" s="119" t="s">
        <v>10</v>
      </c>
      <c r="K220" s="118" t="s">
        <v>17</v>
      </c>
      <c r="L220" s="120">
        <v>1</v>
      </c>
      <c r="M220" s="119" t="s">
        <v>31</v>
      </c>
      <c r="N220" s="121">
        <f>L220*I220*F220</f>
        <v>5</v>
      </c>
      <c r="O220" s="123">
        <v>850000</v>
      </c>
      <c r="P220" s="233">
        <f>O220*N220</f>
        <v>4250000</v>
      </c>
      <c r="Q220" s="67"/>
      <c r="R220" s="107"/>
      <c r="S220" s="304"/>
      <c r="T220" s="263" t="s">
        <v>104</v>
      </c>
      <c r="U220" s="252"/>
      <c r="V220" s="252"/>
      <c r="W220" s="263">
        <v>5</v>
      </c>
      <c r="X220" s="263" t="s">
        <v>16</v>
      </c>
      <c r="Y220" s="263" t="s">
        <v>17</v>
      </c>
      <c r="Z220" s="257">
        <v>1</v>
      </c>
      <c r="AA220" s="256" t="s">
        <v>10</v>
      </c>
      <c r="AB220" s="293" t="s">
        <v>17</v>
      </c>
      <c r="AC220" s="255">
        <v>0</v>
      </c>
      <c r="AD220" s="256" t="s">
        <v>31</v>
      </c>
      <c r="AE220" s="269">
        <f>AC220*Z220*W220</f>
        <v>0</v>
      </c>
      <c r="AF220" s="312">
        <v>850000</v>
      </c>
      <c r="AG220" s="295">
        <f>AF220*AE220</f>
        <v>0</v>
      </c>
    </row>
    <row r="221" spans="1:33" ht="16.5" customHeight="1" x14ac:dyDescent="0.25">
      <c r="A221" s="107"/>
      <c r="B221" s="322"/>
      <c r="C221" s="207" t="s">
        <v>137</v>
      </c>
      <c r="D221" s="115"/>
      <c r="E221" s="115"/>
      <c r="F221" s="207">
        <v>1</v>
      </c>
      <c r="G221" s="207" t="s">
        <v>16</v>
      </c>
      <c r="H221" s="207" t="s">
        <v>17</v>
      </c>
      <c r="I221" s="117">
        <v>4</v>
      </c>
      <c r="J221" s="119" t="s">
        <v>49</v>
      </c>
      <c r="K221" s="118" t="s">
        <v>17</v>
      </c>
      <c r="L221" s="120">
        <v>1</v>
      </c>
      <c r="M221" s="119" t="s">
        <v>31</v>
      </c>
      <c r="N221" s="121">
        <f t="shared" ref="N221:N223" si="44">L221*I221*F221</f>
        <v>4</v>
      </c>
      <c r="O221" s="123">
        <v>400000</v>
      </c>
      <c r="P221" s="233">
        <f t="shared" ref="P221:P223" si="45">O221*N221</f>
        <v>1600000</v>
      </c>
      <c r="Q221" s="67"/>
      <c r="R221" s="107"/>
      <c r="S221" s="304"/>
      <c r="T221" s="263" t="s">
        <v>137</v>
      </c>
      <c r="U221" s="252"/>
      <c r="V221" s="252"/>
      <c r="W221" s="263">
        <v>1</v>
      </c>
      <c r="X221" s="263" t="s">
        <v>16</v>
      </c>
      <c r="Y221" s="263" t="s">
        <v>17</v>
      </c>
      <c r="Z221" s="257">
        <v>4</v>
      </c>
      <c r="AA221" s="256" t="s">
        <v>49</v>
      </c>
      <c r="AB221" s="293" t="s">
        <v>17</v>
      </c>
      <c r="AC221" s="255">
        <v>0</v>
      </c>
      <c r="AD221" s="256" t="s">
        <v>31</v>
      </c>
      <c r="AE221" s="269">
        <f>AC221*Z221*W221</f>
        <v>0</v>
      </c>
      <c r="AF221" s="312">
        <v>400000</v>
      </c>
      <c r="AG221" s="295">
        <f>AF221*AE221</f>
        <v>0</v>
      </c>
    </row>
    <row r="222" spans="1:33" ht="16.5" customHeight="1" x14ac:dyDescent="0.25">
      <c r="A222" s="107"/>
      <c r="B222" s="322"/>
      <c r="C222" s="207" t="s">
        <v>138</v>
      </c>
      <c r="D222" s="115"/>
      <c r="E222" s="115"/>
      <c r="F222" s="207">
        <v>1</v>
      </c>
      <c r="G222" s="207" t="s">
        <v>16</v>
      </c>
      <c r="H222" s="207" t="s">
        <v>17</v>
      </c>
      <c r="I222" s="117">
        <v>4</v>
      </c>
      <c r="J222" s="119" t="s">
        <v>49</v>
      </c>
      <c r="K222" s="118" t="s">
        <v>17</v>
      </c>
      <c r="L222" s="120">
        <v>1</v>
      </c>
      <c r="M222" s="119" t="s">
        <v>31</v>
      </c>
      <c r="N222" s="121">
        <f t="shared" si="44"/>
        <v>4</v>
      </c>
      <c r="O222" s="123">
        <v>300000</v>
      </c>
      <c r="P222" s="233">
        <f t="shared" si="45"/>
        <v>1200000</v>
      </c>
      <c r="Q222" s="67"/>
      <c r="R222" s="107"/>
      <c r="S222" s="304"/>
      <c r="T222" s="263" t="s">
        <v>138</v>
      </c>
      <c r="U222" s="252"/>
      <c r="V222" s="252"/>
      <c r="W222" s="263">
        <v>1</v>
      </c>
      <c r="X222" s="263" t="s">
        <v>16</v>
      </c>
      <c r="Y222" s="263" t="s">
        <v>17</v>
      </c>
      <c r="Z222" s="257">
        <v>4</v>
      </c>
      <c r="AA222" s="256" t="s">
        <v>49</v>
      </c>
      <c r="AB222" s="293" t="s">
        <v>17</v>
      </c>
      <c r="AC222" s="255">
        <v>0</v>
      </c>
      <c r="AD222" s="256" t="s">
        <v>31</v>
      </c>
      <c r="AE222" s="269">
        <f>AC222*Z222*W222</f>
        <v>0</v>
      </c>
      <c r="AF222" s="312">
        <v>300000</v>
      </c>
      <c r="AG222" s="295">
        <f>AF222*AE222</f>
        <v>0</v>
      </c>
    </row>
    <row r="223" spans="1:33" ht="16.5" customHeight="1" x14ac:dyDescent="0.25">
      <c r="A223" s="107"/>
      <c r="B223" s="322"/>
      <c r="C223" s="207" t="s">
        <v>139</v>
      </c>
      <c r="D223" s="115"/>
      <c r="E223" s="115"/>
      <c r="F223" s="207">
        <v>7</v>
      </c>
      <c r="G223" s="207" t="s">
        <v>16</v>
      </c>
      <c r="H223" s="207" t="s">
        <v>17</v>
      </c>
      <c r="I223" s="117">
        <v>4</v>
      </c>
      <c r="J223" s="119" t="s">
        <v>49</v>
      </c>
      <c r="K223" s="118" t="s">
        <v>17</v>
      </c>
      <c r="L223" s="120">
        <v>1</v>
      </c>
      <c r="M223" s="119" t="s">
        <v>31</v>
      </c>
      <c r="N223" s="121">
        <f t="shared" si="44"/>
        <v>28</v>
      </c>
      <c r="O223" s="123">
        <v>300000</v>
      </c>
      <c r="P223" s="233">
        <f t="shared" si="45"/>
        <v>8400000</v>
      </c>
      <c r="Q223" s="67"/>
      <c r="R223" s="107"/>
      <c r="S223" s="304"/>
      <c r="T223" s="263" t="s">
        <v>139</v>
      </c>
      <c r="U223" s="252"/>
      <c r="V223" s="252"/>
      <c r="W223" s="263">
        <v>7</v>
      </c>
      <c r="X223" s="263" t="s">
        <v>16</v>
      </c>
      <c r="Y223" s="263" t="s">
        <v>17</v>
      </c>
      <c r="Z223" s="257">
        <v>4</v>
      </c>
      <c r="AA223" s="256" t="s">
        <v>49</v>
      </c>
      <c r="AB223" s="293" t="s">
        <v>17</v>
      </c>
      <c r="AC223" s="255">
        <v>0</v>
      </c>
      <c r="AD223" s="256" t="s">
        <v>31</v>
      </c>
      <c r="AE223" s="269">
        <f>AC223*Z223*W223</f>
        <v>0</v>
      </c>
      <c r="AF223" s="312">
        <v>300000</v>
      </c>
      <c r="AG223" s="295">
        <f>AF223*AE223</f>
        <v>0</v>
      </c>
    </row>
    <row r="224" spans="1:33" ht="16.5" customHeight="1" x14ac:dyDescent="0.25">
      <c r="A224" s="20"/>
      <c r="B224" s="333"/>
      <c r="C224" s="117"/>
      <c r="D224" s="234"/>
      <c r="E224" s="234"/>
      <c r="F224" s="207"/>
      <c r="G224" s="167"/>
      <c r="H224" s="209"/>
      <c r="I224" s="209"/>
      <c r="J224" s="209"/>
      <c r="K224" s="117"/>
      <c r="L224" s="120"/>
      <c r="M224" s="119"/>
      <c r="N224" s="121"/>
      <c r="O224" s="334"/>
      <c r="P224" s="233"/>
      <c r="Q224" s="67"/>
      <c r="R224" s="55">
        <v>521219</v>
      </c>
      <c r="S224" s="304" t="s">
        <v>232</v>
      </c>
      <c r="T224" s="263"/>
      <c r="U224" s="363"/>
      <c r="V224" s="363"/>
      <c r="W224" s="296"/>
      <c r="X224" s="290"/>
      <c r="Y224" s="265"/>
      <c r="Z224" s="265"/>
      <c r="AA224" s="265"/>
      <c r="AB224" s="257"/>
      <c r="AC224" s="255"/>
      <c r="AD224" s="256"/>
      <c r="AE224" s="364"/>
      <c r="AF224" s="365"/>
      <c r="AG224" s="367">
        <f>SUM(AG225)</f>
        <v>1298800000</v>
      </c>
    </row>
    <row r="225" spans="1:35" ht="16.5" customHeight="1" x14ac:dyDescent="0.25">
      <c r="A225" s="20"/>
      <c r="B225" s="333"/>
      <c r="C225" s="117"/>
      <c r="D225" s="234"/>
      <c r="E225" s="234"/>
      <c r="F225" s="207"/>
      <c r="G225" s="167"/>
      <c r="H225" s="209"/>
      <c r="I225" s="209"/>
      <c r="J225" s="209"/>
      <c r="K225" s="117"/>
      <c r="L225" s="120"/>
      <c r="M225" s="119"/>
      <c r="N225" s="121"/>
      <c r="O225" s="334"/>
      <c r="P225" s="233"/>
      <c r="Q225" s="67"/>
      <c r="S225" s="319" t="s">
        <v>233</v>
      </c>
      <c r="T225" s="257"/>
      <c r="U225" s="363"/>
      <c r="V225" s="363"/>
      <c r="W225" s="296"/>
      <c r="X225" s="290"/>
      <c r="Y225" s="265"/>
      <c r="Z225" s="265"/>
      <c r="AA225" s="265"/>
      <c r="AB225" s="257"/>
      <c r="AC225" s="255"/>
      <c r="AD225" s="256"/>
      <c r="AE225" s="364"/>
      <c r="AF225" s="365"/>
      <c r="AG225" s="366">
        <v>1298800000</v>
      </c>
    </row>
    <row r="226" spans="1:35" ht="16.5" customHeight="1" x14ac:dyDescent="0.2">
      <c r="A226" s="55">
        <v>522131</v>
      </c>
      <c r="B226" s="322" t="s">
        <v>25</v>
      </c>
      <c r="C226" s="207"/>
      <c r="D226" s="115"/>
      <c r="E226" s="115"/>
      <c r="F226" s="209"/>
      <c r="G226" s="327"/>
      <c r="H226" s="327"/>
      <c r="I226" s="327"/>
      <c r="J226" s="328"/>
      <c r="K226" s="329"/>
      <c r="L226" s="330"/>
      <c r="M226" s="331"/>
      <c r="N226" s="121"/>
      <c r="O226" s="332"/>
      <c r="P226" s="116">
        <f>SUM(P227)</f>
        <v>1921800000</v>
      </c>
      <c r="Q226" s="67"/>
      <c r="R226" s="55">
        <v>522131</v>
      </c>
      <c r="S226" s="304" t="s">
        <v>25</v>
      </c>
      <c r="T226" s="263"/>
      <c r="U226" s="252"/>
      <c r="V226" s="252"/>
      <c r="W226" s="265"/>
      <c r="X226" s="267"/>
      <c r="Y226" s="267"/>
      <c r="Z226" s="267"/>
      <c r="AA226" s="314"/>
      <c r="AB226" s="315"/>
      <c r="AC226" s="316"/>
      <c r="AD226" s="317"/>
      <c r="AE226" s="269"/>
      <c r="AF226" s="318"/>
      <c r="AG226" s="272">
        <f>SUM(AG227)</f>
        <v>638450000</v>
      </c>
    </row>
    <row r="227" spans="1:35" ht="16.5" customHeight="1" x14ac:dyDescent="0.25">
      <c r="A227" s="20"/>
      <c r="B227" s="333"/>
      <c r="C227" s="117" t="s">
        <v>103</v>
      </c>
      <c r="D227" s="234"/>
      <c r="E227" s="234"/>
      <c r="F227" s="207"/>
      <c r="G227" s="167"/>
      <c r="H227" s="209"/>
      <c r="I227" s="209"/>
      <c r="J227" s="209"/>
      <c r="K227" s="117"/>
      <c r="L227" s="120"/>
      <c r="M227" s="119"/>
      <c r="N227" s="121">
        <v>1</v>
      </c>
      <c r="O227" s="334">
        <f>P227</f>
        <v>1921800000</v>
      </c>
      <c r="P227" s="233">
        <v>1921800000</v>
      </c>
      <c r="Q227" s="67"/>
      <c r="R227" s="20"/>
      <c r="S227" s="319"/>
      <c r="T227" s="257" t="s">
        <v>231</v>
      </c>
      <c r="U227" s="320"/>
      <c r="V227" s="320"/>
      <c r="W227" s="263"/>
      <c r="X227" s="290"/>
      <c r="Y227" s="265"/>
      <c r="Z227" s="265"/>
      <c r="AA227" s="265"/>
      <c r="AB227" s="257"/>
      <c r="AC227" s="255"/>
      <c r="AD227" s="256"/>
      <c r="AE227" s="269">
        <v>1</v>
      </c>
      <c r="AF227" s="321">
        <f>AG227</f>
        <v>638450000</v>
      </c>
      <c r="AG227" s="295">
        <v>638450000</v>
      </c>
    </row>
    <row r="228" spans="1:35" ht="16.5" customHeight="1" x14ac:dyDescent="0.25">
      <c r="A228" s="20"/>
      <c r="B228" s="130"/>
      <c r="C228" s="6"/>
      <c r="D228" s="143"/>
      <c r="E228" s="143"/>
      <c r="G228" s="16"/>
      <c r="H228" s="14"/>
      <c r="I228" s="14"/>
      <c r="K228" s="6"/>
      <c r="L228" s="31"/>
      <c r="M228" s="30"/>
      <c r="N228" s="32"/>
      <c r="O228" s="112"/>
      <c r="P228" s="34"/>
      <c r="Q228" s="67"/>
      <c r="S228" s="36"/>
      <c r="U228" s="36"/>
      <c r="V228" s="36"/>
      <c r="W228" s="36"/>
      <c r="AA228" s="1"/>
      <c r="AC228" s="1"/>
      <c r="AD228" s="1"/>
      <c r="AE228" s="36"/>
      <c r="AF228" s="36"/>
      <c r="AG228" s="36"/>
    </row>
    <row r="229" spans="1:35" ht="32.25" customHeight="1" x14ac:dyDescent="0.25">
      <c r="A229" s="127" t="s">
        <v>98</v>
      </c>
      <c r="B229" s="350" t="s">
        <v>87</v>
      </c>
      <c r="C229" s="351"/>
      <c r="D229" s="141"/>
      <c r="E229" s="108" t="s">
        <v>128</v>
      </c>
      <c r="F229" s="6"/>
      <c r="G229" s="6"/>
      <c r="H229" s="29"/>
      <c r="I229" s="6"/>
      <c r="J229" s="30"/>
      <c r="K229" s="29"/>
      <c r="L229" s="31"/>
      <c r="M229" s="30"/>
      <c r="N229" s="32"/>
      <c r="O229" s="110"/>
      <c r="P229" s="25">
        <f>P270+P231+P235+P253</f>
        <v>277054000</v>
      </c>
      <c r="Q229" s="66"/>
      <c r="R229" s="127" t="s">
        <v>98</v>
      </c>
      <c r="S229" s="350" t="s">
        <v>87</v>
      </c>
      <c r="T229" s="351"/>
      <c r="U229" s="141"/>
      <c r="V229" s="108" t="s">
        <v>128</v>
      </c>
      <c r="W229" s="6"/>
      <c r="X229" s="6"/>
      <c r="Y229" s="29"/>
      <c r="Z229" s="6"/>
      <c r="AA229" s="30"/>
      <c r="AB229" s="29"/>
      <c r="AC229" s="31"/>
      <c r="AD229" s="30"/>
      <c r="AE229" s="32"/>
      <c r="AF229" s="110"/>
      <c r="AG229" s="25">
        <f>AG270+AG231+AG235+AG253</f>
        <v>277054000</v>
      </c>
    </row>
    <row r="230" spans="1:35" ht="16.5" customHeight="1" x14ac:dyDescent="0.25">
      <c r="A230" s="127"/>
      <c r="B230" s="191"/>
      <c r="C230" s="192"/>
      <c r="D230" s="141"/>
      <c r="E230" s="108"/>
      <c r="F230" s="6"/>
      <c r="G230" s="6"/>
      <c r="H230" s="29"/>
      <c r="I230" s="6"/>
      <c r="J230" s="30"/>
      <c r="K230" s="29"/>
      <c r="L230" s="31"/>
      <c r="M230" s="30"/>
      <c r="N230" s="32"/>
      <c r="O230" s="110"/>
      <c r="P230" s="25"/>
      <c r="Q230" s="66"/>
      <c r="R230" s="127"/>
      <c r="S230" s="191"/>
      <c r="T230" s="192"/>
      <c r="U230" s="141"/>
      <c r="V230" s="108"/>
      <c r="W230" s="6"/>
      <c r="X230" s="6"/>
      <c r="Y230" s="29"/>
      <c r="Z230" s="6"/>
      <c r="AA230" s="30"/>
      <c r="AB230" s="29"/>
      <c r="AC230" s="31"/>
      <c r="AD230" s="30"/>
      <c r="AE230" s="32"/>
      <c r="AF230" s="110"/>
      <c r="AG230" s="25"/>
    </row>
    <row r="231" spans="1:35" ht="17.25" customHeight="1" x14ac:dyDescent="0.25">
      <c r="A231" s="55" t="s">
        <v>121</v>
      </c>
      <c r="B231" s="53" t="s">
        <v>75</v>
      </c>
      <c r="C231" s="192"/>
      <c r="D231" s="141"/>
      <c r="E231" s="108"/>
      <c r="F231" s="6"/>
      <c r="G231" s="6"/>
      <c r="H231" s="29"/>
      <c r="I231" s="6"/>
      <c r="J231" s="30"/>
      <c r="K231" s="29"/>
      <c r="L231" s="31"/>
      <c r="M231" s="30"/>
      <c r="N231" s="32"/>
      <c r="O231" s="110"/>
      <c r="P231" s="44">
        <f>P232</f>
        <v>1200000</v>
      </c>
      <c r="Q231" s="186"/>
      <c r="R231" s="55" t="s">
        <v>121</v>
      </c>
      <c r="S231" s="53" t="s">
        <v>75</v>
      </c>
      <c r="T231" s="192"/>
      <c r="U231" s="141"/>
      <c r="V231" s="108"/>
      <c r="W231" s="6"/>
      <c r="X231" s="6"/>
      <c r="Y231" s="29"/>
      <c r="Z231" s="6"/>
      <c r="AA231" s="30"/>
      <c r="AB231" s="29"/>
      <c r="AC231" s="31"/>
      <c r="AD231" s="30"/>
      <c r="AE231" s="32"/>
      <c r="AF231" s="110"/>
      <c r="AG231" s="44">
        <f>AG232</f>
        <v>1200000</v>
      </c>
    </row>
    <row r="232" spans="1:35" ht="16.5" customHeight="1" x14ac:dyDescent="0.2">
      <c r="A232" s="55">
        <v>521211</v>
      </c>
      <c r="B232" s="22" t="s">
        <v>8</v>
      </c>
      <c r="C232" s="13"/>
      <c r="D232" s="108"/>
      <c r="E232" s="108"/>
      <c r="F232" s="13"/>
      <c r="G232" s="13"/>
      <c r="H232" s="13"/>
      <c r="I232" s="13"/>
      <c r="J232" s="5"/>
      <c r="K232" s="13"/>
      <c r="L232" s="133"/>
      <c r="M232" s="192"/>
      <c r="N232" s="134"/>
      <c r="O232" s="110"/>
      <c r="P232" s="25">
        <f>SUM(P233)</f>
        <v>1200000</v>
      </c>
      <c r="Q232" s="66"/>
      <c r="R232" s="55">
        <v>521211</v>
      </c>
      <c r="S232" s="22" t="s">
        <v>8</v>
      </c>
      <c r="T232" s="13"/>
      <c r="U232" s="108"/>
      <c r="V232" s="108"/>
      <c r="W232" s="13"/>
      <c r="X232" s="13"/>
      <c r="Y232" s="13"/>
      <c r="Z232" s="13"/>
      <c r="AA232" s="5"/>
      <c r="AB232" s="13"/>
      <c r="AC232" s="133"/>
      <c r="AD232" s="192"/>
      <c r="AE232" s="134"/>
      <c r="AF232" s="110"/>
      <c r="AG232" s="25">
        <f>SUM(AG233)</f>
        <v>1200000</v>
      </c>
    </row>
    <row r="233" spans="1:35" ht="16.5" customHeight="1" x14ac:dyDescent="0.25">
      <c r="A233" s="55"/>
      <c r="B233" s="35"/>
      <c r="C233" s="6" t="s">
        <v>15</v>
      </c>
      <c r="D233" s="141"/>
      <c r="E233" s="141"/>
      <c r="F233" s="6">
        <v>20</v>
      </c>
      <c r="G233" s="6" t="s">
        <v>16</v>
      </c>
      <c r="H233" s="29" t="s">
        <v>17</v>
      </c>
      <c r="I233" s="6">
        <v>1</v>
      </c>
      <c r="J233" s="30" t="s">
        <v>10</v>
      </c>
      <c r="K233" s="29" t="s">
        <v>17</v>
      </c>
      <c r="L233" s="31">
        <v>1</v>
      </c>
      <c r="M233" s="30" t="s">
        <v>39</v>
      </c>
      <c r="N233" s="32">
        <f>F233*I233</f>
        <v>20</v>
      </c>
      <c r="O233" s="110">
        <v>60000</v>
      </c>
      <c r="P233" s="34">
        <f>O233*N233</f>
        <v>1200000</v>
      </c>
      <c r="Q233" s="67"/>
      <c r="R233" s="55"/>
      <c r="S233" s="35"/>
      <c r="T233" s="6" t="s">
        <v>15</v>
      </c>
      <c r="U233" s="141"/>
      <c r="V233" s="141"/>
      <c r="W233" s="6">
        <v>20</v>
      </c>
      <c r="X233" s="6" t="s">
        <v>16</v>
      </c>
      <c r="Y233" s="29" t="s">
        <v>17</v>
      </c>
      <c r="Z233" s="6">
        <v>1</v>
      </c>
      <c r="AA233" s="30" t="s">
        <v>10</v>
      </c>
      <c r="AB233" s="29" t="s">
        <v>17</v>
      </c>
      <c r="AC233" s="31">
        <v>1</v>
      </c>
      <c r="AD233" s="30" t="s">
        <v>39</v>
      </c>
      <c r="AE233" s="32">
        <f>W233*Z233</f>
        <v>20</v>
      </c>
      <c r="AF233" s="110">
        <v>60000</v>
      </c>
      <c r="AG233" s="34">
        <f>AF233*AE233</f>
        <v>1200000</v>
      </c>
    </row>
    <row r="234" spans="1:35" ht="16.5" customHeight="1" x14ac:dyDescent="0.25">
      <c r="A234" s="55"/>
      <c r="B234" s="35"/>
      <c r="C234" s="6"/>
      <c r="D234" s="141"/>
      <c r="E234" s="141"/>
      <c r="F234" s="6"/>
      <c r="G234" s="6"/>
      <c r="H234" s="29"/>
      <c r="I234" s="6"/>
      <c r="J234" s="30"/>
      <c r="K234" s="29"/>
      <c r="L234" s="31"/>
      <c r="M234" s="30"/>
      <c r="N234" s="32"/>
      <c r="O234" s="110"/>
      <c r="P234" s="34"/>
      <c r="Q234" s="67"/>
      <c r="R234" s="55"/>
      <c r="S234" s="35"/>
      <c r="T234" s="6"/>
      <c r="U234" s="141"/>
      <c r="V234" s="141"/>
      <c r="W234" s="6"/>
      <c r="X234" s="6"/>
      <c r="Y234" s="29"/>
      <c r="Z234" s="6"/>
      <c r="AA234" s="30"/>
      <c r="AB234" s="29"/>
      <c r="AC234" s="31"/>
      <c r="AD234" s="30"/>
      <c r="AE234" s="32"/>
      <c r="AF234" s="110"/>
      <c r="AG234" s="34"/>
    </row>
    <row r="235" spans="1:35" ht="16.5" customHeight="1" x14ac:dyDescent="0.25">
      <c r="A235" s="55" t="s">
        <v>122</v>
      </c>
      <c r="B235" s="53" t="s">
        <v>89</v>
      </c>
      <c r="C235" s="6"/>
      <c r="D235" s="141"/>
      <c r="E235" s="141"/>
      <c r="F235" s="6"/>
      <c r="G235" s="6"/>
      <c r="H235" s="29"/>
      <c r="I235" s="6"/>
      <c r="J235" s="30"/>
      <c r="K235" s="29"/>
      <c r="L235" s="31"/>
      <c r="M235" s="30"/>
      <c r="N235" s="32"/>
      <c r="O235" s="110"/>
      <c r="P235" s="44">
        <f>P238+P242+P245+P250+P236+P240</f>
        <v>191754000</v>
      </c>
      <c r="Q235" s="186"/>
      <c r="R235" s="55" t="s">
        <v>122</v>
      </c>
      <c r="S235" s="53" t="s">
        <v>89</v>
      </c>
      <c r="T235" s="6"/>
      <c r="U235" s="141"/>
      <c r="V235" s="141"/>
      <c r="W235" s="6"/>
      <c r="X235" s="6"/>
      <c r="Y235" s="29"/>
      <c r="Z235" s="6"/>
      <c r="AA235" s="30"/>
      <c r="AB235" s="29"/>
      <c r="AC235" s="31"/>
      <c r="AD235" s="30"/>
      <c r="AE235" s="32"/>
      <c r="AF235" s="110"/>
      <c r="AG235" s="44">
        <f>AG238+AG242+AG245+AG250+AG236+AG240</f>
        <v>191754000</v>
      </c>
    </row>
    <row r="236" spans="1:35" ht="17.25" customHeight="1" x14ac:dyDescent="0.2">
      <c r="A236" s="55">
        <v>521114</v>
      </c>
      <c r="B236" s="53" t="s">
        <v>184</v>
      </c>
      <c r="C236" s="5"/>
      <c r="D236" s="20"/>
      <c r="E236" s="20"/>
      <c r="N236" s="20"/>
      <c r="O236" s="128"/>
      <c r="P236" s="25">
        <f>SUM(P237)</f>
        <v>1500000</v>
      </c>
      <c r="Q236" s="66"/>
      <c r="R236" s="55">
        <v>521114</v>
      </c>
      <c r="S236" s="53" t="s">
        <v>184</v>
      </c>
      <c r="T236" s="5"/>
      <c r="U236" s="20"/>
      <c r="V236" s="20"/>
      <c r="AE236" s="20"/>
      <c r="AF236" s="128"/>
      <c r="AG236" s="25">
        <f>SUM(AG237)</f>
        <v>1500000</v>
      </c>
      <c r="AH236" s="4"/>
      <c r="AI236" s="105"/>
    </row>
    <row r="237" spans="1:35" ht="17.25" customHeight="1" x14ac:dyDescent="0.25">
      <c r="A237" s="181"/>
      <c r="B237" s="35"/>
      <c r="C237" s="6" t="s">
        <v>14</v>
      </c>
      <c r="D237" s="141"/>
      <c r="E237" s="141"/>
      <c r="F237" s="6"/>
      <c r="G237" s="6"/>
      <c r="H237" s="29"/>
      <c r="I237" s="6">
        <v>6</v>
      </c>
      <c r="J237" s="30" t="s">
        <v>10</v>
      </c>
      <c r="K237" s="29"/>
      <c r="L237" s="31"/>
      <c r="M237" s="30"/>
      <c r="N237" s="32">
        <f>I237</f>
        <v>6</v>
      </c>
      <c r="O237" s="110">
        <v>250000</v>
      </c>
      <c r="P237" s="34">
        <f>O237*N237</f>
        <v>1500000</v>
      </c>
      <c r="Q237" s="67"/>
      <c r="R237" s="181"/>
      <c r="S237" s="35"/>
      <c r="T237" s="6" t="s">
        <v>14</v>
      </c>
      <c r="U237" s="141"/>
      <c r="V237" s="141"/>
      <c r="W237" s="6"/>
      <c r="X237" s="6"/>
      <c r="Y237" s="29"/>
      <c r="Z237" s="6">
        <v>6</v>
      </c>
      <c r="AA237" s="30" t="s">
        <v>10</v>
      </c>
      <c r="AB237" s="29"/>
      <c r="AC237" s="31"/>
      <c r="AD237" s="30"/>
      <c r="AE237" s="32">
        <f>Z237</f>
        <v>6</v>
      </c>
      <c r="AF237" s="110">
        <v>250000</v>
      </c>
      <c r="AG237" s="34">
        <f>AF237*AE237</f>
        <v>1500000</v>
      </c>
      <c r="AH237" s="4"/>
      <c r="AI237" s="105"/>
    </row>
    <row r="238" spans="1:35" ht="16.5" customHeight="1" x14ac:dyDescent="0.2">
      <c r="A238" s="55">
        <v>521211</v>
      </c>
      <c r="B238" s="22" t="s">
        <v>8</v>
      </c>
      <c r="C238" s="13"/>
      <c r="D238" s="108"/>
      <c r="E238" s="108"/>
      <c r="F238" s="13"/>
      <c r="G238" s="13"/>
      <c r="H238" s="13"/>
      <c r="I238" s="13"/>
      <c r="J238" s="5"/>
      <c r="K238" s="13"/>
      <c r="L238" s="133"/>
      <c r="M238" s="337"/>
      <c r="N238" s="134"/>
      <c r="O238" s="110"/>
      <c r="P238" s="25">
        <f>SUM(P239)</f>
        <v>900000</v>
      </c>
      <c r="Q238" s="66"/>
      <c r="R238" s="55">
        <v>521211</v>
      </c>
      <c r="S238" s="22" t="s">
        <v>8</v>
      </c>
      <c r="T238" s="13"/>
      <c r="U238" s="108"/>
      <c r="V238" s="108"/>
      <c r="W238" s="13"/>
      <c r="X238" s="13"/>
      <c r="Y238" s="13"/>
      <c r="Z238" s="13"/>
      <c r="AA238" s="5"/>
      <c r="AB238" s="13"/>
      <c r="AC238" s="133"/>
      <c r="AD238" s="337"/>
      <c r="AE238" s="134"/>
      <c r="AF238" s="110"/>
      <c r="AG238" s="25">
        <f>SUM(AG239)</f>
        <v>900000</v>
      </c>
    </row>
    <row r="239" spans="1:35" ht="16.5" customHeight="1" x14ac:dyDescent="0.25">
      <c r="A239" s="55"/>
      <c r="B239" s="35"/>
      <c r="C239" s="6" t="s">
        <v>15</v>
      </c>
      <c r="D239" s="141"/>
      <c r="E239" s="141"/>
      <c r="F239" s="6">
        <v>15</v>
      </c>
      <c r="G239" s="6" t="s">
        <v>16</v>
      </c>
      <c r="H239" s="29" t="s">
        <v>17</v>
      </c>
      <c r="I239" s="6">
        <v>1</v>
      </c>
      <c r="J239" s="30" t="s">
        <v>10</v>
      </c>
      <c r="K239" s="29" t="s">
        <v>17</v>
      </c>
      <c r="L239" s="31">
        <v>1</v>
      </c>
      <c r="M239" s="30" t="s">
        <v>39</v>
      </c>
      <c r="N239" s="32">
        <f>F239*I239</f>
        <v>15</v>
      </c>
      <c r="O239" s="110">
        <v>60000</v>
      </c>
      <c r="P239" s="34">
        <f>O239*N239</f>
        <v>900000</v>
      </c>
      <c r="Q239" s="67"/>
      <c r="R239" s="55"/>
      <c r="S239" s="35"/>
      <c r="T239" s="6" t="s">
        <v>15</v>
      </c>
      <c r="U239" s="141"/>
      <c r="V239" s="141"/>
      <c r="W239" s="6">
        <v>15</v>
      </c>
      <c r="X239" s="6" t="s">
        <v>16</v>
      </c>
      <c r="Y239" s="29" t="s">
        <v>17</v>
      </c>
      <c r="Z239" s="6">
        <v>1</v>
      </c>
      <c r="AA239" s="30" t="s">
        <v>10</v>
      </c>
      <c r="AB239" s="29" t="s">
        <v>17</v>
      </c>
      <c r="AC239" s="31">
        <v>1</v>
      </c>
      <c r="AD239" s="30" t="s">
        <v>39</v>
      </c>
      <c r="AE239" s="32">
        <f>W239*Z239</f>
        <v>15</v>
      </c>
      <c r="AF239" s="110">
        <v>60000</v>
      </c>
      <c r="AG239" s="34">
        <f>AF239*AE239</f>
        <v>900000</v>
      </c>
      <c r="AH239" s="4"/>
    </row>
    <row r="240" spans="1:35" ht="16.5" customHeight="1" x14ac:dyDescent="0.25">
      <c r="A240" s="55">
        <v>521219</v>
      </c>
      <c r="B240" s="22" t="s">
        <v>186</v>
      </c>
      <c r="C240" s="13"/>
      <c r="D240" s="141"/>
      <c r="E240" s="141"/>
      <c r="F240" s="6"/>
      <c r="G240" s="6"/>
      <c r="H240" s="29"/>
      <c r="I240" s="6"/>
      <c r="J240" s="30"/>
      <c r="K240" s="29"/>
      <c r="L240" s="31"/>
      <c r="M240" s="30"/>
      <c r="N240" s="32"/>
      <c r="O240" s="110"/>
      <c r="P240" s="25">
        <f>SUM(P241)</f>
        <v>10800000</v>
      </c>
      <c r="Q240" s="66"/>
      <c r="R240" s="55">
        <v>521219</v>
      </c>
      <c r="S240" s="22" t="s">
        <v>186</v>
      </c>
      <c r="T240" s="13"/>
      <c r="U240" s="141"/>
      <c r="V240" s="141"/>
      <c r="W240" s="6"/>
      <c r="X240" s="6"/>
      <c r="Y240" s="29"/>
      <c r="Z240" s="6"/>
      <c r="AA240" s="30"/>
      <c r="AB240" s="29"/>
      <c r="AC240" s="31"/>
      <c r="AD240" s="30"/>
      <c r="AE240" s="32"/>
      <c r="AF240" s="110"/>
      <c r="AG240" s="25">
        <f>SUM(AG241)</f>
        <v>10800000</v>
      </c>
      <c r="AH240" s="4"/>
    </row>
    <row r="241" spans="1:38" ht="16.5" customHeight="1" x14ac:dyDescent="0.25">
      <c r="A241" s="55"/>
      <c r="B241" s="35"/>
      <c r="C241" s="6" t="s">
        <v>90</v>
      </c>
      <c r="D241" s="141"/>
      <c r="E241" s="141"/>
      <c r="F241" s="6">
        <v>6</v>
      </c>
      <c r="G241" s="6" t="s">
        <v>20</v>
      </c>
      <c r="H241" s="29" t="s">
        <v>17</v>
      </c>
      <c r="I241" s="6">
        <v>1</v>
      </c>
      <c r="J241" s="30" t="s">
        <v>10</v>
      </c>
      <c r="K241" s="29" t="s">
        <v>17</v>
      </c>
      <c r="L241" s="31">
        <v>1</v>
      </c>
      <c r="M241" s="30" t="s">
        <v>39</v>
      </c>
      <c r="N241" s="32">
        <f>F241*I241</f>
        <v>6</v>
      </c>
      <c r="O241" s="110">
        <v>1800000</v>
      </c>
      <c r="P241" s="34">
        <f>O241*N241</f>
        <v>10800000</v>
      </c>
      <c r="Q241" s="67"/>
      <c r="R241" s="55"/>
      <c r="S241" s="35"/>
      <c r="T241" s="6" t="s">
        <v>90</v>
      </c>
      <c r="U241" s="141"/>
      <c r="V241" s="141"/>
      <c r="W241" s="6">
        <v>6</v>
      </c>
      <c r="X241" s="6" t="s">
        <v>20</v>
      </c>
      <c r="Y241" s="29" t="s">
        <v>17</v>
      </c>
      <c r="Z241" s="6">
        <v>1</v>
      </c>
      <c r="AA241" s="30" t="s">
        <v>10</v>
      </c>
      <c r="AB241" s="29" t="s">
        <v>17</v>
      </c>
      <c r="AC241" s="31">
        <v>1</v>
      </c>
      <c r="AD241" s="30" t="s">
        <v>39</v>
      </c>
      <c r="AE241" s="32">
        <f>W241*Z241</f>
        <v>6</v>
      </c>
      <c r="AF241" s="110">
        <v>1800000</v>
      </c>
      <c r="AG241" s="34">
        <f>AF241*AE241</f>
        <v>10800000</v>
      </c>
      <c r="AH241" s="4"/>
    </row>
    <row r="242" spans="1:38" ht="16.5" customHeight="1" x14ac:dyDescent="0.25">
      <c r="A242" s="55">
        <v>522151</v>
      </c>
      <c r="B242" s="22" t="s">
        <v>26</v>
      </c>
      <c r="C242" s="13"/>
      <c r="D242" s="108"/>
      <c r="E242" s="108"/>
      <c r="F242" s="13"/>
      <c r="G242" s="13"/>
      <c r="H242" s="13"/>
      <c r="I242" s="5"/>
      <c r="J242" s="30"/>
      <c r="K242" s="29"/>
      <c r="L242" s="31"/>
      <c r="M242" s="30"/>
      <c r="N242" s="32"/>
      <c r="O242" s="111"/>
      <c r="P242" s="25">
        <f>SUM(P243:P244)</f>
        <v>23100000</v>
      </c>
      <c r="Q242" s="66"/>
      <c r="R242" s="55">
        <v>522151</v>
      </c>
      <c r="S242" s="22" t="s">
        <v>26</v>
      </c>
      <c r="T242" s="13"/>
      <c r="U242" s="108"/>
      <c r="V242" s="108"/>
      <c r="W242" s="13"/>
      <c r="X242" s="13"/>
      <c r="Y242" s="13"/>
      <c r="Z242" s="5"/>
      <c r="AA242" s="30"/>
      <c r="AB242" s="29"/>
      <c r="AC242" s="31"/>
      <c r="AD242" s="30"/>
      <c r="AE242" s="32"/>
      <c r="AF242" s="111"/>
      <c r="AG242" s="25">
        <f>SUM(AG243:AG244)</f>
        <v>23100000</v>
      </c>
    </row>
    <row r="243" spans="1:38" ht="16.5" customHeight="1" x14ac:dyDescent="0.25">
      <c r="A243" s="55"/>
      <c r="B243" s="35"/>
      <c r="C243" s="6" t="s">
        <v>27</v>
      </c>
      <c r="D243" s="141"/>
      <c r="E243" s="141"/>
      <c r="F243" s="6">
        <v>4</v>
      </c>
      <c r="G243" s="6" t="s">
        <v>16</v>
      </c>
      <c r="H243" s="29" t="s">
        <v>17</v>
      </c>
      <c r="I243" s="6">
        <v>1</v>
      </c>
      <c r="J243" s="30" t="s">
        <v>28</v>
      </c>
      <c r="K243" s="29" t="s">
        <v>17</v>
      </c>
      <c r="L243" s="31">
        <v>6</v>
      </c>
      <c r="M243" s="30" t="s">
        <v>10</v>
      </c>
      <c r="N243" s="32">
        <f>L243*I243*F243</f>
        <v>24</v>
      </c>
      <c r="O243" s="111">
        <v>700000</v>
      </c>
      <c r="P243" s="67">
        <f>O243*N243</f>
        <v>16800000</v>
      </c>
      <c r="Q243" s="67"/>
      <c r="R243" s="55"/>
      <c r="S243" s="35"/>
      <c r="T243" s="6" t="s">
        <v>27</v>
      </c>
      <c r="U243" s="141"/>
      <c r="V243" s="141"/>
      <c r="W243" s="6">
        <v>4</v>
      </c>
      <c r="X243" s="6" t="s">
        <v>16</v>
      </c>
      <c r="Y243" s="29" t="s">
        <v>17</v>
      </c>
      <c r="Z243" s="6">
        <v>1</v>
      </c>
      <c r="AA243" s="30" t="s">
        <v>28</v>
      </c>
      <c r="AB243" s="29" t="s">
        <v>17</v>
      </c>
      <c r="AC243" s="31">
        <v>6</v>
      </c>
      <c r="AD243" s="30" t="s">
        <v>10</v>
      </c>
      <c r="AE243" s="32">
        <f>AC243*Z243*W243</f>
        <v>24</v>
      </c>
      <c r="AF243" s="111">
        <v>700000</v>
      </c>
      <c r="AG243" s="67">
        <f>AF243*AE243</f>
        <v>16800000</v>
      </c>
    </row>
    <row r="244" spans="1:38" ht="16.5" customHeight="1" x14ac:dyDescent="0.25">
      <c r="A244" s="55"/>
      <c r="B244" s="35"/>
      <c r="C244" s="6" t="s">
        <v>30</v>
      </c>
      <c r="D244" s="141"/>
      <c r="E244" s="141"/>
      <c r="F244" s="6">
        <v>1</v>
      </c>
      <c r="G244" s="6" t="s">
        <v>16</v>
      </c>
      <c r="H244" s="29" t="s">
        <v>17</v>
      </c>
      <c r="I244" s="6">
        <v>2</v>
      </c>
      <c r="J244" s="30" t="s">
        <v>28</v>
      </c>
      <c r="K244" s="29" t="s">
        <v>17</v>
      </c>
      <c r="L244" s="31">
        <v>6</v>
      </c>
      <c r="M244" s="30" t="s">
        <v>10</v>
      </c>
      <c r="N244" s="32">
        <f t="shared" ref="N244" si="46">L244*I244*F244</f>
        <v>12</v>
      </c>
      <c r="O244" s="111">
        <v>525000</v>
      </c>
      <c r="P244" s="67">
        <f>O244*N244</f>
        <v>6300000</v>
      </c>
      <c r="Q244" s="67"/>
      <c r="R244" s="55"/>
      <c r="S244" s="35"/>
      <c r="T244" s="6" t="s">
        <v>30</v>
      </c>
      <c r="U244" s="141"/>
      <c r="V244" s="141"/>
      <c r="W244" s="6">
        <v>1</v>
      </c>
      <c r="X244" s="6" t="s">
        <v>16</v>
      </c>
      <c r="Y244" s="29" t="s">
        <v>17</v>
      </c>
      <c r="Z244" s="6">
        <v>2</v>
      </c>
      <c r="AA244" s="30" t="s">
        <v>28</v>
      </c>
      <c r="AB244" s="29" t="s">
        <v>17</v>
      </c>
      <c r="AC244" s="31">
        <v>6</v>
      </c>
      <c r="AD244" s="30" t="s">
        <v>10</v>
      </c>
      <c r="AE244" s="32">
        <f t="shared" ref="AE244" si="47">AC244*Z244*W244</f>
        <v>12</v>
      </c>
      <c r="AF244" s="111">
        <v>525000</v>
      </c>
      <c r="AG244" s="67">
        <f>AF244*AE244</f>
        <v>6300000</v>
      </c>
      <c r="AH244" s="4"/>
    </row>
    <row r="245" spans="1:38" ht="16.5" customHeight="1" x14ac:dyDescent="0.25">
      <c r="A245" s="55">
        <v>524111</v>
      </c>
      <c r="B245" s="53" t="s">
        <v>70</v>
      </c>
      <c r="C245" s="14"/>
      <c r="D245" s="145"/>
      <c r="E245" s="145"/>
      <c r="G245" s="14"/>
      <c r="H245" s="14"/>
      <c r="K245" s="16"/>
      <c r="L245" s="31"/>
      <c r="M245" s="30"/>
      <c r="N245" s="32"/>
      <c r="O245" s="111"/>
      <c r="P245" s="25">
        <f>SUM(P247:P249)</f>
        <v>154134000</v>
      </c>
      <c r="Q245" s="66"/>
      <c r="R245" s="55">
        <v>524111</v>
      </c>
      <c r="S245" s="53" t="s">
        <v>70</v>
      </c>
      <c r="T245" s="14"/>
      <c r="U245" s="145"/>
      <c r="V245" s="145"/>
      <c r="X245" s="14"/>
      <c r="Y245" s="14"/>
      <c r="AB245" s="16"/>
      <c r="AC245" s="31"/>
      <c r="AD245" s="30"/>
      <c r="AE245" s="32"/>
      <c r="AF245" s="111"/>
      <c r="AG245" s="25">
        <f>SUM(AG247:AG249)</f>
        <v>154134000</v>
      </c>
      <c r="AL245" s="69">
        <v>504000000</v>
      </c>
    </row>
    <row r="246" spans="1:38" ht="16.5" customHeight="1" x14ac:dyDescent="0.25">
      <c r="A246" s="55"/>
      <c r="B246" s="53"/>
      <c r="C246" s="51" t="s">
        <v>91</v>
      </c>
      <c r="D246" s="143"/>
      <c r="E246" s="143"/>
      <c r="G246" s="14"/>
      <c r="H246" s="14"/>
      <c r="K246" s="16"/>
      <c r="L246" s="31"/>
      <c r="M246" s="30"/>
      <c r="N246" s="32"/>
      <c r="O246" s="111"/>
      <c r="P246" s="34"/>
      <c r="Q246" s="67"/>
      <c r="R246" s="55"/>
      <c r="S246" s="53"/>
      <c r="T246" s="51" t="s">
        <v>91</v>
      </c>
      <c r="U246" s="143"/>
      <c r="V246" s="143"/>
      <c r="X246" s="14"/>
      <c r="Y246" s="14"/>
      <c r="AB246" s="16"/>
      <c r="AC246" s="31"/>
      <c r="AD246" s="30"/>
      <c r="AE246" s="32"/>
      <c r="AF246" s="111"/>
      <c r="AG246" s="34"/>
    </row>
    <row r="247" spans="1:38" ht="16.5" customHeight="1" x14ac:dyDescent="0.2">
      <c r="A247" s="55"/>
      <c r="B247" s="35"/>
      <c r="C247" s="14" t="s">
        <v>86</v>
      </c>
      <c r="D247" s="145"/>
      <c r="E247" s="145"/>
      <c r="F247" s="1">
        <v>3</v>
      </c>
      <c r="G247" s="1" t="s">
        <v>16</v>
      </c>
      <c r="H247" s="14" t="s">
        <v>17</v>
      </c>
      <c r="I247" s="15">
        <v>1</v>
      </c>
      <c r="J247" s="14" t="s">
        <v>35</v>
      </c>
      <c r="K247" s="16" t="s">
        <v>17</v>
      </c>
      <c r="L247" s="15">
        <v>6</v>
      </c>
      <c r="M247" s="14" t="s">
        <v>31</v>
      </c>
      <c r="N247" s="32">
        <f>L247*I247*F247</f>
        <v>18</v>
      </c>
      <c r="O247" s="111">
        <v>4863000</v>
      </c>
      <c r="P247" s="67">
        <f>O247*N247</f>
        <v>87534000</v>
      </c>
      <c r="Q247" s="67"/>
      <c r="R247" s="55"/>
      <c r="S247" s="35"/>
      <c r="T247" s="14" t="s">
        <v>86</v>
      </c>
      <c r="U247" s="145"/>
      <c r="V247" s="145"/>
      <c r="W247" s="1">
        <v>3</v>
      </c>
      <c r="X247" s="1" t="s">
        <v>16</v>
      </c>
      <c r="Y247" s="14" t="s">
        <v>17</v>
      </c>
      <c r="Z247" s="15">
        <v>1</v>
      </c>
      <c r="AA247" s="14" t="s">
        <v>35</v>
      </c>
      <c r="AB247" s="16" t="s">
        <v>17</v>
      </c>
      <c r="AC247" s="15">
        <v>6</v>
      </c>
      <c r="AD247" s="14" t="s">
        <v>31</v>
      </c>
      <c r="AE247" s="32">
        <f>AC247*Z247*W247</f>
        <v>18</v>
      </c>
      <c r="AF247" s="111">
        <v>4863000</v>
      </c>
      <c r="AG247" s="67">
        <f>AF247*AE247</f>
        <v>87534000</v>
      </c>
      <c r="AH247" s="4"/>
    </row>
    <row r="248" spans="1:38" ht="16.5" customHeight="1" x14ac:dyDescent="0.2">
      <c r="A248" s="55"/>
      <c r="B248" s="35"/>
      <c r="C248" s="14" t="s">
        <v>42</v>
      </c>
      <c r="D248" s="145"/>
      <c r="E248" s="145"/>
      <c r="F248" s="1">
        <v>3</v>
      </c>
      <c r="G248" s="1" t="s">
        <v>16</v>
      </c>
      <c r="H248" s="14" t="s">
        <v>17</v>
      </c>
      <c r="I248" s="15">
        <v>4</v>
      </c>
      <c r="J248" s="14" t="s">
        <v>39</v>
      </c>
      <c r="K248" s="16" t="s">
        <v>17</v>
      </c>
      <c r="L248" s="15">
        <v>6</v>
      </c>
      <c r="M248" s="14" t="s">
        <v>31</v>
      </c>
      <c r="N248" s="32">
        <f>L248*I248*F248</f>
        <v>72</v>
      </c>
      <c r="O248" s="111">
        <v>400000</v>
      </c>
      <c r="P248" s="67">
        <f>O248*N248</f>
        <v>28800000</v>
      </c>
      <c r="Q248" s="67"/>
      <c r="R248" s="55"/>
      <c r="S248" s="35"/>
      <c r="T248" s="14" t="s">
        <v>42</v>
      </c>
      <c r="U248" s="145"/>
      <c r="V248" s="145"/>
      <c r="W248" s="1">
        <v>3</v>
      </c>
      <c r="X248" s="1" t="s">
        <v>16</v>
      </c>
      <c r="Y248" s="14" t="s">
        <v>17</v>
      </c>
      <c r="Z248" s="15">
        <v>4</v>
      </c>
      <c r="AA248" s="14" t="s">
        <v>39</v>
      </c>
      <c r="AB248" s="16" t="s">
        <v>17</v>
      </c>
      <c r="AC248" s="15">
        <v>6</v>
      </c>
      <c r="AD248" s="14" t="s">
        <v>31</v>
      </c>
      <c r="AE248" s="32">
        <f>AC248*Z248*W248</f>
        <v>72</v>
      </c>
      <c r="AF248" s="111">
        <v>400000</v>
      </c>
      <c r="AG248" s="67">
        <f>AF248*AE248</f>
        <v>28800000</v>
      </c>
    </row>
    <row r="249" spans="1:38" ht="16.5" customHeight="1" x14ac:dyDescent="0.25">
      <c r="A249" s="55"/>
      <c r="B249" s="35"/>
      <c r="C249" s="6" t="s">
        <v>45</v>
      </c>
      <c r="D249" s="141"/>
      <c r="E249" s="141"/>
      <c r="F249" s="6">
        <v>3</v>
      </c>
      <c r="G249" s="6" t="s">
        <v>16</v>
      </c>
      <c r="H249" s="29" t="s">
        <v>17</v>
      </c>
      <c r="I249" s="6">
        <v>3</v>
      </c>
      <c r="J249" s="30" t="s">
        <v>39</v>
      </c>
      <c r="K249" s="29" t="s">
        <v>17</v>
      </c>
      <c r="L249" s="31">
        <v>6</v>
      </c>
      <c r="M249" s="30" t="s">
        <v>31</v>
      </c>
      <c r="N249" s="32">
        <f>L249*I249*F249</f>
        <v>54</v>
      </c>
      <c r="O249" s="111">
        <v>700000</v>
      </c>
      <c r="P249" s="67">
        <f>O249*N249</f>
        <v>37800000</v>
      </c>
      <c r="Q249" s="67"/>
      <c r="R249" s="55"/>
      <c r="S249" s="35"/>
      <c r="T249" s="6" t="s">
        <v>45</v>
      </c>
      <c r="U249" s="141"/>
      <c r="V249" s="141"/>
      <c r="W249" s="6">
        <v>3</v>
      </c>
      <c r="X249" s="6" t="s">
        <v>16</v>
      </c>
      <c r="Y249" s="29" t="s">
        <v>17</v>
      </c>
      <c r="Z249" s="6">
        <v>3</v>
      </c>
      <c r="AA249" s="30" t="s">
        <v>39</v>
      </c>
      <c r="AB249" s="29" t="s">
        <v>17</v>
      </c>
      <c r="AC249" s="31">
        <v>6</v>
      </c>
      <c r="AD249" s="30" t="s">
        <v>31</v>
      </c>
      <c r="AE249" s="32">
        <f>AC249*Z249*W249</f>
        <v>54</v>
      </c>
      <c r="AF249" s="111">
        <v>700000</v>
      </c>
      <c r="AG249" s="67">
        <f>AF249*AE249</f>
        <v>37800000</v>
      </c>
    </row>
    <row r="250" spans="1:38" ht="16.5" customHeight="1" x14ac:dyDescent="0.2">
      <c r="A250" s="127" t="s">
        <v>32</v>
      </c>
      <c r="B250" s="54" t="s">
        <v>33</v>
      </c>
      <c r="C250" s="138"/>
      <c r="D250" s="142"/>
      <c r="E250" s="142"/>
      <c r="F250" s="138"/>
      <c r="G250" s="138"/>
      <c r="H250" s="138"/>
      <c r="I250" s="138"/>
      <c r="J250" s="138"/>
      <c r="K250" s="138"/>
      <c r="L250" s="135"/>
      <c r="M250" s="132"/>
      <c r="N250" s="32"/>
      <c r="O250" s="112"/>
      <c r="P250" s="66">
        <f>SUM(P251)</f>
        <v>1320000</v>
      </c>
      <c r="Q250" s="66"/>
      <c r="R250" s="127" t="s">
        <v>32</v>
      </c>
      <c r="S250" s="54" t="s">
        <v>33</v>
      </c>
      <c r="T250" s="138"/>
      <c r="U250" s="142"/>
      <c r="V250" s="142"/>
      <c r="W250" s="138"/>
      <c r="X250" s="138"/>
      <c r="Y250" s="138"/>
      <c r="Z250" s="138"/>
      <c r="AA250" s="138"/>
      <c r="AB250" s="138"/>
      <c r="AC250" s="135"/>
      <c r="AD250" s="132"/>
      <c r="AE250" s="32"/>
      <c r="AF250" s="112"/>
      <c r="AG250" s="66">
        <f>SUM(AG251)</f>
        <v>1320000</v>
      </c>
    </row>
    <row r="251" spans="1:38" ht="16.5" customHeight="1" x14ac:dyDescent="0.25">
      <c r="A251" s="55"/>
      <c r="B251" s="35"/>
      <c r="C251" s="6" t="s">
        <v>34</v>
      </c>
      <c r="D251" s="141"/>
      <c r="E251" s="141"/>
      <c r="F251" s="6">
        <v>12</v>
      </c>
      <c r="G251" s="6" t="s">
        <v>16</v>
      </c>
      <c r="H251" s="29" t="s">
        <v>17</v>
      </c>
      <c r="I251" s="6">
        <v>1</v>
      </c>
      <c r="J251" s="30" t="s">
        <v>35</v>
      </c>
      <c r="K251" s="29" t="s">
        <v>17</v>
      </c>
      <c r="L251" s="31">
        <v>1</v>
      </c>
      <c r="M251" s="30" t="s">
        <v>31</v>
      </c>
      <c r="N251" s="32">
        <f>F251*I251*L251</f>
        <v>12</v>
      </c>
      <c r="O251" s="111">
        <v>110000</v>
      </c>
      <c r="P251" s="34">
        <f>O251*N251</f>
        <v>1320000</v>
      </c>
      <c r="Q251" s="67"/>
      <c r="R251" s="55"/>
      <c r="S251" s="35"/>
      <c r="T251" s="6" t="s">
        <v>34</v>
      </c>
      <c r="U251" s="141"/>
      <c r="V251" s="141"/>
      <c r="W251" s="6">
        <v>12</v>
      </c>
      <c r="X251" s="6" t="s">
        <v>16</v>
      </c>
      <c r="Y251" s="29" t="s">
        <v>17</v>
      </c>
      <c r="Z251" s="6">
        <v>1</v>
      </c>
      <c r="AA251" s="30" t="s">
        <v>35</v>
      </c>
      <c r="AB251" s="29" t="s">
        <v>17</v>
      </c>
      <c r="AC251" s="31">
        <v>1</v>
      </c>
      <c r="AD251" s="30" t="s">
        <v>31</v>
      </c>
      <c r="AE251" s="32">
        <f>W251*Z251*AC251</f>
        <v>12</v>
      </c>
      <c r="AF251" s="111">
        <v>110000</v>
      </c>
      <c r="AG251" s="34">
        <f>AF251*AE251</f>
        <v>1320000</v>
      </c>
    </row>
    <row r="252" spans="1:38" ht="16.5" customHeight="1" x14ac:dyDescent="0.25">
      <c r="A252" s="55"/>
      <c r="B252" s="35"/>
      <c r="C252" s="6"/>
      <c r="D252" s="141"/>
      <c r="E252" s="141"/>
      <c r="F252" s="6"/>
      <c r="G252" s="6"/>
      <c r="H252" s="29"/>
      <c r="I252" s="6"/>
      <c r="J252" s="30"/>
      <c r="K252" s="29"/>
      <c r="L252" s="31"/>
      <c r="M252" s="30"/>
      <c r="N252" s="32"/>
      <c r="O252" s="111"/>
      <c r="P252" s="34"/>
      <c r="Q252" s="67"/>
      <c r="R252" s="55"/>
      <c r="S252" s="35"/>
      <c r="T252" s="6"/>
      <c r="U252" s="141"/>
      <c r="V252" s="141"/>
      <c r="W252" s="6"/>
      <c r="X252" s="6"/>
      <c r="Y252" s="29"/>
      <c r="Z252" s="6"/>
      <c r="AA252" s="30"/>
      <c r="AB252" s="29"/>
      <c r="AC252" s="31"/>
      <c r="AD252" s="30"/>
      <c r="AE252" s="32"/>
      <c r="AF252" s="111"/>
      <c r="AG252" s="34"/>
    </row>
    <row r="253" spans="1:38" ht="16.5" customHeight="1" x14ac:dyDescent="0.25">
      <c r="A253" s="55" t="s">
        <v>123</v>
      </c>
      <c r="B253" s="53" t="s">
        <v>130</v>
      </c>
      <c r="C253" s="6"/>
      <c r="D253" s="141"/>
      <c r="E253" s="141"/>
      <c r="F253" s="6"/>
      <c r="G253" s="6"/>
      <c r="H253" s="29"/>
      <c r="I253" s="6"/>
      <c r="J253" s="30"/>
      <c r="K253" s="29"/>
      <c r="L253" s="31"/>
      <c r="M253" s="30"/>
      <c r="N253" s="32"/>
      <c r="O253" s="110"/>
      <c r="P253" s="44">
        <f>P256+P261+P264+P254</f>
        <v>80900000</v>
      </c>
      <c r="Q253" s="186"/>
      <c r="R253" s="55" t="s">
        <v>123</v>
      </c>
      <c r="S253" s="53" t="s">
        <v>130</v>
      </c>
      <c r="T253" s="6"/>
      <c r="U253" s="141"/>
      <c r="V253" s="141"/>
      <c r="W253" s="6"/>
      <c r="X253" s="6"/>
      <c r="Y253" s="29"/>
      <c r="Z253" s="6"/>
      <c r="AA253" s="30"/>
      <c r="AB253" s="29"/>
      <c r="AC253" s="31"/>
      <c r="AD253" s="30"/>
      <c r="AE253" s="32"/>
      <c r="AF253" s="110"/>
      <c r="AG253" s="44">
        <f>AG256+AG261+AG264+AG254</f>
        <v>80900000</v>
      </c>
    </row>
    <row r="254" spans="1:38" ht="17.25" customHeight="1" x14ac:dyDescent="0.2">
      <c r="A254" s="55">
        <v>521114</v>
      </c>
      <c r="B254" s="53" t="s">
        <v>184</v>
      </c>
      <c r="C254" s="5"/>
      <c r="D254" s="20"/>
      <c r="E254" s="20"/>
      <c r="N254" s="20"/>
      <c r="O254" s="128"/>
      <c r="P254" s="25">
        <f>SUM(P255)</f>
        <v>200000</v>
      </c>
      <c r="Q254" s="66"/>
      <c r="R254" s="55">
        <v>521114</v>
      </c>
      <c r="S254" s="53" t="s">
        <v>184</v>
      </c>
      <c r="T254" s="5"/>
      <c r="U254" s="20"/>
      <c r="V254" s="20"/>
      <c r="AE254" s="20"/>
      <c r="AF254" s="128"/>
      <c r="AG254" s="25">
        <f>SUM(AG255)</f>
        <v>200000</v>
      </c>
      <c r="AH254" s="4"/>
      <c r="AI254" s="105"/>
    </row>
    <row r="255" spans="1:38" ht="17.25" customHeight="1" x14ac:dyDescent="0.25">
      <c r="A255" s="181"/>
      <c r="B255" s="35"/>
      <c r="C255" s="6" t="s">
        <v>14</v>
      </c>
      <c r="D255" s="141"/>
      <c r="E255" s="141"/>
      <c r="F255" s="6"/>
      <c r="G255" s="6"/>
      <c r="H255" s="29"/>
      <c r="I255" s="6">
        <v>2</v>
      </c>
      <c r="J255" s="30" t="s">
        <v>10</v>
      </c>
      <c r="K255" s="29"/>
      <c r="L255" s="31"/>
      <c r="M255" s="30"/>
      <c r="N255" s="32">
        <f>I255</f>
        <v>2</v>
      </c>
      <c r="O255" s="110">
        <v>100000</v>
      </c>
      <c r="P255" s="34">
        <f>O255*N255</f>
        <v>200000</v>
      </c>
      <c r="Q255" s="67"/>
      <c r="R255" s="181"/>
      <c r="S255" s="35"/>
      <c r="T255" s="6" t="s">
        <v>14</v>
      </c>
      <c r="U255" s="141"/>
      <c r="V255" s="141"/>
      <c r="W255" s="6"/>
      <c r="X255" s="6"/>
      <c r="Y255" s="29"/>
      <c r="Z255" s="6">
        <v>2</v>
      </c>
      <c r="AA255" s="30" t="s">
        <v>10</v>
      </c>
      <c r="AB255" s="29"/>
      <c r="AC255" s="31"/>
      <c r="AD255" s="30"/>
      <c r="AE255" s="32">
        <f>Z255</f>
        <v>2</v>
      </c>
      <c r="AF255" s="110">
        <v>100000</v>
      </c>
      <c r="AG255" s="34">
        <f>AF255*AE255</f>
        <v>200000</v>
      </c>
      <c r="AH255" s="4"/>
      <c r="AI255" s="105"/>
    </row>
    <row r="256" spans="1:38" ht="16.5" customHeight="1" x14ac:dyDescent="0.2">
      <c r="A256" s="55">
        <v>521211</v>
      </c>
      <c r="B256" s="22" t="s">
        <v>8</v>
      </c>
      <c r="C256" s="13"/>
      <c r="D256" s="108"/>
      <c r="E256" s="108"/>
      <c r="F256" s="13"/>
      <c r="G256" s="13"/>
      <c r="H256" s="13"/>
      <c r="I256" s="13"/>
      <c r="J256" s="5"/>
      <c r="K256" s="13"/>
      <c r="L256" s="133"/>
      <c r="M256" s="192"/>
      <c r="N256" s="134"/>
      <c r="O256" s="110"/>
      <c r="P256" s="25">
        <f>SUM(P257:P260)</f>
        <v>15200000</v>
      </c>
      <c r="Q256" s="66"/>
      <c r="R256" s="55">
        <v>521211</v>
      </c>
      <c r="S256" s="22" t="s">
        <v>8</v>
      </c>
      <c r="T256" s="13"/>
      <c r="U256" s="108"/>
      <c r="V256" s="108"/>
      <c r="W256" s="13"/>
      <c r="X256" s="13"/>
      <c r="Y256" s="13"/>
      <c r="Z256" s="13"/>
      <c r="AA256" s="5"/>
      <c r="AB256" s="13"/>
      <c r="AC256" s="133"/>
      <c r="AD256" s="192"/>
      <c r="AE256" s="134"/>
      <c r="AF256" s="110"/>
      <c r="AG256" s="25">
        <f>SUM(AG257:AG260)</f>
        <v>15200000</v>
      </c>
    </row>
    <row r="257" spans="1:34" ht="16.5" customHeight="1" x14ac:dyDescent="0.25">
      <c r="A257" s="55"/>
      <c r="B257" s="53"/>
      <c r="C257" s="6" t="s">
        <v>9</v>
      </c>
      <c r="D257" s="141"/>
      <c r="E257" s="141"/>
      <c r="F257" s="6"/>
      <c r="G257" s="6"/>
      <c r="H257" s="29"/>
      <c r="I257" s="6">
        <v>2</v>
      </c>
      <c r="J257" s="30" t="s">
        <v>10</v>
      </c>
      <c r="K257" s="29"/>
      <c r="L257" s="31"/>
      <c r="M257" s="30"/>
      <c r="N257" s="32">
        <f>I257</f>
        <v>2</v>
      </c>
      <c r="O257" s="110">
        <v>1000000</v>
      </c>
      <c r="P257" s="34">
        <f>O257*N257</f>
        <v>2000000</v>
      </c>
      <c r="Q257" s="67"/>
      <c r="R257" s="55"/>
      <c r="S257" s="53"/>
      <c r="T257" s="6" t="s">
        <v>9</v>
      </c>
      <c r="U257" s="141"/>
      <c r="V257" s="141"/>
      <c r="W257" s="6"/>
      <c r="X257" s="6"/>
      <c r="Y257" s="29"/>
      <c r="Z257" s="6">
        <v>2</v>
      </c>
      <c r="AA257" s="30" t="s">
        <v>10</v>
      </c>
      <c r="AB257" s="29"/>
      <c r="AC257" s="31"/>
      <c r="AD257" s="30"/>
      <c r="AE257" s="32">
        <f>Z257</f>
        <v>2</v>
      </c>
      <c r="AF257" s="110">
        <v>1000000</v>
      </c>
      <c r="AG257" s="34">
        <f>AF257*AE257</f>
        <v>2000000</v>
      </c>
    </row>
    <row r="258" spans="1:34" ht="16.5" customHeight="1" x14ac:dyDescent="0.25">
      <c r="A258" s="55"/>
      <c r="B258" s="53"/>
      <c r="C258" s="6" t="s">
        <v>12</v>
      </c>
      <c r="D258" s="141"/>
      <c r="E258" s="141"/>
      <c r="F258" s="6"/>
      <c r="G258" s="6"/>
      <c r="H258" s="29"/>
      <c r="I258" s="6">
        <v>2</v>
      </c>
      <c r="J258" s="30" t="s">
        <v>10</v>
      </c>
      <c r="K258" s="29"/>
      <c r="L258" s="31"/>
      <c r="M258" s="30"/>
      <c r="N258" s="32">
        <f>I258</f>
        <v>2</v>
      </c>
      <c r="O258" s="110">
        <v>1000000</v>
      </c>
      <c r="P258" s="34">
        <f>O258*N258</f>
        <v>2000000</v>
      </c>
      <c r="Q258" s="67"/>
      <c r="R258" s="55"/>
      <c r="S258" s="53"/>
      <c r="T258" s="6" t="s">
        <v>12</v>
      </c>
      <c r="U258" s="141"/>
      <c r="V258" s="141"/>
      <c r="W258" s="6"/>
      <c r="X258" s="6"/>
      <c r="Y258" s="29"/>
      <c r="Z258" s="6">
        <v>2</v>
      </c>
      <c r="AA258" s="30" t="s">
        <v>10</v>
      </c>
      <c r="AB258" s="29"/>
      <c r="AC258" s="31"/>
      <c r="AD258" s="30"/>
      <c r="AE258" s="32">
        <f>Z258</f>
        <v>2</v>
      </c>
      <c r="AF258" s="110">
        <v>1000000</v>
      </c>
      <c r="AG258" s="34">
        <f>AF258*AE258</f>
        <v>2000000</v>
      </c>
      <c r="AH258" s="4"/>
    </row>
    <row r="259" spans="1:34" ht="16.5" customHeight="1" x14ac:dyDescent="0.25">
      <c r="A259" s="55"/>
      <c r="B259" s="53"/>
      <c r="C259" s="6" t="s">
        <v>13</v>
      </c>
      <c r="D259" s="141"/>
      <c r="E259" s="141"/>
      <c r="F259" s="6"/>
      <c r="G259" s="6"/>
      <c r="H259" s="29"/>
      <c r="I259" s="6">
        <v>2</v>
      </c>
      <c r="J259" s="30" t="s">
        <v>10</v>
      </c>
      <c r="K259" s="29"/>
      <c r="L259" s="31"/>
      <c r="M259" s="30"/>
      <c r="N259" s="32">
        <f>I259</f>
        <v>2</v>
      </c>
      <c r="O259" s="110">
        <v>2000000</v>
      </c>
      <c r="P259" s="34">
        <f>O259*N259</f>
        <v>4000000</v>
      </c>
      <c r="Q259" s="67"/>
      <c r="R259" s="55"/>
      <c r="S259" s="53"/>
      <c r="T259" s="6" t="s">
        <v>13</v>
      </c>
      <c r="U259" s="141"/>
      <c r="V259" s="141"/>
      <c r="W259" s="6"/>
      <c r="X259" s="6"/>
      <c r="Y259" s="29"/>
      <c r="Z259" s="6">
        <v>2</v>
      </c>
      <c r="AA259" s="30" t="s">
        <v>10</v>
      </c>
      <c r="AB259" s="29"/>
      <c r="AC259" s="31"/>
      <c r="AD259" s="30"/>
      <c r="AE259" s="32">
        <f>Z259</f>
        <v>2</v>
      </c>
      <c r="AF259" s="110">
        <v>2000000</v>
      </c>
      <c r="AG259" s="34">
        <f>AF259*AE259</f>
        <v>4000000</v>
      </c>
    </row>
    <row r="260" spans="1:34" ht="16.5" customHeight="1" x14ac:dyDescent="0.25">
      <c r="A260" s="55"/>
      <c r="B260" s="35"/>
      <c r="C260" s="6" t="s">
        <v>15</v>
      </c>
      <c r="D260" s="141"/>
      <c r="E260" s="141"/>
      <c r="F260" s="6">
        <v>30</v>
      </c>
      <c r="G260" s="6" t="s">
        <v>16</v>
      </c>
      <c r="H260" s="29" t="s">
        <v>17</v>
      </c>
      <c r="I260" s="6">
        <v>4</v>
      </c>
      <c r="J260" s="30" t="s">
        <v>10</v>
      </c>
      <c r="K260" s="29" t="s">
        <v>17</v>
      </c>
      <c r="L260" s="31">
        <v>1</v>
      </c>
      <c r="M260" s="30" t="s">
        <v>39</v>
      </c>
      <c r="N260" s="32">
        <f>F260*I260</f>
        <v>120</v>
      </c>
      <c r="O260" s="110">
        <v>60000</v>
      </c>
      <c r="P260" s="34">
        <f>O260*N260</f>
        <v>7200000</v>
      </c>
      <c r="Q260" s="67"/>
      <c r="R260" s="55"/>
      <c r="S260" s="35"/>
      <c r="T260" s="6" t="s">
        <v>15</v>
      </c>
      <c r="U260" s="141"/>
      <c r="V260" s="141"/>
      <c r="W260" s="6">
        <v>30</v>
      </c>
      <c r="X260" s="6" t="s">
        <v>16</v>
      </c>
      <c r="Y260" s="29" t="s">
        <v>17</v>
      </c>
      <c r="Z260" s="6">
        <v>4</v>
      </c>
      <c r="AA260" s="30" t="s">
        <v>10</v>
      </c>
      <c r="AB260" s="29" t="s">
        <v>17</v>
      </c>
      <c r="AC260" s="31">
        <v>1</v>
      </c>
      <c r="AD260" s="30" t="s">
        <v>39</v>
      </c>
      <c r="AE260" s="32">
        <f>W260*Z260</f>
        <v>120</v>
      </c>
      <c r="AF260" s="110">
        <v>60000</v>
      </c>
      <c r="AG260" s="34">
        <f>AF260*AE260</f>
        <v>7200000</v>
      </c>
    </row>
    <row r="261" spans="1:34" ht="16.5" customHeight="1" x14ac:dyDescent="0.25">
      <c r="A261" s="55">
        <v>522151</v>
      </c>
      <c r="B261" s="22" t="s">
        <v>26</v>
      </c>
      <c r="C261" s="13"/>
      <c r="D261" s="108"/>
      <c r="E261" s="108"/>
      <c r="F261" s="13"/>
      <c r="G261" s="13"/>
      <c r="H261" s="13"/>
      <c r="I261" s="5"/>
      <c r="J261" s="30"/>
      <c r="K261" s="29"/>
      <c r="L261" s="31"/>
      <c r="M261" s="30"/>
      <c r="N261" s="32"/>
      <c r="O261" s="111"/>
      <c r="P261" s="25">
        <f>SUM(P262:P263)</f>
        <v>28000000</v>
      </c>
      <c r="Q261" s="66"/>
      <c r="R261" s="55">
        <v>522151</v>
      </c>
      <c r="S261" s="22" t="s">
        <v>26</v>
      </c>
      <c r="T261" s="13"/>
      <c r="U261" s="108"/>
      <c r="V261" s="108"/>
      <c r="W261" s="13"/>
      <c r="X261" s="13"/>
      <c r="Y261" s="13"/>
      <c r="Z261" s="5"/>
      <c r="AA261" s="30"/>
      <c r="AB261" s="29"/>
      <c r="AC261" s="31"/>
      <c r="AD261" s="30"/>
      <c r="AE261" s="32"/>
      <c r="AF261" s="111"/>
      <c r="AG261" s="25">
        <f>SUM(AG262:AG263)</f>
        <v>28000000</v>
      </c>
    </row>
    <row r="262" spans="1:34" ht="16.5" customHeight="1" x14ac:dyDescent="0.25">
      <c r="A262" s="55"/>
      <c r="B262" s="35"/>
      <c r="C262" s="6" t="s">
        <v>27</v>
      </c>
      <c r="D262" s="141"/>
      <c r="E262" s="141"/>
      <c r="F262" s="6">
        <v>2</v>
      </c>
      <c r="G262" s="6" t="s">
        <v>16</v>
      </c>
      <c r="H262" s="29" t="s">
        <v>17</v>
      </c>
      <c r="I262" s="6">
        <v>2</v>
      </c>
      <c r="J262" s="30" t="s">
        <v>28</v>
      </c>
      <c r="K262" s="29" t="s">
        <v>17</v>
      </c>
      <c r="L262" s="31">
        <v>4</v>
      </c>
      <c r="M262" s="30" t="s">
        <v>10</v>
      </c>
      <c r="N262" s="32">
        <f>L262*I262*F262</f>
        <v>16</v>
      </c>
      <c r="O262" s="111">
        <v>1400000</v>
      </c>
      <c r="P262" s="67">
        <f>O262*N262</f>
        <v>22400000</v>
      </c>
      <c r="Q262" s="67"/>
      <c r="R262" s="55"/>
      <c r="S262" s="35"/>
      <c r="T262" s="6" t="s">
        <v>27</v>
      </c>
      <c r="U262" s="141"/>
      <c r="V262" s="141"/>
      <c r="W262" s="6">
        <v>2</v>
      </c>
      <c r="X262" s="6" t="s">
        <v>16</v>
      </c>
      <c r="Y262" s="29" t="s">
        <v>17</v>
      </c>
      <c r="Z262" s="6">
        <v>2</v>
      </c>
      <c r="AA262" s="30" t="s">
        <v>28</v>
      </c>
      <c r="AB262" s="29" t="s">
        <v>17</v>
      </c>
      <c r="AC262" s="31">
        <v>4</v>
      </c>
      <c r="AD262" s="30" t="s">
        <v>10</v>
      </c>
      <c r="AE262" s="32">
        <f>AC262*Z262*W262</f>
        <v>16</v>
      </c>
      <c r="AF262" s="111">
        <v>1400000</v>
      </c>
      <c r="AG262" s="67">
        <f>AF262*AE262</f>
        <v>22400000</v>
      </c>
    </row>
    <row r="263" spans="1:34" ht="16.5" customHeight="1" x14ac:dyDescent="0.25">
      <c r="A263" s="55"/>
      <c r="B263" s="35"/>
      <c r="C263" s="6" t="s">
        <v>30</v>
      </c>
      <c r="D263" s="141"/>
      <c r="E263" s="141"/>
      <c r="F263" s="6">
        <v>1</v>
      </c>
      <c r="G263" s="6" t="s">
        <v>16</v>
      </c>
      <c r="H263" s="29" t="s">
        <v>17</v>
      </c>
      <c r="I263" s="6">
        <v>2</v>
      </c>
      <c r="J263" s="30" t="s">
        <v>28</v>
      </c>
      <c r="K263" s="29" t="s">
        <v>17</v>
      </c>
      <c r="L263" s="31">
        <v>4</v>
      </c>
      <c r="M263" s="30" t="s">
        <v>10</v>
      </c>
      <c r="N263" s="32">
        <f t="shared" ref="N263" si="48">L263*I263*F263</f>
        <v>8</v>
      </c>
      <c r="O263" s="111">
        <v>700000</v>
      </c>
      <c r="P263" s="67">
        <f>O263*N263</f>
        <v>5600000</v>
      </c>
      <c r="Q263" s="67"/>
      <c r="R263" s="55"/>
      <c r="S263" s="35"/>
      <c r="T263" s="6" t="s">
        <v>30</v>
      </c>
      <c r="U263" s="141"/>
      <c r="V263" s="141"/>
      <c r="W263" s="6">
        <v>1</v>
      </c>
      <c r="X263" s="6" t="s">
        <v>16</v>
      </c>
      <c r="Y263" s="29" t="s">
        <v>17</v>
      </c>
      <c r="Z263" s="6">
        <v>2</v>
      </c>
      <c r="AA263" s="30" t="s">
        <v>28</v>
      </c>
      <c r="AB263" s="29" t="s">
        <v>17</v>
      </c>
      <c r="AC263" s="31">
        <v>4</v>
      </c>
      <c r="AD263" s="30" t="s">
        <v>10</v>
      </c>
      <c r="AE263" s="32">
        <f t="shared" ref="AE263" si="49">AC263*Z263*W263</f>
        <v>8</v>
      </c>
      <c r="AF263" s="111">
        <v>700000</v>
      </c>
      <c r="AG263" s="67">
        <f>AF263*AE263</f>
        <v>5600000</v>
      </c>
    </row>
    <row r="264" spans="1:34" ht="16.5" customHeight="1" x14ac:dyDescent="0.2">
      <c r="A264" s="127" t="s">
        <v>32</v>
      </c>
      <c r="B264" s="54" t="s">
        <v>33</v>
      </c>
      <c r="C264" s="138"/>
      <c r="D264" s="142"/>
      <c r="E264" s="142"/>
      <c r="F264" s="138"/>
      <c r="G264" s="138"/>
      <c r="H264" s="138"/>
      <c r="I264" s="138"/>
      <c r="J264" s="138"/>
      <c r="K264" s="138"/>
      <c r="L264" s="135"/>
      <c r="M264" s="132"/>
      <c r="N264" s="32"/>
      <c r="O264" s="112"/>
      <c r="P264" s="66">
        <f>SUM(P265:P268)</f>
        <v>37500000</v>
      </c>
      <c r="Q264" s="66"/>
      <c r="R264" s="127" t="s">
        <v>32</v>
      </c>
      <c r="S264" s="54" t="s">
        <v>33</v>
      </c>
      <c r="T264" s="138"/>
      <c r="U264" s="142"/>
      <c r="V264" s="142"/>
      <c r="W264" s="138"/>
      <c r="X264" s="138"/>
      <c r="Y264" s="138"/>
      <c r="Z264" s="138"/>
      <c r="AA264" s="138"/>
      <c r="AB264" s="138"/>
      <c r="AC264" s="135"/>
      <c r="AD264" s="132"/>
      <c r="AE264" s="32"/>
      <c r="AF264" s="112"/>
      <c r="AG264" s="66">
        <f>SUM(AG265:AG268)</f>
        <v>37500000</v>
      </c>
    </row>
    <row r="265" spans="1:34" ht="16.5" customHeight="1" x14ac:dyDescent="0.25">
      <c r="A265" s="55"/>
      <c r="B265" s="35"/>
      <c r="C265" s="6" t="s">
        <v>105</v>
      </c>
      <c r="D265" s="141"/>
      <c r="E265" s="141"/>
      <c r="F265" s="6">
        <v>10</v>
      </c>
      <c r="G265" s="6" t="s">
        <v>16</v>
      </c>
      <c r="H265" s="29" t="s">
        <v>17</v>
      </c>
      <c r="I265" s="6">
        <v>1</v>
      </c>
      <c r="J265" s="30" t="s">
        <v>35</v>
      </c>
      <c r="K265" s="29" t="s">
        <v>17</v>
      </c>
      <c r="L265" s="31">
        <v>3</v>
      </c>
      <c r="M265" s="30" t="s">
        <v>31</v>
      </c>
      <c r="N265" s="32">
        <f>F265*I265*L265</f>
        <v>30</v>
      </c>
      <c r="O265" s="111">
        <v>110000</v>
      </c>
      <c r="P265" s="34">
        <f>O265*N265</f>
        <v>3300000</v>
      </c>
      <c r="Q265" s="67"/>
      <c r="R265" s="55"/>
      <c r="S265" s="35"/>
      <c r="T265" s="6" t="s">
        <v>105</v>
      </c>
      <c r="U265" s="141"/>
      <c r="V265" s="141"/>
      <c r="W265" s="6">
        <v>10</v>
      </c>
      <c r="X265" s="6" t="s">
        <v>16</v>
      </c>
      <c r="Y265" s="29" t="s">
        <v>17</v>
      </c>
      <c r="Z265" s="6">
        <v>1</v>
      </c>
      <c r="AA265" s="30" t="s">
        <v>35</v>
      </c>
      <c r="AB265" s="29" t="s">
        <v>17</v>
      </c>
      <c r="AC265" s="31">
        <v>3</v>
      </c>
      <c r="AD265" s="30" t="s">
        <v>31</v>
      </c>
      <c r="AE265" s="32">
        <f>W265*Z265*AC265</f>
        <v>30</v>
      </c>
      <c r="AF265" s="111">
        <v>110000</v>
      </c>
      <c r="AG265" s="34">
        <f>AF265*AE265</f>
        <v>3300000</v>
      </c>
    </row>
    <row r="266" spans="1:34" ht="16.5" customHeight="1" x14ac:dyDescent="0.25">
      <c r="A266" s="55"/>
      <c r="B266" s="35"/>
      <c r="C266" s="6" t="s">
        <v>38</v>
      </c>
      <c r="D266" s="141"/>
      <c r="E266" s="141"/>
      <c r="F266" s="6">
        <v>30</v>
      </c>
      <c r="G266" s="6" t="s">
        <v>16</v>
      </c>
      <c r="H266" s="29" t="s">
        <v>17</v>
      </c>
      <c r="I266" s="6">
        <v>2</v>
      </c>
      <c r="J266" s="30" t="s">
        <v>39</v>
      </c>
      <c r="K266" s="29" t="s">
        <v>17</v>
      </c>
      <c r="L266" s="31">
        <v>1</v>
      </c>
      <c r="M266" s="30" t="s">
        <v>31</v>
      </c>
      <c r="N266" s="32">
        <f>F266*I266*L266</f>
        <v>60</v>
      </c>
      <c r="O266" s="111">
        <v>330000</v>
      </c>
      <c r="P266" s="34">
        <f>O266*N266</f>
        <v>19800000</v>
      </c>
      <c r="Q266" s="67"/>
      <c r="R266" s="55"/>
      <c r="S266" s="35"/>
      <c r="T266" s="6" t="s">
        <v>38</v>
      </c>
      <c r="U266" s="141"/>
      <c r="V266" s="141"/>
      <c r="W266" s="6">
        <v>30</v>
      </c>
      <c r="X266" s="6" t="s">
        <v>16</v>
      </c>
      <c r="Y266" s="29" t="s">
        <v>17</v>
      </c>
      <c r="Z266" s="6">
        <v>2</v>
      </c>
      <c r="AA266" s="30" t="s">
        <v>39</v>
      </c>
      <c r="AB266" s="29" t="s">
        <v>17</v>
      </c>
      <c r="AC266" s="31">
        <v>1</v>
      </c>
      <c r="AD266" s="30" t="s">
        <v>31</v>
      </c>
      <c r="AE266" s="32">
        <f>W266*Z266*AC266</f>
        <v>60</v>
      </c>
      <c r="AF266" s="111">
        <v>330000</v>
      </c>
      <c r="AG266" s="34">
        <f>AF266*AE266</f>
        <v>19800000</v>
      </c>
    </row>
    <row r="267" spans="1:34" ht="16.5" customHeight="1" x14ac:dyDescent="0.25">
      <c r="A267" s="55"/>
      <c r="B267" s="35"/>
      <c r="C267" s="6" t="s">
        <v>34</v>
      </c>
      <c r="D267" s="141"/>
      <c r="E267" s="141"/>
      <c r="F267" s="6">
        <v>30</v>
      </c>
      <c r="G267" s="6" t="s">
        <v>16</v>
      </c>
      <c r="H267" s="29" t="s">
        <v>17</v>
      </c>
      <c r="I267" s="6">
        <v>2</v>
      </c>
      <c r="J267" s="30" t="s">
        <v>35</v>
      </c>
      <c r="K267" s="29" t="s">
        <v>17</v>
      </c>
      <c r="L267" s="31">
        <v>1</v>
      </c>
      <c r="M267" s="30" t="s">
        <v>31</v>
      </c>
      <c r="N267" s="32">
        <f>F267*I267*L267</f>
        <v>60</v>
      </c>
      <c r="O267" s="111">
        <v>110000</v>
      </c>
      <c r="P267" s="34">
        <f>O267*N267</f>
        <v>6600000</v>
      </c>
      <c r="Q267" s="67"/>
      <c r="R267" s="55"/>
      <c r="S267" s="35"/>
      <c r="T267" s="6" t="s">
        <v>34</v>
      </c>
      <c r="U267" s="141"/>
      <c r="V267" s="141"/>
      <c r="W267" s="6">
        <v>30</v>
      </c>
      <c r="X267" s="6" t="s">
        <v>16</v>
      </c>
      <c r="Y267" s="29" t="s">
        <v>17</v>
      </c>
      <c r="Z267" s="6">
        <v>2</v>
      </c>
      <c r="AA267" s="30" t="s">
        <v>35</v>
      </c>
      <c r="AB267" s="29" t="s">
        <v>17</v>
      </c>
      <c r="AC267" s="31">
        <v>1</v>
      </c>
      <c r="AD267" s="30" t="s">
        <v>31</v>
      </c>
      <c r="AE267" s="32">
        <f>W267*Z267*AC267</f>
        <v>60</v>
      </c>
      <c r="AF267" s="111">
        <v>110000</v>
      </c>
      <c r="AG267" s="34">
        <f>AF267*AE267</f>
        <v>6600000</v>
      </c>
    </row>
    <row r="268" spans="1:34" ht="16.5" customHeight="1" x14ac:dyDescent="0.25">
      <c r="A268" s="55"/>
      <c r="B268" s="35"/>
      <c r="C268" s="6" t="s">
        <v>40</v>
      </c>
      <c r="D268" s="141"/>
      <c r="E268" s="141"/>
      <c r="F268" s="6">
        <v>30</v>
      </c>
      <c r="G268" s="6" t="s">
        <v>16</v>
      </c>
      <c r="H268" s="29" t="s">
        <v>17</v>
      </c>
      <c r="I268" s="6">
        <v>2</v>
      </c>
      <c r="J268" s="30" t="s">
        <v>39</v>
      </c>
      <c r="K268" s="29" t="s">
        <v>17</v>
      </c>
      <c r="L268" s="31">
        <v>1</v>
      </c>
      <c r="M268" s="30" t="s">
        <v>31</v>
      </c>
      <c r="N268" s="32">
        <f>F268*I268*L268</f>
        <v>60</v>
      </c>
      <c r="O268" s="111">
        <v>130000</v>
      </c>
      <c r="P268" s="34">
        <f>O268*N268</f>
        <v>7800000</v>
      </c>
      <c r="Q268" s="67"/>
      <c r="R268" s="55"/>
      <c r="S268" s="35"/>
      <c r="T268" s="6" t="s">
        <v>40</v>
      </c>
      <c r="U268" s="141"/>
      <c r="V268" s="141"/>
      <c r="W268" s="6">
        <v>30</v>
      </c>
      <c r="X268" s="6" t="s">
        <v>16</v>
      </c>
      <c r="Y268" s="29" t="s">
        <v>17</v>
      </c>
      <c r="Z268" s="6">
        <v>2</v>
      </c>
      <c r="AA268" s="30" t="s">
        <v>39</v>
      </c>
      <c r="AB268" s="29" t="s">
        <v>17</v>
      </c>
      <c r="AC268" s="31">
        <v>1</v>
      </c>
      <c r="AD268" s="30" t="s">
        <v>31</v>
      </c>
      <c r="AE268" s="32">
        <f>W268*Z268*AC268</f>
        <v>60</v>
      </c>
      <c r="AF268" s="111">
        <v>130000</v>
      </c>
      <c r="AG268" s="34">
        <f>AF268*AE268</f>
        <v>7800000</v>
      </c>
    </row>
    <row r="269" spans="1:34" ht="16.5" customHeight="1" x14ac:dyDescent="0.25">
      <c r="A269" s="55"/>
      <c r="B269" s="35"/>
      <c r="C269" s="6"/>
      <c r="D269" s="141"/>
      <c r="E269" s="141"/>
      <c r="F269" s="6"/>
      <c r="G269" s="6"/>
      <c r="H269" s="29"/>
      <c r="I269" s="6"/>
      <c r="J269" s="30"/>
      <c r="K269" s="29"/>
      <c r="L269" s="31"/>
      <c r="M269" s="30"/>
      <c r="N269" s="32"/>
      <c r="O269" s="111"/>
      <c r="P269" s="34"/>
      <c r="Q269" s="67"/>
      <c r="R269" s="55"/>
      <c r="S269" s="35"/>
      <c r="T269" s="6"/>
      <c r="U269" s="141"/>
      <c r="V269" s="141"/>
      <c r="W269" s="6"/>
      <c r="X269" s="6"/>
      <c r="Y269" s="29"/>
      <c r="Z269" s="6"/>
      <c r="AA269" s="30"/>
      <c r="AB269" s="29"/>
      <c r="AC269" s="31"/>
      <c r="AD269" s="30"/>
      <c r="AE269" s="32"/>
      <c r="AF269" s="111"/>
      <c r="AG269" s="34"/>
    </row>
    <row r="270" spans="1:34" ht="16.5" customHeight="1" x14ac:dyDescent="0.25">
      <c r="A270" s="55" t="s">
        <v>124</v>
      </c>
      <c r="B270" s="53" t="s">
        <v>23</v>
      </c>
      <c r="C270" s="51"/>
      <c r="D270" s="143"/>
      <c r="E270" s="143"/>
      <c r="F270" s="6"/>
      <c r="G270" s="6"/>
      <c r="H270" s="29"/>
      <c r="I270" s="6"/>
      <c r="J270" s="30"/>
      <c r="K270" s="29"/>
      <c r="L270" s="31"/>
      <c r="M270" s="30"/>
      <c r="N270" s="32"/>
      <c r="O270" s="110"/>
      <c r="P270" s="44">
        <f>P271</f>
        <v>3200000</v>
      </c>
      <c r="Q270" s="186"/>
      <c r="R270" s="55" t="s">
        <v>124</v>
      </c>
      <c r="S270" s="53" t="s">
        <v>23</v>
      </c>
      <c r="T270" s="51"/>
      <c r="U270" s="143"/>
      <c r="V270" s="143"/>
      <c r="W270" s="6"/>
      <c r="X270" s="6"/>
      <c r="Y270" s="29"/>
      <c r="Z270" s="6"/>
      <c r="AA270" s="30"/>
      <c r="AB270" s="29"/>
      <c r="AC270" s="31"/>
      <c r="AD270" s="30"/>
      <c r="AE270" s="32"/>
      <c r="AF270" s="110"/>
      <c r="AG270" s="44">
        <f>AG271</f>
        <v>3200000</v>
      </c>
    </row>
    <row r="271" spans="1:34" ht="16.5" customHeight="1" x14ac:dyDescent="0.2">
      <c r="A271" s="55">
        <v>521211</v>
      </c>
      <c r="B271" s="22" t="s">
        <v>8</v>
      </c>
      <c r="C271" s="13"/>
      <c r="D271" s="108"/>
      <c r="E271" s="108"/>
      <c r="F271" s="13"/>
      <c r="G271" s="13"/>
      <c r="H271" s="13"/>
      <c r="I271" s="13"/>
      <c r="J271" s="5"/>
      <c r="K271" s="13"/>
      <c r="L271" s="133"/>
      <c r="M271" s="192"/>
      <c r="N271" s="134"/>
      <c r="O271" s="110"/>
      <c r="P271" s="25">
        <f>SUM(P272:P275)</f>
        <v>3200000</v>
      </c>
      <c r="Q271" s="66"/>
      <c r="R271" s="55">
        <v>521211</v>
      </c>
      <c r="S271" s="22" t="s">
        <v>8</v>
      </c>
      <c r="T271" s="13"/>
      <c r="U271" s="108"/>
      <c r="V271" s="108"/>
      <c r="W271" s="13"/>
      <c r="X271" s="13"/>
      <c r="Y271" s="13"/>
      <c r="Z271" s="13"/>
      <c r="AA271" s="5"/>
      <c r="AB271" s="13"/>
      <c r="AC271" s="133"/>
      <c r="AD271" s="192"/>
      <c r="AE271" s="134"/>
      <c r="AF271" s="110"/>
      <c r="AG271" s="25">
        <f>SUM(AG272:AG275)</f>
        <v>3200000</v>
      </c>
    </row>
    <row r="272" spans="1:34" ht="16.5" customHeight="1" x14ac:dyDescent="0.25">
      <c r="A272" s="55"/>
      <c r="B272" s="53"/>
      <c r="C272" s="6" t="s">
        <v>9</v>
      </c>
      <c r="D272" s="141"/>
      <c r="E272" s="141"/>
      <c r="F272" s="6"/>
      <c r="G272" s="6"/>
      <c r="H272" s="29"/>
      <c r="I272" s="6">
        <v>1</v>
      </c>
      <c r="J272" s="30" t="s">
        <v>10</v>
      </c>
      <c r="K272" s="29"/>
      <c r="L272" s="31"/>
      <c r="M272" s="30"/>
      <c r="N272" s="32">
        <f>I272</f>
        <v>1</v>
      </c>
      <c r="O272" s="110">
        <v>500000</v>
      </c>
      <c r="P272" s="34">
        <f>O272*N272</f>
        <v>500000</v>
      </c>
      <c r="Q272" s="67"/>
      <c r="R272" s="55"/>
      <c r="S272" s="53"/>
      <c r="T272" s="6" t="s">
        <v>9</v>
      </c>
      <c r="U272" s="141"/>
      <c r="V272" s="141"/>
      <c r="W272" s="6"/>
      <c r="X272" s="6"/>
      <c r="Y272" s="29"/>
      <c r="Z272" s="6">
        <v>1</v>
      </c>
      <c r="AA272" s="30" t="s">
        <v>10</v>
      </c>
      <c r="AB272" s="29"/>
      <c r="AC272" s="31"/>
      <c r="AD272" s="30"/>
      <c r="AE272" s="32">
        <f>Z272</f>
        <v>1</v>
      </c>
      <c r="AF272" s="110">
        <v>500000</v>
      </c>
      <c r="AG272" s="34">
        <f>AF272*AE272</f>
        <v>500000</v>
      </c>
      <c r="AH272" s="4"/>
    </row>
    <row r="273" spans="1:36" ht="16.5" customHeight="1" x14ac:dyDescent="0.25">
      <c r="A273" s="55"/>
      <c r="B273" s="53"/>
      <c r="C273" s="6" t="s">
        <v>12</v>
      </c>
      <c r="D273" s="141"/>
      <c r="E273" s="141"/>
      <c r="F273" s="6"/>
      <c r="G273" s="6"/>
      <c r="H273" s="29"/>
      <c r="I273" s="6">
        <v>1</v>
      </c>
      <c r="J273" s="30" t="s">
        <v>10</v>
      </c>
      <c r="K273" s="29"/>
      <c r="L273" s="31"/>
      <c r="M273" s="30"/>
      <c r="N273" s="32">
        <f t="shared" ref="N273:N274" si="50">I273</f>
        <v>1</v>
      </c>
      <c r="O273" s="110">
        <v>500000</v>
      </c>
      <c r="P273" s="34">
        <f>O273*N273</f>
        <v>500000</v>
      </c>
      <c r="Q273" s="67"/>
      <c r="R273" s="55"/>
      <c r="S273" s="53"/>
      <c r="T273" s="6" t="s">
        <v>12</v>
      </c>
      <c r="U273" s="141"/>
      <c r="V273" s="141"/>
      <c r="W273" s="6"/>
      <c r="X273" s="6"/>
      <c r="Y273" s="29"/>
      <c r="Z273" s="6">
        <v>1</v>
      </c>
      <c r="AA273" s="30" t="s">
        <v>10</v>
      </c>
      <c r="AB273" s="29"/>
      <c r="AC273" s="31"/>
      <c r="AD273" s="30"/>
      <c r="AE273" s="32">
        <f t="shared" ref="AE273:AE274" si="51">Z273</f>
        <v>1</v>
      </c>
      <c r="AF273" s="110">
        <v>500000</v>
      </c>
      <c r="AG273" s="34">
        <f>AF273*AE273</f>
        <v>500000</v>
      </c>
    </row>
    <row r="274" spans="1:36" ht="16.5" customHeight="1" x14ac:dyDescent="0.25">
      <c r="A274" s="55"/>
      <c r="B274" s="53"/>
      <c r="C274" s="6" t="s">
        <v>13</v>
      </c>
      <c r="D274" s="141"/>
      <c r="E274" s="141"/>
      <c r="F274" s="6"/>
      <c r="G274" s="6"/>
      <c r="H274" s="29"/>
      <c r="I274" s="6">
        <v>1</v>
      </c>
      <c r="J274" s="30" t="s">
        <v>10</v>
      </c>
      <c r="K274" s="29"/>
      <c r="L274" s="31"/>
      <c r="M274" s="30"/>
      <c r="N274" s="32">
        <f t="shared" si="50"/>
        <v>1</v>
      </c>
      <c r="O274" s="110">
        <v>1000000</v>
      </c>
      <c r="P274" s="34">
        <f>O274*N274</f>
        <v>1000000</v>
      </c>
      <c r="Q274" s="67"/>
      <c r="R274" s="55"/>
      <c r="S274" s="53"/>
      <c r="T274" s="6" t="s">
        <v>13</v>
      </c>
      <c r="U274" s="141"/>
      <c r="V274" s="141"/>
      <c r="W274" s="6"/>
      <c r="X274" s="6"/>
      <c r="Y274" s="29"/>
      <c r="Z274" s="6">
        <v>1</v>
      </c>
      <c r="AA274" s="30" t="s">
        <v>10</v>
      </c>
      <c r="AB274" s="29"/>
      <c r="AC274" s="31"/>
      <c r="AD274" s="30"/>
      <c r="AE274" s="32">
        <f t="shared" si="51"/>
        <v>1</v>
      </c>
      <c r="AF274" s="110">
        <v>1000000</v>
      </c>
      <c r="AG274" s="34">
        <f>AF274*AE274</f>
        <v>1000000</v>
      </c>
    </row>
    <row r="275" spans="1:36" ht="16.5" customHeight="1" x14ac:dyDescent="0.25">
      <c r="A275" s="55"/>
      <c r="B275" s="35"/>
      <c r="C275" s="6" t="s">
        <v>15</v>
      </c>
      <c r="D275" s="141"/>
      <c r="E275" s="141"/>
      <c r="F275" s="6">
        <v>20</v>
      </c>
      <c r="G275" s="6" t="s">
        <v>16</v>
      </c>
      <c r="H275" s="29" t="s">
        <v>17</v>
      </c>
      <c r="I275" s="6">
        <v>1</v>
      </c>
      <c r="J275" s="30" t="s">
        <v>10</v>
      </c>
      <c r="K275" s="29" t="s">
        <v>17</v>
      </c>
      <c r="L275" s="31">
        <v>1</v>
      </c>
      <c r="M275" s="30" t="s">
        <v>39</v>
      </c>
      <c r="N275" s="32">
        <f>F275*I275</f>
        <v>20</v>
      </c>
      <c r="O275" s="110">
        <v>60000</v>
      </c>
      <c r="P275" s="34">
        <f>O275*N275</f>
        <v>1200000</v>
      </c>
      <c r="Q275" s="67"/>
      <c r="R275" s="55"/>
      <c r="S275" s="35"/>
      <c r="T275" s="6" t="s">
        <v>15</v>
      </c>
      <c r="U275" s="141"/>
      <c r="V275" s="141"/>
      <c r="W275" s="6">
        <v>20</v>
      </c>
      <c r="X275" s="6" t="s">
        <v>16</v>
      </c>
      <c r="Y275" s="29" t="s">
        <v>17</v>
      </c>
      <c r="Z275" s="6">
        <v>1</v>
      </c>
      <c r="AA275" s="30" t="s">
        <v>10</v>
      </c>
      <c r="AB275" s="29" t="s">
        <v>17</v>
      </c>
      <c r="AC275" s="31">
        <v>1</v>
      </c>
      <c r="AD275" s="30" t="s">
        <v>39</v>
      </c>
      <c r="AE275" s="32">
        <f>W275*Z275</f>
        <v>20</v>
      </c>
      <c r="AF275" s="110">
        <v>60000</v>
      </c>
      <c r="AG275" s="34">
        <f>AF275*AE275</f>
        <v>1200000</v>
      </c>
    </row>
    <row r="276" spans="1:36" ht="16.5" customHeight="1" x14ac:dyDescent="0.25">
      <c r="A276" s="55"/>
      <c r="B276" s="35"/>
      <c r="C276" s="6"/>
      <c r="D276" s="141"/>
      <c r="E276" s="141"/>
      <c r="F276" s="6"/>
      <c r="G276" s="6"/>
      <c r="H276" s="29"/>
      <c r="I276" s="6"/>
      <c r="J276" s="30"/>
      <c r="K276" s="29"/>
      <c r="L276" s="31"/>
      <c r="M276" s="30"/>
      <c r="N276" s="32"/>
      <c r="O276" s="110"/>
      <c r="P276" s="34"/>
      <c r="Q276" s="67"/>
      <c r="R276" s="55"/>
      <c r="S276" s="35"/>
      <c r="T276" s="6"/>
      <c r="U276" s="141"/>
      <c r="V276" s="141"/>
      <c r="W276" s="6"/>
      <c r="X276" s="6"/>
      <c r="Y276" s="29"/>
      <c r="Z276" s="6"/>
      <c r="AA276" s="30"/>
      <c r="AB276" s="29"/>
      <c r="AC276" s="31"/>
      <c r="AD276" s="30"/>
      <c r="AE276" s="32"/>
      <c r="AF276" s="110"/>
      <c r="AG276" s="34"/>
    </row>
    <row r="277" spans="1:36" ht="16.5" customHeight="1" x14ac:dyDescent="0.25">
      <c r="A277" s="55"/>
      <c r="B277" s="338"/>
      <c r="C277" s="339"/>
      <c r="D277" s="339"/>
      <c r="E277" s="339"/>
      <c r="F277" s="339"/>
      <c r="G277" s="339"/>
      <c r="H277" s="339"/>
      <c r="I277" s="339"/>
      <c r="J277" s="339"/>
      <c r="K277" s="339"/>
      <c r="L277" s="339"/>
      <c r="M277" s="339"/>
      <c r="N277" s="339"/>
      <c r="O277" s="339"/>
      <c r="P277" s="56">
        <f>P145+P16</f>
        <v>7873227000</v>
      </c>
      <c r="Q277" s="184"/>
      <c r="R277" s="55"/>
      <c r="S277" s="338"/>
      <c r="T277" s="339"/>
      <c r="U277" s="339"/>
      <c r="V277" s="339"/>
      <c r="W277" s="339"/>
      <c r="X277" s="339"/>
      <c r="Y277" s="339"/>
      <c r="Z277" s="339"/>
      <c r="AA277" s="339"/>
      <c r="AB277" s="339"/>
      <c r="AC277" s="339"/>
      <c r="AD277" s="339"/>
      <c r="AE277" s="339"/>
      <c r="AF277" s="339"/>
      <c r="AG277" s="56">
        <f>AG145+AG16</f>
        <v>7873227000</v>
      </c>
      <c r="AH277" s="12"/>
      <c r="AI277" s="3"/>
      <c r="AJ277" s="104"/>
    </row>
    <row r="278" spans="1:36" ht="16.5" customHeight="1" x14ac:dyDescent="0.2">
      <c r="A278" s="57"/>
      <c r="B278" s="131"/>
      <c r="C278" s="58"/>
      <c r="D278" s="58"/>
      <c r="E278" s="58"/>
      <c r="F278" s="58"/>
      <c r="G278" s="58"/>
      <c r="H278" s="58"/>
      <c r="I278" s="58"/>
      <c r="J278" s="59"/>
      <c r="K278" s="58"/>
      <c r="L278" s="60"/>
      <c r="M278" s="59"/>
      <c r="N278" s="58"/>
      <c r="O278" s="113"/>
      <c r="P278" s="61"/>
      <c r="Q278" s="67"/>
      <c r="R278" s="57"/>
      <c r="S278" s="131"/>
      <c r="T278" s="58"/>
      <c r="U278" s="58"/>
      <c r="V278" s="58"/>
      <c r="W278" s="58"/>
      <c r="X278" s="58"/>
      <c r="Y278" s="58"/>
      <c r="Z278" s="58"/>
      <c r="AA278" s="59"/>
      <c r="AB278" s="58"/>
      <c r="AC278" s="60"/>
      <c r="AD278" s="59"/>
      <c r="AE278" s="58"/>
      <c r="AF278" s="113"/>
      <c r="AG278" s="61"/>
      <c r="AI278" s="246"/>
    </row>
    <row r="279" spans="1:36" ht="15" customHeight="1" x14ac:dyDescent="0.2">
      <c r="P279" s="7"/>
      <c r="Q279" s="7"/>
      <c r="AG279" s="7"/>
      <c r="AH279" s="7"/>
      <c r="AI279" s="4"/>
    </row>
    <row r="280" spans="1:36" ht="15" customHeight="1" x14ac:dyDescent="0.2">
      <c r="A280" s="23"/>
      <c r="R280" s="23"/>
      <c r="AG280" s="3">
        <f>P277-AG277</f>
        <v>0</v>
      </c>
    </row>
    <row r="281" spans="1:36" ht="15" customHeight="1" x14ac:dyDescent="0.2">
      <c r="O281" s="114"/>
      <c r="AF281" s="114"/>
      <c r="AH281" s="4"/>
    </row>
    <row r="282" spans="1:36" ht="15" customHeight="1" x14ac:dyDescent="0.2">
      <c r="O282" s="5"/>
      <c r="AF282" s="5"/>
      <c r="AH282" s="4"/>
    </row>
    <row r="283" spans="1:36" ht="15" customHeight="1" x14ac:dyDescent="0.2"/>
    <row r="284" spans="1:36" ht="15" customHeight="1" x14ac:dyDescent="0.2">
      <c r="O284" s="114"/>
      <c r="P284" s="4"/>
      <c r="Q284" s="4"/>
      <c r="W284" s="13" t="s">
        <v>234</v>
      </c>
      <c r="AF284" s="114"/>
      <c r="AG284" s="4"/>
      <c r="AH284" s="4"/>
    </row>
    <row r="285" spans="1:36" ht="15" customHeight="1" x14ac:dyDescent="0.2">
      <c r="O285" s="114"/>
      <c r="P285" s="4"/>
      <c r="Q285" s="4"/>
      <c r="AF285" s="114"/>
      <c r="AG285" s="4"/>
      <c r="AH285" s="4"/>
    </row>
    <row r="286" spans="1:36" ht="15" customHeight="1" x14ac:dyDescent="0.2">
      <c r="O286" s="114"/>
      <c r="P286" s="4"/>
      <c r="Q286" s="4"/>
      <c r="W286" s="1" t="s">
        <v>235</v>
      </c>
      <c r="AF286" s="114"/>
      <c r="AG286" s="4"/>
      <c r="AH286" s="4"/>
    </row>
    <row r="287" spans="1:36" ht="15" customHeight="1" x14ac:dyDescent="0.2">
      <c r="O287" s="114"/>
      <c r="P287" s="4"/>
      <c r="Q287" s="4"/>
      <c r="W287" s="1" t="s">
        <v>236</v>
      </c>
      <c r="AF287" s="114"/>
      <c r="AG287" s="4"/>
      <c r="AH287" s="4"/>
    </row>
    <row r="288" spans="1:36" ht="15" customHeight="1" x14ac:dyDescent="0.2">
      <c r="O288" s="5"/>
      <c r="P288" s="13"/>
      <c r="Q288" s="13"/>
      <c r="AF288" s="5"/>
      <c r="AG288" s="13"/>
      <c r="AH288" s="5"/>
    </row>
    <row r="289" spans="20:38" ht="15" customHeight="1" x14ac:dyDescent="0.2"/>
    <row r="292" spans="20:38" ht="15.75" customHeight="1" x14ac:dyDescent="0.2">
      <c r="W292" s="1" t="s">
        <v>237</v>
      </c>
    </row>
    <row r="293" spans="20:38" ht="15.75" customHeight="1" x14ac:dyDescent="0.2">
      <c r="W293" s="1" t="s">
        <v>238</v>
      </c>
    </row>
    <row r="296" spans="20:38" ht="15.75" customHeight="1" x14ac:dyDescent="0.25">
      <c r="T296" s="214" t="s">
        <v>91</v>
      </c>
      <c r="U296" s="234"/>
      <c r="V296" s="234"/>
      <c r="W296" s="207"/>
      <c r="X296" s="209"/>
      <c r="Y296" s="209"/>
      <c r="Z296" s="207"/>
      <c r="AA296" s="209"/>
      <c r="AB296" s="167"/>
      <c r="AC296" s="120"/>
      <c r="AD296" s="119"/>
      <c r="AE296" s="121"/>
      <c r="AF296" s="122"/>
      <c r="AG296" s="116">
        <f>AG297+AG310</f>
        <v>154053000</v>
      </c>
      <c r="AJ296" s="69">
        <f>AI296-AG296</f>
        <v>-154053000</v>
      </c>
    </row>
    <row r="297" spans="20:38" ht="15.75" customHeight="1" x14ac:dyDescent="0.25">
      <c r="T297" s="214" t="s">
        <v>217</v>
      </c>
      <c r="U297" s="234"/>
      <c r="V297" s="234"/>
      <c r="W297" s="207"/>
      <c r="X297" s="209"/>
      <c r="Y297" s="209"/>
      <c r="Z297" s="207"/>
      <c r="AA297" s="209"/>
      <c r="AB297" s="167"/>
      <c r="AC297" s="120"/>
      <c r="AD297" s="119"/>
      <c r="AE297" s="121"/>
      <c r="AF297" s="122"/>
      <c r="AG297" s="116">
        <f>SUM(AG299:AG308)</f>
        <v>30923000</v>
      </c>
    </row>
    <row r="298" spans="20:38" ht="15.75" customHeight="1" x14ac:dyDescent="0.25">
      <c r="T298" s="214" t="s">
        <v>225</v>
      </c>
      <c r="U298" s="234"/>
      <c r="V298" s="234"/>
      <c r="W298" s="207"/>
      <c r="X298" s="209"/>
      <c r="Y298" s="209"/>
      <c r="Z298" s="207"/>
      <c r="AA298" s="209"/>
      <c r="AB298" s="167"/>
      <c r="AC298" s="120"/>
      <c r="AD298" s="119"/>
      <c r="AE298" s="121"/>
      <c r="AF298" s="122"/>
      <c r="AG298" s="116"/>
    </row>
    <row r="299" spans="20:38" ht="15.75" customHeight="1" x14ac:dyDescent="0.2">
      <c r="T299" s="209" t="s">
        <v>224</v>
      </c>
      <c r="U299" s="235"/>
      <c r="V299" s="235"/>
      <c r="W299" s="207">
        <v>4</v>
      </c>
      <c r="X299" s="207" t="s">
        <v>16</v>
      </c>
      <c r="Y299" s="209" t="s">
        <v>17</v>
      </c>
      <c r="Z299" s="236">
        <v>1</v>
      </c>
      <c r="AA299" s="209" t="s">
        <v>35</v>
      </c>
      <c r="AB299" s="167" t="s">
        <v>17</v>
      </c>
      <c r="AC299" s="236">
        <v>1</v>
      </c>
      <c r="AD299" s="209" t="s">
        <v>20</v>
      </c>
      <c r="AE299" s="121">
        <f>AC299*Z299*W299</f>
        <v>4</v>
      </c>
      <c r="AF299" s="122">
        <v>350000</v>
      </c>
      <c r="AG299" s="237">
        <f>AF299*AE299</f>
        <v>1400000</v>
      </c>
    </row>
    <row r="300" spans="20:38" ht="15.75" customHeight="1" x14ac:dyDescent="0.2">
      <c r="T300" s="209" t="s">
        <v>220</v>
      </c>
      <c r="U300" s="235"/>
      <c r="V300" s="235"/>
      <c r="W300" s="207">
        <v>4</v>
      </c>
      <c r="X300" s="207" t="s">
        <v>16</v>
      </c>
      <c r="Y300" s="209" t="s">
        <v>17</v>
      </c>
      <c r="Z300" s="236">
        <v>1</v>
      </c>
      <c r="AA300" s="209" t="s">
        <v>35</v>
      </c>
      <c r="AB300" s="167" t="s">
        <v>17</v>
      </c>
      <c r="AC300" s="236">
        <v>1</v>
      </c>
      <c r="AD300" s="209" t="s">
        <v>20</v>
      </c>
      <c r="AE300" s="121">
        <f>AC300*Z300*W300</f>
        <v>4</v>
      </c>
      <c r="AF300" s="122">
        <v>375000</v>
      </c>
      <c r="AG300" s="237">
        <f>AF300*AE300</f>
        <v>1500000</v>
      </c>
      <c r="AJ300" s="69" t="s">
        <v>221</v>
      </c>
      <c r="AK300" s="69" t="s">
        <v>222</v>
      </c>
    </row>
    <row r="301" spans="20:38" ht="15.75" customHeight="1" x14ac:dyDescent="0.2">
      <c r="T301" s="209" t="s">
        <v>223</v>
      </c>
      <c r="U301" s="235"/>
      <c r="V301" s="235"/>
      <c r="W301" s="207">
        <v>4</v>
      </c>
      <c r="X301" s="207" t="s">
        <v>16</v>
      </c>
      <c r="Y301" s="209" t="s">
        <v>17</v>
      </c>
      <c r="Z301" s="236">
        <v>5</v>
      </c>
      <c r="AA301" s="209" t="s">
        <v>35</v>
      </c>
      <c r="AB301" s="167" t="s">
        <v>17</v>
      </c>
      <c r="AC301" s="236">
        <v>1</v>
      </c>
      <c r="AD301" s="209" t="s">
        <v>20</v>
      </c>
      <c r="AE301" s="121">
        <f>AC301*Z301*W301</f>
        <v>20</v>
      </c>
      <c r="AF301" s="122">
        <f>65000*2</f>
        <v>130000</v>
      </c>
      <c r="AG301" s="237">
        <f>AF301*AE301</f>
        <v>2600000</v>
      </c>
    </row>
    <row r="302" spans="20:38" ht="15.75" customHeight="1" x14ac:dyDescent="0.2">
      <c r="T302" s="209" t="s">
        <v>42</v>
      </c>
      <c r="U302" s="235"/>
      <c r="V302" s="235"/>
      <c r="W302" s="207">
        <v>4</v>
      </c>
      <c r="X302" s="207" t="s">
        <v>16</v>
      </c>
      <c r="Y302" s="209" t="s">
        <v>17</v>
      </c>
      <c r="Z302" s="236">
        <v>6</v>
      </c>
      <c r="AA302" s="209" t="s">
        <v>39</v>
      </c>
      <c r="AB302" s="167" t="s">
        <v>17</v>
      </c>
      <c r="AC302" s="236">
        <v>1</v>
      </c>
      <c r="AD302" s="209" t="s">
        <v>20</v>
      </c>
      <c r="AE302" s="121">
        <f>AC302*Z302*W302</f>
        <v>24</v>
      </c>
      <c r="AF302" s="122">
        <v>430000</v>
      </c>
      <c r="AG302" s="237">
        <f>AF302*AE302</f>
        <v>10320000</v>
      </c>
      <c r="AJ302" s="69">
        <f>170000*2</f>
        <v>340000</v>
      </c>
      <c r="AK302" s="69">
        <f>170000*2</f>
        <v>340000</v>
      </c>
      <c r="AL302" s="247">
        <f>SUM(AJ303:AK303)/2</f>
        <v>271000</v>
      </c>
    </row>
    <row r="303" spans="20:38" ht="15.75" customHeight="1" x14ac:dyDescent="0.25">
      <c r="T303" s="117" t="s">
        <v>45</v>
      </c>
      <c r="U303" s="144"/>
      <c r="V303" s="144"/>
      <c r="W303" s="117">
        <v>4</v>
      </c>
      <c r="X303" s="117" t="s">
        <v>16</v>
      </c>
      <c r="Y303" s="118" t="s">
        <v>17</v>
      </c>
      <c r="Z303" s="117">
        <v>5</v>
      </c>
      <c r="AA303" s="119" t="s">
        <v>39</v>
      </c>
      <c r="AB303" s="118" t="s">
        <v>17</v>
      </c>
      <c r="AC303" s="120">
        <v>1</v>
      </c>
      <c r="AD303" s="209" t="s">
        <v>20</v>
      </c>
      <c r="AE303" s="121">
        <f>AC303*Z303*W303</f>
        <v>20</v>
      </c>
      <c r="AF303" s="122">
        <v>497000</v>
      </c>
      <c r="AG303" s="237">
        <f>AF303*AE303</f>
        <v>9940000</v>
      </c>
      <c r="AJ303" s="105">
        <f>148000*2</f>
        <v>296000</v>
      </c>
      <c r="AK303" s="105">
        <f>123000*2</f>
        <v>246000</v>
      </c>
      <c r="AL303" s="248">
        <f>SUM(AI303:AK303)/2</f>
        <v>271000</v>
      </c>
    </row>
    <row r="304" spans="20:38" ht="15.75" customHeight="1" x14ac:dyDescent="0.25">
      <c r="T304" s="214" t="s">
        <v>226</v>
      </c>
      <c r="U304" s="144"/>
      <c r="V304" s="144"/>
      <c r="W304" s="117"/>
      <c r="X304" s="117"/>
      <c r="Y304" s="118"/>
      <c r="Z304" s="117"/>
      <c r="AA304" s="119"/>
      <c r="AB304" s="118"/>
      <c r="AC304" s="120"/>
      <c r="AD304" s="209"/>
      <c r="AE304" s="121"/>
      <c r="AF304" s="122"/>
      <c r="AG304" s="233"/>
      <c r="AJ304" s="105"/>
      <c r="AK304" s="105"/>
      <c r="AL304" s="248"/>
    </row>
    <row r="305" spans="20:38" ht="15.75" customHeight="1" x14ac:dyDescent="0.2">
      <c r="T305" s="209" t="s">
        <v>220</v>
      </c>
      <c r="U305" s="235"/>
      <c r="V305" s="235"/>
      <c r="W305" s="207">
        <v>1</v>
      </c>
      <c r="X305" s="207" t="s">
        <v>16</v>
      </c>
      <c r="Y305" s="209" t="s">
        <v>17</v>
      </c>
      <c r="Z305" s="236">
        <v>1</v>
      </c>
      <c r="AA305" s="209" t="s">
        <v>35</v>
      </c>
      <c r="AB305" s="167" t="s">
        <v>17</v>
      </c>
      <c r="AC305" s="236">
        <v>1</v>
      </c>
      <c r="AD305" s="209" t="s">
        <v>20</v>
      </c>
      <c r="AE305" s="121">
        <f>AC305*Z305*W305</f>
        <v>1</v>
      </c>
      <c r="AF305" s="122">
        <v>375000</v>
      </c>
      <c r="AG305" s="237">
        <f>AF305*AE305</f>
        <v>375000</v>
      </c>
      <c r="AJ305" s="69" t="s">
        <v>221</v>
      </c>
      <c r="AK305" s="69" t="s">
        <v>222</v>
      </c>
    </row>
    <row r="306" spans="20:38" ht="15.75" customHeight="1" x14ac:dyDescent="0.2">
      <c r="T306" s="209" t="s">
        <v>223</v>
      </c>
      <c r="U306" s="235"/>
      <c r="V306" s="235"/>
      <c r="W306" s="207">
        <v>1</v>
      </c>
      <c r="X306" s="207" t="s">
        <v>16</v>
      </c>
      <c r="Y306" s="209" t="s">
        <v>17</v>
      </c>
      <c r="Z306" s="236">
        <v>5</v>
      </c>
      <c r="AA306" s="209" t="s">
        <v>35</v>
      </c>
      <c r="AB306" s="167" t="s">
        <v>17</v>
      </c>
      <c r="AC306" s="236">
        <v>1</v>
      </c>
      <c r="AD306" s="209" t="s">
        <v>20</v>
      </c>
      <c r="AE306" s="121">
        <f>AC306*Z306*W306</f>
        <v>5</v>
      </c>
      <c r="AF306" s="122">
        <f>65000*2</f>
        <v>130000</v>
      </c>
      <c r="AG306" s="237">
        <f>AF306*AE306</f>
        <v>650000</v>
      </c>
    </row>
    <row r="307" spans="20:38" ht="15.75" customHeight="1" x14ac:dyDescent="0.2">
      <c r="T307" s="209" t="s">
        <v>42</v>
      </c>
      <c r="U307" s="235"/>
      <c r="V307" s="235"/>
      <c r="W307" s="207">
        <v>1</v>
      </c>
      <c r="X307" s="207" t="s">
        <v>16</v>
      </c>
      <c r="Y307" s="209" t="s">
        <v>17</v>
      </c>
      <c r="Z307" s="236">
        <v>5</v>
      </c>
      <c r="AA307" s="209" t="s">
        <v>39</v>
      </c>
      <c r="AB307" s="167" t="s">
        <v>17</v>
      </c>
      <c r="AC307" s="236">
        <v>1</v>
      </c>
      <c r="AD307" s="209" t="s">
        <v>20</v>
      </c>
      <c r="AE307" s="121">
        <f>AC307*Z307*W307</f>
        <v>5</v>
      </c>
      <c r="AF307" s="122">
        <v>430000</v>
      </c>
      <c r="AG307" s="237">
        <f>AF307*AE307</f>
        <v>2150000</v>
      </c>
      <c r="AJ307" s="69">
        <f>170000*2</f>
        <v>340000</v>
      </c>
      <c r="AK307" s="69">
        <f>170000*2</f>
        <v>340000</v>
      </c>
      <c r="AL307" s="247">
        <f>SUM(AJ308:AK308)/2</f>
        <v>271000</v>
      </c>
    </row>
    <row r="308" spans="20:38" ht="15.75" customHeight="1" x14ac:dyDescent="0.25">
      <c r="T308" s="117" t="s">
        <v>45</v>
      </c>
      <c r="U308" s="144"/>
      <c r="V308" s="144"/>
      <c r="W308" s="117">
        <v>1</v>
      </c>
      <c r="X308" s="117" t="s">
        <v>16</v>
      </c>
      <c r="Y308" s="118" t="s">
        <v>17</v>
      </c>
      <c r="Z308" s="117">
        <v>4</v>
      </c>
      <c r="AA308" s="119" t="s">
        <v>39</v>
      </c>
      <c r="AB308" s="118" t="s">
        <v>17</v>
      </c>
      <c r="AC308" s="120">
        <v>1</v>
      </c>
      <c r="AD308" s="209" t="s">
        <v>20</v>
      </c>
      <c r="AE308" s="121">
        <f>AC308*Z308*W308</f>
        <v>4</v>
      </c>
      <c r="AF308" s="122">
        <v>497000</v>
      </c>
      <c r="AG308" s="237">
        <f>AF308*AE308</f>
        <v>1988000</v>
      </c>
      <c r="AJ308" s="105">
        <f>148000*2</f>
        <v>296000</v>
      </c>
      <c r="AK308" s="105">
        <f>123000*2</f>
        <v>246000</v>
      </c>
      <c r="AL308" s="248">
        <f>SUM(AI308:AK308)/2</f>
        <v>271000</v>
      </c>
    </row>
    <row r="309" spans="20:38" ht="15.75" customHeight="1" x14ac:dyDescent="0.25">
      <c r="T309" s="214"/>
      <c r="U309" s="144"/>
      <c r="V309" s="144"/>
      <c r="W309" s="117"/>
      <c r="X309" s="117"/>
      <c r="Y309" s="118"/>
      <c r="Z309" s="117"/>
      <c r="AA309" s="119"/>
      <c r="AB309" s="118"/>
      <c r="AC309" s="120"/>
      <c r="AD309" s="209"/>
      <c r="AE309" s="121"/>
      <c r="AF309" s="122"/>
      <c r="AG309" s="233"/>
      <c r="AJ309" s="105"/>
      <c r="AK309" s="105"/>
      <c r="AL309" s="248"/>
    </row>
    <row r="310" spans="20:38" ht="15.75" customHeight="1" x14ac:dyDescent="0.25">
      <c r="T310" s="214" t="s">
        <v>218</v>
      </c>
      <c r="U310" s="234"/>
      <c r="V310" s="234"/>
      <c r="W310" s="207"/>
      <c r="X310" s="209"/>
      <c r="Y310" s="209"/>
      <c r="Z310" s="207"/>
      <c r="AA310" s="209"/>
      <c r="AB310" s="167"/>
      <c r="AC310" s="120"/>
      <c r="AD310" s="209"/>
      <c r="AE310" s="121"/>
      <c r="AF310" s="122"/>
      <c r="AG310" s="116">
        <f>SUM(AG312:AG321)</f>
        <v>123130000</v>
      </c>
      <c r="AJ310" s="69">
        <v>2674000</v>
      </c>
      <c r="AK310" s="69">
        <v>1580000</v>
      </c>
    </row>
    <row r="311" spans="20:38" ht="15.75" customHeight="1" x14ac:dyDescent="0.25">
      <c r="T311" s="214" t="s">
        <v>225</v>
      </c>
      <c r="U311" s="234"/>
      <c r="V311" s="234"/>
      <c r="W311" s="207"/>
      <c r="X311" s="209"/>
      <c r="Y311" s="209"/>
      <c r="Z311" s="207"/>
      <c r="AA311" s="209"/>
      <c r="AB311" s="167"/>
      <c r="AC311" s="120"/>
      <c r="AD311" s="209"/>
      <c r="AE311" s="121"/>
      <c r="AF311" s="122"/>
      <c r="AG311" s="116"/>
    </row>
    <row r="312" spans="20:38" ht="15.75" customHeight="1" x14ac:dyDescent="0.2">
      <c r="T312" s="209" t="s">
        <v>86</v>
      </c>
      <c r="U312" s="235"/>
      <c r="V312" s="235"/>
      <c r="W312" s="207">
        <v>4</v>
      </c>
      <c r="X312" s="207" t="s">
        <v>16</v>
      </c>
      <c r="Y312" s="209" t="s">
        <v>17</v>
      </c>
      <c r="Z312" s="236">
        <v>1</v>
      </c>
      <c r="AA312" s="209" t="s">
        <v>35</v>
      </c>
      <c r="AB312" s="167" t="s">
        <v>17</v>
      </c>
      <c r="AC312" s="236">
        <v>2</v>
      </c>
      <c r="AD312" s="209" t="s">
        <v>20</v>
      </c>
      <c r="AE312" s="121">
        <f>AC312*Z312*W312</f>
        <v>8</v>
      </c>
      <c r="AF312" s="122">
        <v>2738000</v>
      </c>
      <c r="AG312" s="237">
        <f>AF312*AE312</f>
        <v>21904000</v>
      </c>
      <c r="AJ312" s="105">
        <f>SUM(AJ306:AJ310)</f>
        <v>3310000</v>
      </c>
      <c r="AK312" s="105">
        <f>SUM(AK306:AK310)</f>
        <v>2166000</v>
      </c>
      <c r="AL312" s="248">
        <f>SUM(AJ312:AK312)/2</f>
        <v>2738000</v>
      </c>
    </row>
    <row r="313" spans="20:38" ht="15.75" customHeight="1" x14ac:dyDescent="0.2">
      <c r="T313" s="209" t="s">
        <v>219</v>
      </c>
      <c r="U313" s="235"/>
      <c r="V313" s="235"/>
      <c r="W313" s="207">
        <v>4</v>
      </c>
      <c r="X313" s="207" t="s">
        <v>16</v>
      </c>
      <c r="Y313" s="209" t="s">
        <v>17</v>
      </c>
      <c r="Z313" s="236">
        <v>1</v>
      </c>
      <c r="AA313" s="209" t="s">
        <v>35</v>
      </c>
      <c r="AB313" s="167" t="s">
        <v>17</v>
      </c>
      <c r="AC313" s="236">
        <v>4</v>
      </c>
      <c r="AD313" s="209" t="s">
        <v>20</v>
      </c>
      <c r="AE313" s="121">
        <f>AC313*Z313*W313</f>
        <v>16</v>
      </c>
      <c r="AF313" s="122">
        <v>1550000</v>
      </c>
      <c r="AG313" s="237">
        <f>AF313*AE313</f>
        <v>24800000</v>
      </c>
      <c r="AJ313" s="105"/>
      <c r="AK313" s="105"/>
      <c r="AL313" s="248"/>
    </row>
    <row r="314" spans="20:38" ht="15.75" customHeight="1" x14ac:dyDescent="0.2">
      <c r="T314" s="209" t="s">
        <v>223</v>
      </c>
      <c r="U314" s="235"/>
      <c r="V314" s="235"/>
      <c r="W314" s="207">
        <v>4</v>
      </c>
      <c r="X314" s="207" t="s">
        <v>16</v>
      </c>
      <c r="Y314" s="209" t="s">
        <v>17</v>
      </c>
      <c r="Z314" s="236">
        <v>5</v>
      </c>
      <c r="AA314" s="209" t="s">
        <v>35</v>
      </c>
      <c r="AB314" s="167" t="s">
        <v>17</v>
      </c>
      <c r="AC314" s="236">
        <v>4</v>
      </c>
      <c r="AD314" s="209" t="s">
        <v>20</v>
      </c>
      <c r="AE314" s="121">
        <f>AC314*Z314*W314</f>
        <v>80</v>
      </c>
      <c r="AF314" s="122">
        <v>267000</v>
      </c>
      <c r="AG314" s="237">
        <f>AF314*AE314</f>
        <v>21360000</v>
      </c>
      <c r="AL314" s="248"/>
    </row>
    <row r="315" spans="20:38" ht="15.75" customHeight="1" x14ac:dyDescent="0.2">
      <c r="T315" s="209" t="s">
        <v>42</v>
      </c>
      <c r="U315" s="235"/>
      <c r="V315" s="235"/>
      <c r="W315" s="207">
        <v>4</v>
      </c>
      <c r="X315" s="207" t="s">
        <v>16</v>
      </c>
      <c r="Y315" s="209" t="s">
        <v>17</v>
      </c>
      <c r="Z315" s="236">
        <v>6</v>
      </c>
      <c r="AA315" s="209" t="s">
        <v>39</v>
      </c>
      <c r="AB315" s="167" t="s">
        <v>17</v>
      </c>
      <c r="AC315" s="236">
        <v>2</v>
      </c>
      <c r="AD315" s="209" t="s">
        <v>20</v>
      </c>
      <c r="AE315" s="121">
        <f>AC315*Z315*W315</f>
        <v>48</v>
      </c>
      <c r="AF315" s="122">
        <v>395000</v>
      </c>
      <c r="AG315" s="237">
        <f>AF315*AE315</f>
        <v>18960000</v>
      </c>
      <c r="AJ315" s="69">
        <v>410000</v>
      </c>
      <c r="AK315" s="69">
        <v>380000</v>
      </c>
      <c r="AL315" s="248">
        <f t="shared" ref="AL315:AL316" si="52">SUM(AJ315:AK315)/2</f>
        <v>395000</v>
      </c>
    </row>
    <row r="316" spans="20:38" ht="15.75" customHeight="1" x14ac:dyDescent="0.25">
      <c r="T316" s="117" t="s">
        <v>45</v>
      </c>
      <c r="U316" s="144"/>
      <c r="V316" s="144"/>
      <c r="W316" s="117">
        <v>4</v>
      </c>
      <c r="X316" s="117" t="s">
        <v>16</v>
      </c>
      <c r="Y316" s="118" t="s">
        <v>17</v>
      </c>
      <c r="Z316" s="117">
        <v>5</v>
      </c>
      <c r="AA316" s="119" t="s">
        <v>39</v>
      </c>
      <c r="AB316" s="118" t="s">
        <v>17</v>
      </c>
      <c r="AC316" s="120">
        <v>2</v>
      </c>
      <c r="AD316" s="209" t="s">
        <v>20</v>
      </c>
      <c r="AE316" s="121">
        <f>AC316*Z316*W316</f>
        <v>40</v>
      </c>
      <c r="AF316" s="122">
        <v>429500</v>
      </c>
      <c r="AG316" s="237">
        <f>AF316*AE316</f>
        <v>17180000</v>
      </c>
      <c r="AJ316" s="69">
        <v>485000</v>
      </c>
      <c r="AK316" s="69">
        <v>374000</v>
      </c>
      <c r="AL316" s="248">
        <f t="shared" si="52"/>
        <v>429500</v>
      </c>
    </row>
    <row r="317" spans="20:38" ht="15.75" customHeight="1" x14ac:dyDescent="0.25">
      <c r="T317" s="214" t="s">
        <v>226</v>
      </c>
      <c r="U317" s="144"/>
      <c r="V317" s="144"/>
      <c r="W317" s="117"/>
      <c r="X317" s="117"/>
      <c r="Y317" s="118"/>
      <c r="Z317" s="117"/>
      <c r="AA317" s="119"/>
      <c r="AB317" s="118"/>
      <c r="AC317" s="120"/>
      <c r="AD317" s="209"/>
      <c r="AE317" s="121"/>
      <c r="AF317" s="122"/>
      <c r="AG317" s="233"/>
    </row>
    <row r="318" spans="20:38" ht="15.75" customHeight="1" x14ac:dyDescent="0.2">
      <c r="T318" s="209" t="s">
        <v>219</v>
      </c>
      <c r="U318" s="235"/>
      <c r="V318" s="235"/>
      <c r="W318" s="207">
        <v>1</v>
      </c>
      <c r="X318" s="207" t="s">
        <v>16</v>
      </c>
      <c r="Y318" s="209" t="s">
        <v>17</v>
      </c>
      <c r="Z318" s="236">
        <v>1</v>
      </c>
      <c r="AA318" s="209" t="s">
        <v>35</v>
      </c>
      <c r="AB318" s="167" t="s">
        <v>17</v>
      </c>
      <c r="AC318" s="236">
        <v>4</v>
      </c>
      <c r="AD318" s="209" t="s">
        <v>20</v>
      </c>
      <c r="AE318" s="121">
        <f>AC318*Z318*W318</f>
        <v>4</v>
      </c>
      <c r="AF318" s="122">
        <v>1550000</v>
      </c>
      <c r="AG318" s="237">
        <f>AF318*AE318</f>
        <v>6200000</v>
      </c>
    </row>
    <row r="319" spans="20:38" ht="15.75" customHeight="1" x14ac:dyDescent="0.2">
      <c r="T319" s="209" t="s">
        <v>223</v>
      </c>
      <c r="U319" s="235"/>
      <c r="V319" s="235"/>
      <c r="W319" s="207">
        <v>1</v>
      </c>
      <c r="X319" s="207" t="s">
        <v>16</v>
      </c>
      <c r="Y319" s="209" t="s">
        <v>17</v>
      </c>
      <c r="Z319" s="236">
        <v>5</v>
      </c>
      <c r="AA319" s="209" t="s">
        <v>35</v>
      </c>
      <c r="AB319" s="167" t="s">
        <v>17</v>
      </c>
      <c r="AC319" s="236">
        <v>4</v>
      </c>
      <c r="AD319" s="209" t="s">
        <v>20</v>
      </c>
      <c r="AE319" s="121">
        <f>AC319*Z319*W319</f>
        <v>20</v>
      </c>
      <c r="AF319" s="122">
        <v>267000</v>
      </c>
      <c r="AG319" s="237">
        <f>AF319*AE319</f>
        <v>5340000</v>
      </c>
    </row>
    <row r="320" spans="20:38" ht="15.75" customHeight="1" x14ac:dyDescent="0.2">
      <c r="T320" s="209" t="s">
        <v>42</v>
      </c>
      <c r="U320" s="235"/>
      <c r="V320" s="235"/>
      <c r="W320" s="207">
        <v>1</v>
      </c>
      <c r="X320" s="207" t="s">
        <v>16</v>
      </c>
      <c r="Y320" s="209" t="s">
        <v>17</v>
      </c>
      <c r="Z320" s="236">
        <v>5</v>
      </c>
      <c r="AA320" s="209" t="s">
        <v>39</v>
      </c>
      <c r="AB320" s="167" t="s">
        <v>17</v>
      </c>
      <c r="AC320" s="236">
        <v>2</v>
      </c>
      <c r="AD320" s="209" t="s">
        <v>20</v>
      </c>
      <c r="AE320" s="121">
        <f>AC320*Z320*W320</f>
        <v>10</v>
      </c>
      <c r="AF320" s="122">
        <v>395000</v>
      </c>
      <c r="AG320" s="237">
        <f>AF320*AE320</f>
        <v>3950000</v>
      </c>
    </row>
    <row r="321" spans="20:33" ht="15.75" customHeight="1" x14ac:dyDescent="0.25">
      <c r="T321" s="117" t="s">
        <v>45</v>
      </c>
      <c r="U321" s="144"/>
      <c r="V321" s="144"/>
      <c r="W321" s="117">
        <v>1</v>
      </c>
      <c r="X321" s="117" t="s">
        <v>16</v>
      </c>
      <c r="Y321" s="118" t="s">
        <v>17</v>
      </c>
      <c r="Z321" s="117">
        <v>4</v>
      </c>
      <c r="AA321" s="119" t="s">
        <v>39</v>
      </c>
      <c r="AB321" s="118" t="s">
        <v>17</v>
      </c>
      <c r="AC321" s="120">
        <v>2</v>
      </c>
      <c r="AD321" s="209" t="s">
        <v>20</v>
      </c>
      <c r="AE321" s="121">
        <f>AC321*Z321*W321</f>
        <v>8</v>
      </c>
      <c r="AF321" s="122">
        <v>429500</v>
      </c>
      <c r="AG321" s="237">
        <f>AF321*AE321</f>
        <v>3436000</v>
      </c>
    </row>
  </sheetData>
  <mergeCells count="42">
    <mergeCell ref="B145:C145"/>
    <mergeCell ref="B147:C147"/>
    <mergeCell ref="B189:C189"/>
    <mergeCell ref="B229:C229"/>
    <mergeCell ref="B277:O277"/>
    <mergeCell ref="F15:M15"/>
    <mergeCell ref="B16:C16"/>
    <mergeCell ref="B18:C18"/>
    <mergeCell ref="B59:C59"/>
    <mergeCell ref="B101:C101"/>
    <mergeCell ref="A1:P1"/>
    <mergeCell ref="A2:P2"/>
    <mergeCell ref="A3:P3"/>
    <mergeCell ref="E10:F10"/>
    <mergeCell ref="A13:A14"/>
    <mergeCell ref="B13:C14"/>
    <mergeCell ref="D13:D14"/>
    <mergeCell ref="F13:N13"/>
    <mergeCell ref="O13:O14"/>
    <mergeCell ref="P13:P14"/>
    <mergeCell ref="F14:M14"/>
    <mergeCell ref="W15:AD15"/>
    <mergeCell ref="S101:T101"/>
    <mergeCell ref="S189:T189"/>
    <mergeCell ref="S229:T229"/>
    <mergeCell ref="S145:T145"/>
    <mergeCell ref="S147:T147"/>
    <mergeCell ref="S277:AF277"/>
    <mergeCell ref="V10:W10"/>
    <mergeCell ref="R1:AG1"/>
    <mergeCell ref="R2:AG2"/>
    <mergeCell ref="AG13:AG14"/>
    <mergeCell ref="R3:AG3"/>
    <mergeCell ref="S13:T14"/>
    <mergeCell ref="R13:R14"/>
    <mergeCell ref="AF13:AF14"/>
    <mergeCell ref="S59:T59"/>
    <mergeCell ref="U13:U14"/>
    <mergeCell ref="S16:T16"/>
    <mergeCell ref="S18:T18"/>
    <mergeCell ref="W13:AE13"/>
    <mergeCell ref="W14:AD14"/>
  </mergeCells>
  <pageMargins left="3.937007874015748E-2" right="0" top="0.35433070866141736" bottom="0.19685039370078741" header="0.15748031496062992" footer="0.15748031496062992"/>
  <pageSetup paperSize="258" scale="50" firstPageNumber="4294963191" orientation="landscape" horizontalDpi="0" verticalDpi="0" r:id="rId1"/>
  <headerFooter alignWithMargins="0"/>
  <rowBreaks count="4" manualBreakCount="4">
    <brk id="67" max="32" man="1"/>
    <brk id="134" max="32" man="1"/>
    <brk id="198" max="32" man="1"/>
    <brk id="263" max="32" man="1"/>
  </rowBreaks>
  <colBreaks count="1" manualBreakCount="1">
    <brk id="3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07"/>
  <sheetViews>
    <sheetView tabSelected="1" view="pageBreakPreview" topLeftCell="A166" zoomScaleSheetLayoutView="100" workbookViewId="0">
      <selection activeCell="C188" sqref="C188"/>
    </sheetView>
  </sheetViews>
  <sheetFormatPr defaultColWidth="8" defaultRowHeight="15.75" customHeight="1" x14ac:dyDescent="0.2"/>
  <cols>
    <col min="1" max="1" width="9.140625" style="1" customWidth="1"/>
    <col min="2" max="2" width="3.85546875" style="1" customWidth="1"/>
    <col min="3" max="3" width="48.140625" style="1" customWidth="1"/>
    <col min="4" max="4" width="4.42578125" style="15" customWidth="1"/>
    <col min="5" max="5" width="4" style="14" customWidth="1"/>
    <col min="6" max="6" width="2" style="1" customWidth="1"/>
    <col min="7" max="7" width="5.140625" style="15" bestFit="1" customWidth="1"/>
    <col min="8" max="8" width="4.28515625" style="1" customWidth="1"/>
    <col min="9" max="9" width="2" style="1" customWidth="1"/>
    <col min="10" max="10" width="4" style="15" customWidth="1"/>
    <col min="11" max="11" width="4" style="14" customWidth="1"/>
    <col min="12" max="12" width="8.28515625" style="1" customWidth="1"/>
    <col min="13" max="13" width="8" style="1" customWidth="1"/>
    <col min="14" max="14" width="17" style="2" customWidth="1"/>
    <col min="15" max="15" width="18" style="3" bestFit="1" customWidth="1"/>
    <col min="16" max="16" width="2.42578125" style="3" customWidth="1"/>
    <col min="17" max="17" width="19.28515625" style="1" customWidth="1"/>
    <col min="18" max="16384" width="8" style="1"/>
  </cols>
  <sheetData>
    <row r="1" spans="1:16" ht="15.75" customHeight="1" x14ac:dyDescent="0.2">
      <c r="A1" s="341" t="s">
        <v>0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71"/>
    </row>
    <row r="2" spans="1:16" ht="15.75" customHeight="1" x14ac:dyDescent="0.2">
      <c r="A2" s="341" t="s">
        <v>71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71"/>
    </row>
    <row r="3" spans="1:16" ht="15.75" customHeight="1" x14ac:dyDescent="0.2">
      <c r="B3" s="16"/>
      <c r="C3" s="16"/>
      <c r="F3" s="16"/>
      <c r="I3" s="16"/>
      <c r="L3" s="16"/>
      <c r="M3" s="16"/>
      <c r="N3" s="17"/>
    </row>
    <row r="4" spans="1:16" ht="16.5" customHeight="1" x14ac:dyDescent="0.2">
      <c r="A4" s="348" t="s">
        <v>1</v>
      </c>
      <c r="B4" s="344" t="s">
        <v>2</v>
      </c>
      <c r="C4" s="361"/>
      <c r="D4" s="361"/>
      <c r="E4" s="361"/>
      <c r="F4" s="361"/>
      <c r="G4" s="361"/>
      <c r="H4" s="361"/>
      <c r="I4" s="361"/>
      <c r="J4" s="361"/>
      <c r="K4" s="345"/>
      <c r="L4" s="348" t="s">
        <v>3</v>
      </c>
      <c r="M4" s="348" t="s">
        <v>4</v>
      </c>
      <c r="N4" s="348" t="s">
        <v>5</v>
      </c>
      <c r="O4" s="342" t="s">
        <v>6</v>
      </c>
      <c r="P4" s="8"/>
    </row>
    <row r="5" spans="1:16" ht="16.5" customHeight="1" x14ac:dyDescent="0.25">
      <c r="A5" s="349"/>
      <c r="B5" s="346"/>
      <c r="C5" s="362"/>
      <c r="D5" s="362"/>
      <c r="E5" s="362"/>
      <c r="F5" s="362"/>
      <c r="G5" s="362"/>
      <c r="H5" s="362"/>
      <c r="I5" s="362"/>
      <c r="J5" s="362"/>
      <c r="K5" s="347"/>
      <c r="L5" s="349"/>
      <c r="M5" s="349"/>
      <c r="N5" s="349"/>
      <c r="O5" s="343"/>
      <c r="P5" s="6"/>
    </row>
    <row r="6" spans="1:16" ht="16.5" customHeight="1" x14ac:dyDescent="0.2">
      <c r="A6" s="55"/>
      <c r="B6" s="43"/>
      <c r="C6" s="26"/>
      <c r="D6" s="27"/>
      <c r="E6" s="70"/>
      <c r="F6" s="26"/>
      <c r="G6" s="27"/>
      <c r="H6" s="26"/>
      <c r="I6" s="26"/>
      <c r="J6" s="27"/>
      <c r="L6" s="32"/>
      <c r="M6" s="41"/>
      <c r="N6" s="42"/>
      <c r="O6" s="44"/>
      <c r="P6" s="11"/>
    </row>
    <row r="7" spans="1:16" ht="16.5" customHeight="1" x14ac:dyDescent="0.2">
      <c r="A7" s="216">
        <v>522131</v>
      </c>
      <c r="B7" s="217" t="s">
        <v>25</v>
      </c>
      <c r="C7" s="218"/>
      <c r="D7" s="219"/>
      <c r="E7" s="220"/>
      <c r="F7" s="220"/>
      <c r="G7" s="221"/>
      <c r="H7" s="222"/>
      <c r="I7" s="223"/>
      <c r="J7" s="224"/>
      <c r="K7" s="225"/>
      <c r="L7" s="226"/>
      <c r="M7" s="227"/>
      <c r="N7" s="228"/>
      <c r="O7" s="229">
        <f>O9+O32+O55+O170</f>
        <v>5599580000</v>
      </c>
      <c r="P7" s="10"/>
    </row>
    <row r="8" spans="1:16" ht="16.5" customHeight="1" x14ac:dyDescent="0.25">
      <c r="A8" s="20"/>
      <c r="B8" s="45"/>
      <c r="C8" s="46"/>
      <c r="D8" s="49"/>
      <c r="E8" s="48"/>
      <c r="F8" s="47"/>
      <c r="G8" s="49"/>
      <c r="H8" s="47"/>
      <c r="I8" s="47"/>
      <c r="J8" s="49"/>
      <c r="K8" s="48"/>
      <c r="L8" s="32"/>
      <c r="M8" s="37"/>
      <c r="N8" s="50"/>
      <c r="O8" s="34"/>
    </row>
    <row r="9" spans="1:16" ht="16.5" customHeight="1" x14ac:dyDescent="0.25">
      <c r="A9" s="115"/>
      <c r="B9" s="215" t="s">
        <v>57</v>
      </c>
      <c r="C9" s="214"/>
      <c r="D9" s="120"/>
      <c r="E9" s="119"/>
      <c r="F9" s="117"/>
      <c r="G9" s="120"/>
      <c r="H9" s="117"/>
      <c r="I9" s="117"/>
      <c r="J9" s="120"/>
      <c r="K9" s="119"/>
      <c r="L9" s="210">
        <v>1</v>
      </c>
      <c r="M9" s="211" t="s">
        <v>11</v>
      </c>
      <c r="N9" s="212">
        <f>O11+O16</f>
        <v>250000000</v>
      </c>
      <c r="O9" s="213">
        <f>N9</f>
        <v>250000000</v>
      </c>
    </row>
    <row r="10" spans="1:16" ht="16.5" customHeight="1" x14ac:dyDescent="0.2">
      <c r="A10" s="20"/>
      <c r="B10" s="22"/>
      <c r="D10" s="72"/>
      <c r="F10" s="14"/>
      <c r="I10" s="5"/>
      <c r="J10" s="23"/>
      <c r="K10" s="5"/>
      <c r="L10" s="32"/>
      <c r="M10" s="37"/>
      <c r="N10" s="33"/>
      <c r="O10" s="25"/>
      <c r="P10" s="4"/>
    </row>
    <row r="11" spans="1:16" s="91" customFormat="1" ht="16.5" customHeight="1" x14ac:dyDescent="0.2">
      <c r="A11" s="101"/>
      <c r="B11" s="102"/>
      <c r="C11" s="87" t="s">
        <v>62</v>
      </c>
      <c r="D11" s="88"/>
      <c r="E11" s="89"/>
      <c r="F11" s="89"/>
      <c r="G11" s="90"/>
      <c r="I11" s="92"/>
      <c r="J11" s="93"/>
      <c r="K11" s="92"/>
      <c r="L11" s="94"/>
      <c r="M11" s="95"/>
      <c r="N11" s="96"/>
      <c r="O11" s="97">
        <f>SUM(O12:O14)</f>
        <v>152000000</v>
      </c>
      <c r="P11" s="103"/>
    </row>
    <row r="12" spans="1:16" ht="16.5" customHeight="1" x14ac:dyDescent="0.2">
      <c r="A12" s="20"/>
      <c r="B12" s="22"/>
      <c r="C12" s="68" t="s">
        <v>63</v>
      </c>
      <c r="D12" s="72">
        <v>1</v>
      </c>
      <c r="E12" s="75" t="s">
        <v>16</v>
      </c>
      <c r="F12" s="75" t="s">
        <v>17</v>
      </c>
      <c r="G12" s="15">
        <v>4</v>
      </c>
      <c r="H12" s="68" t="s">
        <v>49</v>
      </c>
      <c r="I12" s="5"/>
      <c r="J12" s="23"/>
      <c r="K12" s="5"/>
      <c r="L12" s="32">
        <f>G12*D12</f>
        <v>4</v>
      </c>
      <c r="M12" s="76" t="s">
        <v>66</v>
      </c>
      <c r="N12" s="33">
        <v>15000000</v>
      </c>
      <c r="O12" s="82">
        <f>N12*L12</f>
        <v>60000000</v>
      </c>
      <c r="P12" s="4"/>
    </row>
    <row r="13" spans="1:16" ht="16.5" customHeight="1" x14ac:dyDescent="0.2">
      <c r="A13" s="20"/>
      <c r="B13" s="22"/>
      <c r="C13" s="68" t="s">
        <v>64</v>
      </c>
      <c r="D13" s="72">
        <v>2</v>
      </c>
      <c r="E13" s="75" t="s">
        <v>16</v>
      </c>
      <c r="F13" s="75" t="s">
        <v>17</v>
      </c>
      <c r="G13" s="15">
        <v>3</v>
      </c>
      <c r="H13" s="68" t="s">
        <v>49</v>
      </c>
      <c r="I13" s="5"/>
      <c r="J13" s="23"/>
      <c r="K13" s="5"/>
      <c r="L13" s="32">
        <f>G13*D13</f>
        <v>6</v>
      </c>
      <c r="M13" s="76" t="s">
        <v>66</v>
      </c>
      <c r="N13" s="33">
        <v>12000000</v>
      </c>
      <c r="O13" s="82">
        <f>N13*L13</f>
        <v>72000000</v>
      </c>
      <c r="P13" s="4"/>
    </row>
    <row r="14" spans="1:16" ht="16.5" customHeight="1" x14ac:dyDescent="0.2">
      <c r="A14" s="20"/>
      <c r="B14" s="22"/>
      <c r="C14" s="68" t="s">
        <v>65</v>
      </c>
      <c r="D14" s="72">
        <v>1</v>
      </c>
      <c r="E14" s="75" t="s">
        <v>16</v>
      </c>
      <c r="F14" s="75" t="s">
        <v>17</v>
      </c>
      <c r="G14" s="15">
        <v>4</v>
      </c>
      <c r="H14" s="68" t="s">
        <v>49</v>
      </c>
      <c r="I14" s="5"/>
      <c r="J14" s="23"/>
      <c r="K14" s="5"/>
      <c r="L14" s="32">
        <f>G14*D14</f>
        <v>4</v>
      </c>
      <c r="M14" s="76" t="s">
        <v>66</v>
      </c>
      <c r="N14" s="33">
        <v>5000000</v>
      </c>
      <c r="O14" s="82">
        <f>N14*L14</f>
        <v>20000000</v>
      </c>
      <c r="P14" s="4"/>
    </row>
    <row r="15" spans="1:16" ht="16.5" customHeight="1" x14ac:dyDescent="0.2">
      <c r="A15" s="20"/>
      <c r="B15" s="22"/>
      <c r="D15" s="72"/>
      <c r="F15" s="14"/>
      <c r="I15" s="5"/>
      <c r="J15" s="23"/>
      <c r="K15" s="5"/>
      <c r="L15" s="32"/>
      <c r="M15" s="16"/>
      <c r="N15" s="33"/>
      <c r="O15" s="25"/>
      <c r="P15" s="4"/>
    </row>
    <row r="16" spans="1:16" s="91" customFormat="1" ht="16.5" customHeight="1" x14ac:dyDescent="0.2">
      <c r="A16" s="101"/>
      <c r="B16" s="102"/>
      <c r="C16" s="87" t="s">
        <v>61</v>
      </c>
      <c r="D16" s="88"/>
      <c r="E16" s="89"/>
      <c r="F16" s="89"/>
      <c r="G16" s="90"/>
      <c r="I16" s="92"/>
      <c r="J16" s="93"/>
      <c r="K16" s="92"/>
      <c r="L16" s="94"/>
      <c r="M16" s="95"/>
      <c r="N16" s="96"/>
      <c r="O16" s="97">
        <f>O17+O22</f>
        <v>98000000</v>
      </c>
      <c r="P16" s="103"/>
    </row>
    <row r="17" spans="1:16" ht="16.5" customHeight="1" x14ac:dyDescent="0.2">
      <c r="A17" s="20"/>
      <c r="B17" s="22"/>
      <c r="C17" s="86" t="s">
        <v>67</v>
      </c>
      <c r="D17" s="72"/>
      <c r="F17" s="14"/>
      <c r="I17" s="5"/>
      <c r="J17" s="23"/>
      <c r="K17" s="5"/>
      <c r="L17" s="32"/>
      <c r="M17" s="16"/>
      <c r="N17" s="33"/>
      <c r="O17" s="83">
        <f>SUM(O18:O21)</f>
        <v>12040000</v>
      </c>
      <c r="P17" s="4"/>
    </row>
    <row r="18" spans="1:16" ht="16.5" customHeight="1" x14ac:dyDescent="0.25">
      <c r="A18" s="20"/>
      <c r="B18" s="22"/>
      <c r="C18" s="6" t="s">
        <v>9</v>
      </c>
      <c r="D18" s="31"/>
      <c r="E18" s="30"/>
      <c r="F18" s="29"/>
      <c r="G18" s="31">
        <v>4</v>
      </c>
      <c r="H18" s="6" t="s">
        <v>10</v>
      </c>
      <c r="I18" s="29"/>
      <c r="J18" s="31"/>
      <c r="K18" s="30"/>
      <c r="L18" s="32">
        <f>G18</f>
        <v>4</v>
      </c>
      <c r="M18" s="28" t="s">
        <v>11</v>
      </c>
      <c r="N18" s="33">
        <v>1000000</v>
      </c>
      <c r="O18" s="34">
        <f>N18*L18</f>
        <v>4000000</v>
      </c>
    </row>
    <row r="19" spans="1:16" ht="16.5" customHeight="1" x14ac:dyDescent="0.25">
      <c r="A19" s="20"/>
      <c r="B19" s="36"/>
      <c r="C19" s="6" t="s">
        <v>12</v>
      </c>
      <c r="D19" s="31"/>
      <c r="E19" s="30"/>
      <c r="F19" s="29"/>
      <c r="G19" s="31">
        <v>4</v>
      </c>
      <c r="H19" s="6" t="s">
        <v>10</v>
      </c>
      <c r="I19" s="29"/>
      <c r="J19" s="31"/>
      <c r="K19" s="30"/>
      <c r="L19" s="32">
        <f>G19</f>
        <v>4</v>
      </c>
      <c r="M19" s="28" t="s">
        <v>11</v>
      </c>
      <c r="N19" s="33">
        <v>500000</v>
      </c>
      <c r="O19" s="34">
        <f>N19*L19</f>
        <v>2000000</v>
      </c>
    </row>
    <row r="20" spans="1:16" ht="16.5" customHeight="1" x14ac:dyDescent="0.25">
      <c r="A20" s="20"/>
      <c r="B20" s="36"/>
      <c r="C20" s="6" t="s">
        <v>13</v>
      </c>
      <c r="D20" s="31"/>
      <c r="E20" s="30"/>
      <c r="F20" s="29"/>
      <c r="G20" s="31">
        <v>4</v>
      </c>
      <c r="H20" s="6" t="s">
        <v>10</v>
      </c>
      <c r="I20" s="29"/>
      <c r="J20" s="31"/>
      <c r="K20" s="30"/>
      <c r="L20" s="32">
        <f>G20</f>
        <v>4</v>
      </c>
      <c r="M20" s="28" t="s">
        <v>11</v>
      </c>
      <c r="N20" s="33">
        <v>1000000</v>
      </c>
      <c r="O20" s="34">
        <f>N20*L20</f>
        <v>4000000</v>
      </c>
    </row>
    <row r="21" spans="1:16" ht="16.5" customHeight="1" x14ac:dyDescent="0.25">
      <c r="A21" s="20"/>
      <c r="B21" s="36"/>
      <c r="C21" s="6" t="s">
        <v>60</v>
      </c>
      <c r="D21" s="31"/>
      <c r="E21" s="30"/>
      <c r="F21" s="29"/>
      <c r="G21" s="31">
        <v>4</v>
      </c>
      <c r="H21" s="6" t="s">
        <v>10</v>
      </c>
      <c r="I21" s="29"/>
      <c r="J21" s="31"/>
      <c r="K21" s="30"/>
      <c r="L21" s="32">
        <f>G21</f>
        <v>4</v>
      </c>
      <c r="M21" s="28" t="s">
        <v>11</v>
      </c>
      <c r="N21" s="33">
        <v>510000</v>
      </c>
      <c r="O21" s="34">
        <f>N21*L21</f>
        <v>2040000</v>
      </c>
    </row>
    <row r="22" spans="1:16" ht="16.5" customHeight="1" x14ac:dyDescent="0.25">
      <c r="A22" s="20"/>
      <c r="B22" s="45"/>
      <c r="C22" s="85" t="s">
        <v>68</v>
      </c>
      <c r="D22" s="31"/>
      <c r="E22" s="30"/>
      <c r="F22" s="6"/>
      <c r="G22" s="31"/>
      <c r="H22" s="6"/>
      <c r="I22" s="6"/>
      <c r="J22" s="31"/>
      <c r="K22" s="30"/>
      <c r="L22" s="32"/>
      <c r="M22" s="37"/>
      <c r="N22" s="50"/>
      <c r="O22" s="83">
        <f>O23+O27</f>
        <v>85960000</v>
      </c>
    </row>
    <row r="23" spans="1:16" ht="16.5" customHeight="1" x14ac:dyDescent="0.25">
      <c r="A23" s="20"/>
      <c r="B23" s="22"/>
      <c r="C23" s="80" t="s">
        <v>69</v>
      </c>
      <c r="D23" s="31"/>
      <c r="E23" s="30"/>
      <c r="F23" s="29"/>
      <c r="G23" s="31"/>
      <c r="H23" s="6"/>
      <c r="I23" s="29"/>
      <c r="J23" s="31"/>
      <c r="K23" s="30"/>
      <c r="L23" s="32"/>
      <c r="M23" s="41"/>
      <c r="N23" s="42"/>
      <c r="O23" s="25">
        <f>SUM(O24:O26)</f>
        <v>47200000</v>
      </c>
      <c r="P23" s="4"/>
    </row>
    <row r="24" spans="1:16" ht="16.5" customHeight="1" x14ac:dyDescent="0.25">
      <c r="A24" s="55"/>
      <c r="B24" s="37"/>
      <c r="C24" s="79" t="s">
        <v>43</v>
      </c>
      <c r="D24" s="31">
        <v>2</v>
      </c>
      <c r="E24" s="30" t="s">
        <v>16</v>
      </c>
      <c r="F24" s="29" t="s">
        <v>17</v>
      </c>
      <c r="G24" s="31">
        <v>1</v>
      </c>
      <c r="H24" s="6" t="s">
        <v>35</v>
      </c>
      <c r="I24" s="29" t="s">
        <v>17</v>
      </c>
      <c r="J24" s="31">
        <v>2</v>
      </c>
      <c r="K24" s="30" t="s">
        <v>20</v>
      </c>
      <c r="L24" s="32">
        <f>D24*G24*J24</f>
        <v>4</v>
      </c>
      <c r="M24" s="41" t="s">
        <v>36</v>
      </c>
      <c r="N24" s="42">
        <v>9000000</v>
      </c>
      <c r="O24" s="34">
        <f>N24*L24</f>
        <v>36000000</v>
      </c>
    </row>
    <row r="25" spans="1:16" ht="16.5" customHeight="1" x14ac:dyDescent="0.25">
      <c r="A25" s="55"/>
      <c r="B25" s="37"/>
      <c r="C25" s="79" t="s">
        <v>44</v>
      </c>
      <c r="D25" s="31">
        <v>2</v>
      </c>
      <c r="E25" s="30" t="s">
        <v>16</v>
      </c>
      <c r="F25" s="29" t="s">
        <v>17</v>
      </c>
      <c r="G25" s="31">
        <v>3</v>
      </c>
      <c r="H25" s="6" t="s">
        <v>39</v>
      </c>
      <c r="I25" s="29" t="s">
        <v>17</v>
      </c>
      <c r="J25" s="31">
        <v>2</v>
      </c>
      <c r="K25" s="30" t="s">
        <v>20</v>
      </c>
      <c r="L25" s="32">
        <f>D25*G25*J25</f>
        <v>12</v>
      </c>
      <c r="M25" s="41" t="s">
        <v>18</v>
      </c>
      <c r="N25" s="42">
        <v>600000</v>
      </c>
      <c r="O25" s="34">
        <f>N25*L25</f>
        <v>7200000</v>
      </c>
    </row>
    <row r="26" spans="1:16" ht="16.5" customHeight="1" x14ac:dyDescent="0.25">
      <c r="A26" s="55"/>
      <c r="B26" s="22"/>
      <c r="C26" s="79" t="s">
        <v>45</v>
      </c>
      <c r="D26" s="31">
        <v>2</v>
      </c>
      <c r="E26" s="30" t="s">
        <v>16</v>
      </c>
      <c r="F26" s="29" t="s">
        <v>17</v>
      </c>
      <c r="G26" s="31">
        <v>2</v>
      </c>
      <c r="H26" s="6" t="s">
        <v>39</v>
      </c>
      <c r="I26" s="29" t="s">
        <v>17</v>
      </c>
      <c r="J26" s="31">
        <v>2</v>
      </c>
      <c r="K26" s="30" t="s">
        <v>20</v>
      </c>
      <c r="L26" s="32">
        <f>D26*G26*J26</f>
        <v>8</v>
      </c>
      <c r="M26" s="41" t="s">
        <v>18</v>
      </c>
      <c r="N26" s="42">
        <v>500000</v>
      </c>
      <c r="O26" s="34">
        <f>N26*L26</f>
        <v>4000000</v>
      </c>
    </row>
    <row r="27" spans="1:16" ht="16.5" customHeight="1" x14ac:dyDescent="0.2">
      <c r="A27" s="55"/>
      <c r="B27" s="53"/>
      <c r="C27" s="84" t="s">
        <v>37</v>
      </c>
      <c r="D27" s="28"/>
      <c r="F27" s="14"/>
      <c r="G27" s="14"/>
      <c r="H27" s="14"/>
      <c r="I27" s="16"/>
      <c r="L27" s="32"/>
      <c r="M27" s="41"/>
      <c r="N27" s="42"/>
      <c r="O27" s="81">
        <f>SUM(O28:O30)</f>
        <v>38760000</v>
      </c>
    </row>
    <row r="28" spans="1:16" ht="16.5" customHeight="1" x14ac:dyDescent="0.25">
      <c r="A28" s="55"/>
      <c r="B28" s="35"/>
      <c r="C28" s="6" t="s">
        <v>38</v>
      </c>
      <c r="D28" s="6">
        <v>17</v>
      </c>
      <c r="E28" s="6" t="s">
        <v>16</v>
      </c>
      <c r="F28" s="29" t="s">
        <v>17</v>
      </c>
      <c r="G28" s="6">
        <v>2</v>
      </c>
      <c r="H28" s="30" t="s">
        <v>39</v>
      </c>
      <c r="I28" s="29" t="s">
        <v>17</v>
      </c>
      <c r="J28" s="31">
        <v>2</v>
      </c>
      <c r="K28" s="30" t="s">
        <v>31</v>
      </c>
      <c r="L28" s="32">
        <f>D28*G28*J28</f>
        <v>68</v>
      </c>
      <c r="M28" s="41" t="s">
        <v>36</v>
      </c>
      <c r="N28" s="52">
        <v>330000</v>
      </c>
      <c r="O28" s="34">
        <f>N28*L28</f>
        <v>22440000</v>
      </c>
    </row>
    <row r="29" spans="1:16" ht="16.5" customHeight="1" x14ac:dyDescent="0.25">
      <c r="A29" s="55"/>
      <c r="B29" s="22"/>
      <c r="C29" s="6" t="s">
        <v>34</v>
      </c>
      <c r="D29" s="6">
        <v>17</v>
      </c>
      <c r="E29" s="6" t="s">
        <v>16</v>
      </c>
      <c r="F29" s="29" t="s">
        <v>17</v>
      </c>
      <c r="G29" s="6">
        <v>2</v>
      </c>
      <c r="H29" s="30" t="s">
        <v>35</v>
      </c>
      <c r="I29" s="29" t="s">
        <v>17</v>
      </c>
      <c r="J29" s="31">
        <v>2</v>
      </c>
      <c r="K29" s="30" t="s">
        <v>31</v>
      </c>
      <c r="L29" s="32">
        <f>D29*G29*J29</f>
        <v>68</v>
      </c>
      <c r="M29" s="41" t="s">
        <v>36</v>
      </c>
      <c r="N29" s="52">
        <v>110000</v>
      </c>
      <c r="O29" s="34">
        <f>N29*L29</f>
        <v>7480000</v>
      </c>
    </row>
    <row r="30" spans="1:16" ht="16.5" customHeight="1" x14ac:dyDescent="0.25">
      <c r="A30" s="55"/>
      <c r="B30" s="38"/>
      <c r="C30" s="6" t="s">
        <v>40</v>
      </c>
      <c r="D30" s="6">
        <v>17</v>
      </c>
      <c r="E30" s="6" t="s">
        <v>16</v>
      </c>
      <c r="F30" s="29" t="s">
        <v>17</v>
      </c>
      <c r="G30" s="6">
        <v>2</v>
      </c>
      <c r="H30" s="30" t="s">
        <v>39</v>
      </c>
      <c r="I30" s="29" t="s">
        <v>17</v>
      </c>
      <c r="J30" s="31">
        <v>2</v>
      </c>
      <c r="K30" s="30" t="s">
        <v>31</v>
      </c>
      <c r="L30" s="32">
        <f>D30*G30*J30</f>
        <v>68</v>
      </c>
      <c r="M30" s="41" t="s">
        <v>36</v>
      </c>
      <c r="N30" s="52">
        <v>130000</v>
      </c>
      <c r="O30" s="34">
        <f>N30*L30</f>
        <v>8840000</v>
      </c>
    </row>
    <row r="31" spans="1:16" ht="16.5" customHeight="1" x14ac:dyDescent="0.25">
      <c r="A31" s="55"/>
      <c r="B31" s="22"/>
      <c r="C31" s="79"/>
      <c r="D31" s="31"/>
      <c r="E31" s="30"/>
      <c r="F31" s="29"/>
      <c r="G31" s="31"/>
      <c r="H31" s="6"/>
      <c r="I31" s="29"/>
      <c r="J31" s="31"/>
      <c r="K31" s="30"/>
      <c r="L31" s="32"/>
      <c r="M31" s="41"/>
      <c r="N31" s="42"/>
      <c r="O31" s="34"/>
    </row>
    <row r="32" spans="1:16" ht="16.5" customHeight="1" x14ac:dyDescent="0.25">
      <c r="A32" s="115"/>
      <c r="B32" s="205" t="s">
        <v>73</v>
      </c>
      <c r="C32" s="214"/>
      <c r="D32" s="117"/>
      <c r="E32" s="117"/>
      <c r="F32" s="117"/>
      <c r="G32" s="117"/>
      <c r="H32" s="119"/>
      <c r="I32" s="117"/>
      <c r="J32" s="120"/>
      <c r="K32" s="119"/>
      <c r="L32" s="210">
        <v>1</v>
      </c>
      <c r="M32" s="211" t="s">
        <v>11</v>
      </c>
      <c r="N32" s="212">
        <f>O34+O39</f>
        <v>350000000</v>
      </c>
      <c r="O32" s="213">
        <f>N32</f>
        <v>350000000</v>
      </c>
    </row>
    <row r="33" spans="1:16" ht="16.5" customHeight="1" x14ac:dyDescent="0.2">
      <c r="A33" s="20"/>
      <c r="B33" s="22"/>
      <c r="D33" s="72"/>
      <c r="F33" s="14"/>
      <c r="I33" s="5"/>
      <c r="J33" s="23"/>
      <c r="K33" s="5"/>
      <c r="L33" s="32"/>
      <c r="M33" s="37"/>
      <c r="N33" s="33"/>
      <c r="O33" s="25"/>
      <c r="P33" s="4"/>
    </row>
    <row r="34" spans="1:16" ht="16.5" customHeight="1" x14ac:dyDescent="0.2">
      <c r="A34" s="20"/>
      <c r="B34" s="22"/>
      <c r="C34" s="87" t="s">
        <v>62</v>
      </c>
      <c r="D34" s="88"/>
      <c r="E34" s="89"/>
      <c r="F34" s="89"/>
      <c r="G34" s="90"/>
      <c r="H34" s="91"/>
      <c r="I34" s="92"/>
      <c r="J34" s="93"/>
      <c r="K34" s="92"/>
      <c r="L34" s="94"/>
      <c r="M34" s="95"/>
      <c r="N34" s="96"/>
      <c r="O34" s="97">
        <f>SUM(O35:O37)</f>
        <v>212000000</v>
      </c>
      <c r="P34" s="4"/>
    </row>
    <row r="35" spans="1:16" ht="16.5" customHeight="1" x14ac:dyDescent="0.2">
      <c r="A35" s="20"/>
      <c r="B35" s="22"/>
      <c r="C35" s="68" t="s">
        <v>63</v>
      </c>
      <c r="D35" s="72">
        <v>1</v>
      </c>
      <c r="E35" s="75" t="s">
        <v>16</v>
      </c>
      <c r="F35" s="75" t="s">
        <v>17</v>
      </c>
      <c r="G35" s="15">
        <v>4</v>
      </c>
      <c r="H35" s="68" t="s">
        <v>49</v>
      </c>
      <c r="I35" s="5"/>
      <c r="J35" s="23"/>
      <c r="K35" s="5"/>
      <c r="L35" s="32">
        <f>G35*D35</f>
        <v>4</v>
      </c>
      <c r="M35" s="76" t="s">
        <v>66</v>
      </c>
      <c r="N35" s="33">
        <v>20000000</v>
      </c>
      <c r="O35" s="82">
        <f>N35*L35</f>
        <v>80000000</v>
      </c>
      <c r="P35" s="4"/>
    </row>
    <row r="36" spans="1:16" ht="16.5" customHeight="1" x14ac:dyDescent="0.2">
      <c r="A36" s="20"/>
      <c r="B36" s="22"/>
      <c r="C36" s="68" t="s">
        <v>64</v>
      </c>
      <c r="D36" s="72">
        <v>2</v>
      </c>
      <c r="E36" s="75" t="s">
        <v>16</v>
      </c>
      <c r="F36" s="75" t="s">
        <v>17</v>
      </c>
      <c r="G36" s="15">
        <v>3</v>
      </c>
      <c r="H36" s="68" t="s">
        <v>49</v>
      </c>
      <c r="I36" s="5"/>
      <c r="J36" s="23"/>
      <c r="K36" s="5"/>
      <c r="L36" s="32">
        <f>G36*D36</f>
        <v>6</v>
      </c>
      <c r="M36" s="76" t="s">
        <v>66</v>
      </c>
      <c r="N36" s="33">
        <v>18000000</v>
      </c>
      <c r="O36" s="82">
        <f>N36*L36</f>
        <v>108000000</v>
      </c>
      <c r="P36" s="4"/>
    </row>
    <row r="37" spans="1:16" ht="16.5" customHeight="1" x14ac:dyDescent="0.2">
      <c r="A37" s="20"/>
      <c r="B37" s="22"/>
      <c r="C37" s="68" t="s">
        <v>65</v>
      </c>
      <c r="D37" s="72">
        <v>1</v>
      </c>
      <c r="E37" s="75" t="s">
        <v>16</v>
      </c>
      <c r="F37" s="75" t="s">
        <v>17</v>
      </c>
      <c r="G37" s="15">
        <v>4</v>
      </c>
      <c r="H37" s="68" t="s">
        <v>49</v>
      </c>
      <c r="I37" s="5"/>
      <c r="J37" s="23"/>
      <c r="K37" s="5"/>
      <c r="L37" s="32">
        <f>G37*D37</f>
        <v>4</v>
      </c>
      <c r="M37" s="76" t="s">
        <v>66</v>
      </c>
      <c r="N37" s="33">
        <v>6000000</v>
      </c>
      <c r="O37" s="82">
        <f>N37*L37</f>
        <v>24000000</v>
      </c>
      <c r="P37" s="4"/>
    </row>
    <row r="38" spans="1:16" ht="16.5" customHeight="1" x14ac:dyDescent="0.2">
      <c r="A38" s="20"/>
      <c r="B38" s="22"/>
      <c r="D38" s="72"/>
      <c r="F38" s="14"/>
      <c r="I38" s="5"/>
      <c r="J38" s="23"/>
      <c r="K38" s="5"/>
      <c r="L38" s="32"/>
      <c r="M38" s="16"/>
      <c r="N38" s="33"/>
      <c r="O38" s="25"/>
      <c r="P38" s="4"/>
    </row>
    <row r="39" spans="1:16" ht="16.5" customHeight="1" x14ac:dyDescent="0.2">
      <c r="A39" s="20"/>
      <c r="B39" s="22"/>
      <c r="C39" s="87" t="s">
        <v>61</v>
      </c>
      <c r="D39" s="88"/>
      <c r="E39" s="89"/>
      <c r="F39" s="89"/>
      <c r="G39" s="90"/>
      <c r="H39" s="91"/>
      <c r="I39" s="92"/>
      <c r="J39" s="93"/>
      <c r="K39" s="92"/>
      <c r="L39" s="94"/>
      <c r="M39" s="95"/>
      <c r="N39" s="96"/>
      <c r="O39" s="97">
        <f>O40+O45</f>
        <v>138000000</v>
      </c>
      <c r="P39" s="4"/>
    </row>
    <row r="40" spans="1:16" ht="16.5" customHeight="1" x14ac:dyDescent="0.2">
      <c r="A40" s="20"/>
      <c r="B40" s="22"/>
      <c r="C40" s="86" t="s">
        <v>67</v>
      </c>
      <c r="D40" s="72"/>
      <c r="F40" s="14"/>
      <c r="I40" s="5"/>
      <c r="J40" s="23"/>
      <c r="K40" s="5"/>
      <c r="L40" s="32"/>
      <c r="M40" s="16"/>
      <c r="N40" s="33"/>
      <c r="O40" s="83">
        <f>SUM(O41:O44)</f>
        <v>11560000</v>
      </c>
      <c r="P40" s="4"/>
    </row>
    <row r="41" spans="1:16" ht="16.5" customHeight="1" x14ac:dyDescent="0.25">
      <c r="A41" s="20"/>
      <c r="B41" s="22"/>
      <c r="C41" s="6" t="s">
        <v>9</v>
      </c>
      <c r="D41" s="31"/>
      <c r="E41" s="30"/>
      <c r="F41" s="29"/>
      <c r="G41" s="31">
        <v>4</v>
      </c>
      <c r="H41" s="6" t="s">
        <v>10</v>
      </c>
      <c r="I41" s="29"/>
      <c r="J41" s="31"/>
      <c r="K41" s="30"/>
      <c r="L41" s="32">
        <f>G41</f>
        <v>4</v>
      </c>
      <c r="M41" s="28" t="s">
        <v>11</v>
      </c>
      <c r="N41" s="33">
        <v>1000000</v>
      </c>
      <c r="O41" s="34">
        <f>N41*L41</f>
        <v>4000000</v>
      </c>
    </row>
    <row r="42" spans="1:16" ht="16.5" customHeight="1" x14ac:dyDescent="0.25">
      <c r="A42" s="20"/>
      <c r="B42" s="36"/>
      <c r="C42" s="6" t="s">
        <v>12</v>
      </c>
      <c r="D42" s="31"/>
      <c r="E42" s="30"/>
      <c r="F42" s="29"/>
      <c r="G42" s="31">
        <v>4</v>
      </c>
      <c r="H42" s="6" t="s">
        <v>10</v>
      </c>
      <c r="I42" s="29"/>
      <c r="J42" s="31"/>
      <c r="K42" s="30"/>
      <c r="L42" s="32">
        <f>G42</f>
        <v>4</v>
      </c>
      <c r="M42" s="28" t="s">
        <v>11</v>
      </c>
      <c r="N42" s="33">
        <v>380000</v>
      </c>
      <c r="O42" s="34">
        <f>N42*L42</f>
        <v>1520000</v>
      </c>
    </row>
    <row r="43" spans="1:16" ht="16.5" customHeight="1" x14ac:dyDescent="0.25">
      <c r="A43" s="20"/>
      <c r="B43" s="36"/>
      <c r="C43" s="6" t="s">
        <v>13</v>
      </c>
      <c r="D43" s="31"/>
      <c r="E43" s="30"/>
      <c r="F43" s="29"/>
      <c r="G43" s="31">
        <v>4</v>
      </c>
      <c r="H43" s="6" t="s">
        <v>10</v>
      </c>
      <c r="I43" s="29"/>
      <c r="J43" s="31"/>
      <c r="K43" s="30"/>
      <c r="L43" s="32">
        <f>G43</f>
        <v>4</v>
      </c>
      <c r="M43" s="28" t="s">
        <v>11</v>
      </c>
      <c r="N43" s="33">
        <v>1000000</v>
      </c>
      <c r="O43" s="34">
        <f>N43*L43</f>
        <v>4000000</v>
      </c>
    </row>
    <row r="44" spans="1:16" ht="16.5" customHeight="1" x14ac:dyDescent="0.25">
      <c r="A44" s="20"/>
      <c r="B44" s="36"/>
      <c r="C44" s="6" t="s">
        <v>60</v>
      </c>
      <c r="D44" s="31"/>
      <c r="E44" s="30"/>
      <c r="F44" s="29"/>
      <c r="G44" s="31">
        <v>4</v>
      </c>
      <c r="H44" s="6" t="s">
        <v>10</v>
      </c>
      <c r="I44" s="29"/>
      <c r="J44" s="31"/>
      <c r="K44" s="30"/>
      <c r="L44" s="32">
        <f>G44</f>
        <v>4</v>
      </c>
      <c r="M44" s="28" t="s">
        <v>11</v>
      </c>
      <c r="N44" s="33">
        <v>510000</v>
      </c>
      <c r="O44" s="34">
        <f>N44*L44</f>
        <v>2040000</v>
      </c>
    </row>
    <row r="45" spans="1:16" ht="16.5" customHeight="1" x14ac:dyDescent="0.25">
      <c r="A45" s="20"/>
      <c r="B45" s="45"/>
      <c r="C45" s="85" t="s">
        <v>68</v>
      </c>
      <c r="D45" s="31"/>
      <c r="E45" s="30"/>
      <c r="F45" s="6"/>
      <c r="G45" s="31"/>
      <c r="H45" s="6"/>
      <c r="I45" s="6"/>
      <c r="J45" s="31"/>
      <c r="K45" s="30"/>
      <c r="L45" s="32"/>
      <c r="M45" s="37"/>
      <c r="N45" s="50"/>
      <c r="O45" s="83">
        <f>O46+O50</f>
        <v>126440000</v>
      </c>
    </row>
    <row r="46" spans="1:16" ht="16.5" customHeight="1" x14ac:dyDescent="0.25">
      <c r="A46" s="20"/>
      <c r="B46" s="22"/>
      <c r="C46" s="80" t="s">
        <v>69</v>
      </c>
      <c r="D46" s="31"/>
      <c r="E46" s="30"/>
      <c r="F46" s="29"/>
      <c r="G46" s="31"/>
      <c r="H46" s="6"/>
      <c r="I46" s="29"/>
      <c r="J46" s="31"/>
      <c r="K46" s="30"/>
      <c r="L46" s="32"/>
      <c r="M46" s="41"/>
      <c r="N46" s="42"/>
      <c r="O46" s="25">
        <f>SUM(O47:O49)</f>
        <v>51200000</v>
      </c>
      <c r="P46" s="4"/>
    </row>
    <row r="47" spans="1:16" ht="16.5" customHeight="1" x14ac:dyDescent="0.25">
      <c r="A47" s="55"/>
      <c r="B47" s="37"/>
      <c r="C47" s="79" t="s">
        <v>43</v>
      </c>
      <c r="D47" s="31">
        <v>2</v>
      </c>
      <c r="E47" s="30" t="s">
        <v>16</v>
      </c>
      <c r="F47" s="29" t="s">
        <v>17</v>
      </c>
      <c r="G47" s="31">
        <v>1</v>
      </c>
      <c r="H47" s="6" t="s">
        <v>35</v>
      </c>
      <c r="I47" s="29" t="s">
        <v>17</v>
      </c>
      <c r="J47" s="31">
        <v>2</v>
      </c>
      <c r="K47" s="30" t="s">
        <v>20</v>
      </c>
      <c r="L47" s="32">
        <f>D47*G47*J47</f>
        <v>4</v>
      </c>
      <c r="M47" s="41" t="s">
        <v>36</v>
      </c>
      <c r="N47" s="42">
        <v>10000000</v>
      </c>
      <c r="O47" s="34">
        <f>N47*L47</f>
        <v>40000000</v>
      </c>
    </row>
    <row r="48" spans="1:16" ht="16.5" customHeight="1" x14ac:dyDescent="0.25">
      <c r="A48" s="55"/>
      <c r="B48" s="37"/>
      <c r="C48" s="79" t="s">
        <v>44</v>
      </c>
      <c r="D48" s="31">
        <v>2</v>
      </c>
      <c r="E48" s="30" t="s">
        <v>16</v>
      </c>
      <c r="F48" s="29" t="s">
        <v>17</v>
      </c>
      <c r="G48" s="31">
        <v>3</v>
      </c>
      <c r="H48" s="6" t="s">
        <v>39</v>
      </c>
      <c r="I48" s="29" t="s">
        <v>17</v>
      </c>
      <c r="J48" s="31">
        <v>2</v>
      </c>
      <c r="K48" s="30" t="s">
        <v>20</v>
      </c>
      <c r="L48" s="32">
        <f>D48*G48*J48</f>
        <v>12</v>
      </c>
      <c r="M48" s="41" t="s">
        <v>18</v>
      </c>
      <c r="N48" s="42">
        <v>600000</v>
      </c>
      <c r="O48" s="34">
        <f>N48*L48</f>
        <v>7200000</v>
      </c>
    </row>
    <row r="49" spans="1:17" ht="16.5" customHeight="1" x14ac:dyDescent="0.25">
      <c r="A49" s="55"/>
      <c r="B49" s="22"/>
      <c r="C49" s="79" t="s">
        <v>45</v>
      </c>
      <c r="D49" s="31">
        <v>2</v>
      </c>
      <c r="E49" s="30" t="s">
        <v>16</v>
      </c>
      <c r="F49" s="29" t="s">
        <v>17</v>
      </c>
      <c r="G49" s="31">
        <v>2</v>
      </c>
      <c r="H49" s="6" t="s">
        <v>39</v>
      </c>
      <c r="I49" s="29" t="s">
        <v>17</v>
      </c>
      <c r="J49" s="31">
        <v>2</v>
      </c>
      <c r="K49" s="30" t="s">
        <v>20</v>
      </c>
      <c r="L49" s="32">
        <f>D49*G49*J49</f>
        <v>8</v>
      </c>
      <c r="M49" s="41" t="s">
        <v>18</v>
      </c>
      <c r="N49" s="42">
        <v>500000</v>
      </c>
      <c r="O49" s="34">
        <f>N49*L49</f>
        <v>4000000</v>
      </c>
    </row>
    <row r="50" spans="1:17" ht="16.5" customHeight="1" x14ac:dyDescent="0.2">
      <c r="A50" s="55"/>
      <c r="B50" s="53"/>
      <c r="C50" s="84" t="s">
        <v>37</v>
      </c>
      <c r="D50" s="28"/>
      <c r="F50" s="14"/>
      <c r="G50" s="14"/>
      <c r="H50" s="14"/>
      <c r="I50" s="16"/>
      <c r="L50" s="32"/>
      <c r="M50" s="41"/>
      <c r="N50" s="42"/>
      <c r="O50" s="81">
        <f>SUM(O51:O53)</f>
        <v>75240000</v>
      </c>
    </row>
    <row r="51" spans="1:17" ht="16.5" customHeight="1" x14ac:dyDescent="0.25">
      <c r="A51" s="55"/>
      <c r="B51" s="35"/>
      <c r="C51" s="6" t="s">
        <v>38</v>
      </c>
      <c r="D51" s="6">
        <v>22</v>
      </c>
      <c r="E51" s="6" t="s">
        <v>16</v>
      </c>
      <c r="F51" s="29" t="s">
        <v>17</v>
      </c>
      <c r="G51" s="6">
        <v>2</v>
      </c>
      <c r="H51" s="30" t="s">
        <v>39</v>
      </c>
      <c r="I51" s="29" t="s">
        <v>17</v>
      </c>
      <c r="J51" s="31">
        <v>3</v>
      </c>
      <c r="K51" s="30" t="s">
        <v>31</v>
      </c>
      <c r="L51" s="32">
        <f>D51*G51*J51</f>
        <v>132</v>
      </c>
      <c r="M51" s="41" t="s">
        <v>36</v>
      </c>
      <c r="N51" s="52">
        <v>330000</v>
      </c>
      <c r="O51" s="34">
        <f>N51*L51</f>
        <v>43560000</v>
      </c>
    </row>
    <row r="52" spans="1:17" ht="16.5" customHeight="1" x14ac:dyDescent="0.25">
      <c r="A52" s="55"/>
      <c r="B52" s="22"/>
      <c r="C52" s="6" t="s">
        <v>34</v>
      </c>
      <c r="D52" s="6">
        <v>22</v>
      </c>
      <c r="E52" s="6" t="s">
        <v>16</v>
      </c>
      <c r="F52" s="29" t="s">
        <v>17</v>
      </c>
      <c r="G52" s="6">
        <v>2</v>
      </c>
      <c r="H52" s="30" t="s">
        <v>35</v>
      </c>
      <c r="I52" s="29" t="s">
        <v>17</v>
      </c>
      <c r="J52" s="31">
        <v>3</v>
      </c>
      <c r="K52" s="30" t="s">
        <v>31</v>
      </c>
      <c r="L52" s="32">
        <f>D52*G52*J52</f>
        <v>132</v>
      </c>
      <c r="M52" s="41" t="s">
        <v>36</v>
      </c>
      <c r="N52" s="52">
        <v>110000</v>
      </c>
      <c r="O52" s="34">
        <f>N52*L52</f>
        <v>14520000</v>
      </c>
    </row>
    <row r="53" spans="1:17" ht="16.5" customHeight="1" x14ac:dyDescent="0.25">
      <c r="A53" s="55"/>
      <c r="B53" s="38"/>
      <c r="C53" s="6" t="s">
        <v>40</v>
      </c>
      <c r="D53" s="6">
        <v>22</v>
      </c>
      <c r="E53" s="6" t="s">
        <v>16</v>
      </c>
      <c r="F53" s="29" t="s">
        <v>17</v>
      </c>
      <c r="G53" s="6">
        <v>2</v>
      </c>
      <c r="H53" s="30" t="s">
        <v>39</v>
      </c>
      <c r="I53" s="29" t="s">
        <v>17</v>
      </c>
      <c r="J53" s="31">
        <v>3</v>
      </c>
      <c r="K53" s="30" t="s">
        <v>31</v>
      </c>
      <c r="L53" s="32">
        <f>D53*G53*J53</f>
        <v>132</v>
      </c>
      <c r="M53" s="41" t="s">
        <v>36</v>
      </c>
      <c r="N53" s="52">
        <v>130000</v>
      </c>
      <c r="O53" s="34">
        <f>N53*L53</f>
        <v>17160000</v>
      </c>
    </row>
    <row r="54" spans="1:17" ht="16.5" customHeight="1" x14ac:dyDescent="0.25">
      <c r="A54" s="55"/>
      <c r="B54" s="22"/>
      <c r="C54" s="79"/>
      <c r="D54" s="31"/>
      <c r="E54" s="30"/>
      <c r="F54" s="29"/>
      <c r="G54" s="31"/>
      <c r="H54" s="6"/>
      <c r="I54" s="29"/>
      <c r="J54" s="31"/>
      <c r="K54" s="30"/>
      <c r="L54" s="32"/>
      <c r="M54" s="41"/>
      <c r="N54" s="42"/>
      <c r="O54" s="34"/>
      <c r="Q54" s="2"/>
    </row>
    <row r="55" spans="1:17" ht="16.5" customHeight="1" x14ac:dyDescent="0.25">
      <c r="A55" s="115"/>
      <c r="B55" s="205" t="s">
        <v>209</v>
      </c>
      <c r="C55" s="206"/>
      <c r="D55" s="207"/>
      <c r="E55" s="208"/>
      <c r="F55" s="209"/>
      <c r="G55" s="209"/>
      <c r="H55" s="209"/>
      <c r="I55" s="117"/>
      <c r="J55" s="120"/>
      <c r="K55" s="119"/>
      <c r="L55" s="210">
        <v>1</v>
      </c>
      <c r="M55" s="211" t="s">
        <v>11</v>
      </c>
      <c r="N55" s="212">
        <f>O57+O63</f>
        <v>4376580000</v>
      </c>
      <c r="O55" s="213">
        <f>N55</f>
        <v>4376580000</v>
      </c>
      <c r="Q55" s="69"/>
    </row>
    <row r="56" spans="1:17" ht="16.5" customHeight="1" x14ac:dyDescent="0.25">
      <c r="A56" s="20"/>
      <c r="B56" s="45"/>
      <c r="C56" s="80"/>
      <c r="D56" s="1"/>
      <c r="E56" s="28"/>
      <c r="F56" s="14"/>
      <c r="G56" s="14"/>
      <c r="H56" s="14"/>
      <c r="I56" s="6"/>
      <c r="J56" s="31"/>
      <c r="K56" s="30"/>
      <c r="L56" s="98"/>
      <c r="M56" s="99"/>
      <c r="N56" s="100"/>
      <c r="O56" s="81"/>
      <c r="Q56" s="2"/>
    </row>
    <row r="57" spans="1:17" ht="16.5" customHeight="1" x14ac:dyDescent="0.2">
      <c r="A57" s="20"/>
      <c r="B57" s="22"/>
      <c r="C57" s="87" t="s">
        <v>62</v>
      </c>
      <c r="D57" s="88"/>
      <c r="E57" s="89"/>
      <c r="F57" s="89"/>
      <c r="G57" s="90"/>
      <c r="H57" s="91"/>
      <c r="I57" s="92"/>
      <c r="J57" s="93"/>
      <c r="K57" s="92"/>
      <c r="L57" s="94"/>
      <c r="M57" s="95"/>
      <c r="N57" s="96"/>
      <c r="O57" s="97">
        <f>SUM(O59:O61)</f>
        <v>570000000</v>
      </c>
      <c r="P57" s="4"/>
      <c r="Q57" s="2"/>
    </row>
    <row r="58" spans="1:17" ht="16.5" customHeight="1" x14ac:dyDescent="0.2">
      <c r="A58" s="20"/>
      <c r="B58" s="22"/>
      <c r="C58" s="87"/>
      <c r="D58" s="88"/>
      <c r="E58" s="89"/>
      <c r="F58" s="89"/>
      <c r="G58" s="90"/>
      <c r="H58" s="91"/>
      <c r="I58" s="92"/>
      <c r="J58" s="93"/>
      <c r="K58" s="92"/>
      <c r="L58" s="94"/>
      <c r="M58" s="95"/>
      <c r="N58" s="96"/>
      <c r="O58" s="97"/>
      <c r="P58" s="4"/>
      <c r="Q58" s="2"/>
    </row>
    <row r="59" spans="1:17" ht="16.5" customHeight="1" x14ac:dyDescent="0.2">
      <c r="A59" s="20"/>
      <c r="B59" s="22"/>
      <c r="C59" s="68" t="s">
        <v>63</v>
      </c>
      <c r="D59" s="72">
        <v>1</v>
      </c>
      <c r="E59" s="75" t="s">
        <v>16</v>
      </c>
      <c r="F59" s="75" t="s">
        <v>17</v>
      </c>
      <c r="G59" s="15">
        <v>6</v>
      </c>
      <c r="H59" s="68" t="s">
        <v>49</v>
      </c>
      <c r="I59" s="5"/>
      <c r="J59" s="23"/>
      <c r="K59" s="5"/>
      <c r="L59" s="32">
        <f>G59*D59</f>
        <v>6</v>
      </c>
      <c r="M59" s="76" t="s">
        <v>66</v>
      </c>
      <c r="N59" s="33">
        <v>27000000</v>
      </c>
      <c r="O59" s="82">
        <f>N59*L59</f>
        <v>162000000</v>
      </c>
      <c r="P59" s="4"/>
    </row>
    <row r="60" spans="1:17" ht="16.5" customHeight="1" x14ac:dyDescent="0.2">
      <c r="A60" s="20"/>
      <c r="B60" s="22"/>
      <c r="C60" s="68" t="s">
        <v>64</v>
      </c>
      <c r="D60" s="72">
        <v>3</v>
      </c>
      <c r="E60" s="75" t="s">
        <v>16</v>
      </c>
      <c r="F60" s="75" t="s">
        <v>17</v>
      </c>
      <c r="G60" s="15">
        <v>4</v>
      </c>
      <c r="H60" s="68" t="s">
        <v>49</v>
      </c>
      <c r="I60" s="5"/>
      <c r="J60" s="23"/>
      <c r="K60" s="5"/>
      <c r="L60" s="32">
        <f>G60*D60</f>
        <v>12</v>
      </c>
      <c r="M60" s="76" t="s">
        <v>66</v>
      </c>
      <c r="N60" s="33">
        <v>25000000</v>
      </c>
      <c r="O60" s="82">
        <f>N60*L60</f>
        <v>300000000</v>
      </c>
      <c r="P60" s="4"/>
    </row>
    <row r="61" spans="1:17" ht="16.5" customHeight="1" x14ac:dyDescent="0.2">
      <c r="A61" s="20"/>
      <c r="B61" s="22"/>
      <c r="C61" s="68" t="s">
        <v>65</v>
      </c>
      <c r="D61" s="72">
        <v>2</v>
      </c>
      <c r="E61" s="75" t="s">
        <v>16</v>
      </c>
      <c r="F61" s="75" t="s">
        <v>17</v>
      </c>
      <c r="G61" s="15">
        <v>6</v>
      </c>
      <c r="H61" s="68" t="s">
        <v>49</v>
      </c>
      <c r="I61" s="5"/>
      <c r="J61" s="23"/>
      <c r="K61" s="5"/>
      <c r="L61" s="32">
        <f>G61*D61</f>
        <v>12</v>
      </c>
      <c r="M61" s="76" t="s">
        <v>66</v>
      </c>
      <c r="N61" s="33">
        <v>9000000</v>
      </c>
      <c r="O61" s="82">
        <f>N61*L61</f>
        <v>108000000</v>
      </c>
      <c r="P61" s="4"/>
    </row>
    <row r="62" spans="1:17" ht="16.5" customHeight="1" x14ac:dyDescent="0.2">
      <c r="A62" s="20"/>
      <c r="B62" s="22"/>
      <c r="D62" s="72"/>
      <c r="F62" s="14"/>
      <c r="I62" s="5"/>
      <c r="J62" s="23"/>
      <c r="K62" s="5"/>
      <c r="L62" s="32"/>
      <c r="M62" s="16"/>
      <c r="N62" s="33"/>
      <c r="O62" s="25"/>
      <c r="P62" s="4"/>
    </row>
    <row r="63" spans="1:17" ht="16.5" customHeight="1" x14ac:dyDescent="0.2">
      <c r="A63" s="20"/>
      <c r="B63" s="22"/>
      <c r="C63" s="87" t="s">
        <v>61</v>
      </c>
      <c r="D63" s="88"/>
      <c r="E63" s="89"/>
      <c r="F63" s="89"/>
      <c r="G63" s="90"/>
      <c r="H63" s="91"/>
      <c r="I63" s="92"/>
      <c r="J63" s="93"/>
      <c r="K63" s="92"/>
      <c r="L63" s="94"/>
      <c r="M63" s="95"/>
      <c r="N63" s="96"/>
      <c r="O63" s="97">
        <f>O73+O64</f>
        <v>3806580000</v>
      </c>
      <c r="P63" s="4"/>
    </row>
    <row r="64" spans="1:17" ht="16.5" customHeight="1" x14ac:dyDescent="0.2">
      <c r="A64" s="20"/>
      <c r="B64" s="22"/>
      <c r="C64" s="86" t="s">
        <v>67</v>
      </c>
      <c r="D64" s="72"/>
      <c r="F64" s="14"/>
      <c r="I64" s="5"/>
      <c r="J64" s="23"/>
      <c r="K64" s="5"/>
      <c r="L64" s="32"/>
      <c r="M64" s="16"/>
      <c r="N64" s="33"/>
      <c r="O64" s="25">
        <f>SUM(O65:O71)</f>
        <v>35010000</v>
      </c>
      <c r="P64" s="4"/>
    </row>
    <row r="65" spans="1:15" ht="16.5" customHeight="1" x14ac:dyDescent="0.25">
      <c r="A65" s="20"/>
      <c r="B65" s="22"/>
      <c r="C65" s="6" t="s">
        <v>9</v>
      </c>
      <c r="D65" s="31"/>
      <c r="E65" s="30"/>
      <c r="F65" s="29"/>
      <c r="G65" s="31">
        <v>6</v>
      </c>
      <c r="H65" s="6" t="s">
        <v>10</v>
      </c>
      <c r="I65" s="29"/>
      <c r="J65" s="31"/>
      <c r="K65" s="30"/>
      <c r="L65" s="32">
        <f t="shared" ref="L65:L71" si="0">G65</f>
        <v>6</v>
      </c>
      <c r="M65" s="28" t="s">
        <v>11</v>
      </c>
      <c r="N65" s="33">
        <v>1000000</v>
      </c>
      <c r="O65" s="34">
        <f>N65*L65</f>
        <v>6000000</v>
      </c>
    </row>
    <row r="66" spans="1:15" ht="16.5" customHeight="1" x14ac:dyDescent="0.25">
      <c r="A66" s="20"/>
      <c r="B66" s="36"/>
      <c r="C66" s="6" t="s">
        <v>12</v>
      </c>
      <c r="D66" s="31"/>
      <c r="E66" s="30"/>
      <c r="F66" s="29"/>
      <c r="G66" s="31">
        <v>6</v>
      </c>
      <c r="H66" s="6" t="s">
        <v>10</v>
      </c>
      <c r="I66" s="29"/>
      <c r="J66" s="31"/>
      <c r="K66" s="30"/>
      <c r="L66" s="32">
        <f t="shared" si="0"/>
        <v>6</v>
      </c>
      <c r="M66" s="28" t="s">
        <v>11</v>
      </c>
      <c r="N66" s="33">
        <v>500000</v>
      </c>
      <c r="O66" s="34">
        <f>N66*L66</f>
        <v>3000000</v>
      </c>
    </row>
    <row r="67" spans="1:15" ht="16.5" customHeight="1" x14ac:dyDescent="0.25">
      <c r="A67" s="20"/>
      <c r="B67" s="36"/>
      <c r="C67" s="6" t="s">
        <v>13</v>
      </c>
      <c r="D67" s="31"/>
      <c r="E67" s="30"/>
      <c r="F67" s="29"/>
      <c r="G67" s="31">
        <v>6</v>
      </c>
      <c r="H67" s="6" t="s">
        <v>10</v>
      </c>
      <c r="I67" s="29"/>
      <c r="J67" s="31"/>
      <c r="K67" s="30"/>
      <c r="L67" s="32">
        <f t="shared" si="0"/>
        <v>6</v>
      </c>
      <c r="M67" s="28" t="s">
        <v>11</v>
      </c>
      <c r="N67" s="33">
        <v>1000000</v>
      </c>
      <c r="O67" s="34">
        <f>N67*L67</f>
        <v>6000000</v>
      </c>
    </row>
    <row r="68" spans="1:15" ht="16.5" customHeight="1" x14ac:dyDescent="0.25">
      <c r="A68" s="20"/>
      <c r="B68" s="36"/>
      <c r="C68" s="6" t="s">
        <v>60</v>
      </c>
      <c r="D68" s="31"/>
      <c r="E68" s="30"/>
      <c r="F68" s="29"/>
      <c r="G68" s="31">
        <v>6</v>
      </c>
      <c r="H68" s="6" t="s">
        <v>10</v>
      </c>
      <c r="I68" s="29"/>
      <c r="J68" s="31"/>
      <c r="K68" s="30"/>
      <c r="L68" s="32">
        <f t="shared" si="0"/>
        <v>6</v>
      </c>
      <c r="M68" s="28" t="s">
        <v>11</v>
      </c>
      <c r="N68" s="33">
        <v>1000000</v>
      </c>
      <c r="O68" s="34">
        <f>N68*L68</f>
        <v>6000000</v>
      </c>
    </row>
    <row r="69" spans="1:15" ht="16.5" customHeight="1" x14ac:dyDescent="0.25">
      <c r="A69" s="20"/>
      <c r="B69" s="36"/>
      <c r="C69" s="6" t="s">
        <v>14</v>
      </c>
      <c r="D69" s="6"/>
      <c r="E69" s="6"/>
      <c r="F69" s="29"/>
      <c r="G69" s="6">
        <v>6</v>
      </c>
      <c r="H69" s="30" t="s">
        <v>10</v>
      </c>
      <c r="I69" s="29"/>
      <c r="J69" s="31"/>
      <c r="K69" s="30"/>
      <c r="L69" s="32">
        <f t="shared" si="0"/>
        <v>6</v>
      </c>
      <c r="M69" s="28" t="s">
        <v>11</v>
      </c>
      <c r="N69" s="33">
        <v>250000</v>
      </c>
      <c r="O69" s="34">
        <f t="shared" ref="O69:O71" si="1">N69*L69</f>
        <v>1500000</v>
      </c>
    </row>
    <row r="70" spans="1:15" ht="16.5" customHeight="1" x14ac:dyDescent="0.25">
      <c r="A70" s="20"/>
      <c r="B70" s="36"/>
      <c r="C70" s="6" t="s">
        <v>207</v>
      </c>
      <c r="D70" s="6"/>
      <c r="E70" s="6"/>
      <c r="F70" s="29"/>
      <c r="G70" s="6">
        <v>6</v>
      </c>
      <c r="H70" s="30" t="s">
        <v>10</v>
      </c>
      <c r="I70" s="29"/>
      <c r="J70" s="31"/>
      <c r="K70" s="30"/>
      <c r="L70" s="32">
        <f t="shared" si="0"/>
        <v>6</v>
      </c>
      <c r="M70" s="28" t="s">
        <v>11</v>
      </c>
      <c r="N70" s="33">
        <v>250000</v>
      </c>
      <c r="O70" s="34">
        <f t="shared" ref="O70" si="2">N70*L70</f>
        <v>1500000</v>
      </c>
    </row>
    <row r="71" spans="1:15" ht="16.5" customHeight="1" x14ac:dyDescent="0.25">
      <c r="A71" s="20"/>
      <c r="B71" s="36"/>
      <c r="C71" s="6" t="s">
        <v>21</v>
      </c>
      <c r="D71" s="6"/>
      <c r="E71" s="6"/>
      <c r="F71" s="29"/>
      <c r="G71" s="6">
        <v>1</v>
      </c>
      <c r="H71" s="30" t="s">
        <v>10</v>
      </c>
      <c r="I71" s="29"/>
      <c r="J71" s="31"/>
      <c r="K71" s="30"/>
      <c r="L71" s="32">
        <f t="shared" si="0"/>
        <v>1</v>
      </c>
      <c r="M71" s="28" t="s">
        <v>11</v>
      </c>
      <c r="N71" s="33">
        <f>10000000+1010000</f>
        <v>11010000</v>
      </c>
      <c r="O71" s="34">
        <f t="shared" si="1"/>
        <v>11010000</v>
      </c>
    </row>
    <row r="72" spans="1:15" ht="16.5" customHeight="1" x14ac:dyDescent="0.25">
      <c r="A72" s="20"/>
      <c r="B72" s="36"/>
      <c r="C72" s="6"/>
      <c r="D72" s="31"/>
      <c r="E72" s="30"/>
      <c r="F72" s="29"/>
      <c r="G72" s="31"/>
      <c r="H72" s="6"/>
      <c r="I72" s="29"/>
      <c r="J72" s="31"/>
      <c r="K72" s="30"/>
      <c r="L72" s="32"/>
      <c r="M72" s="28"/>
      <c r="N72" s="33"/>
      <c r="O72" s="34"/>
    </row>
    <row r="73" spans="1:15" ht="16.5" customHeight="1" x14ac:dyDescent="0.2">
      <c r="A73" s="20"/>
      <c r="B73" s="22"/>
      <c r="C73" s="86" t="s">
        <v>68</v>
      </c>
      <c r="D73" s="28"/>
      <c r="F73" s="14"/>
      <c r="G73" s="14"/>
      <c r="H73" s="14"/>
      <c r="I73" s="5"/>
      <c r="J73" s="23"/>
      <c r="K73" s="5"/>
      <c r="L73" s="32"/>
      <c r="M73" s="37"/>
      <c r="N73" s="33"/>
      <c r="O73" s="25">
        <f>O75+O94+O137</f>
        <v>3771570000</v>
      </c>
    </row>
    <row r="74" spans="1:15" ht="16.5" customHeight="1" x14ac:dyDescent="0.2">
      <c r="A74" s="20"/>
      <c r="B74" s="22"/>
      <c r="C74" s="86"/>
      <c r="D74" s="28"/>
      <c r="F74" s="14"/>
      <c r="G74" s="14"/>
      <c r="H74" s="14"/>
      <c r="I74" s="5"/>
      <c r="J74" s="23"/>
      <c r="K74" s="5"/>
      <c r="L74" s="32"/>
      <c r="M74" s="16"/>
      <c r="N74" s="33"/>
      <c r="O74" s="83"/>
    </row>
    <row r="75" spans="1:15" ht="16.5" customHeight="1" x14ac:dyDescent="0.2">
      <c r="A75" s="20"/>
      <c r="B75" s="22"/>
      <c r="C75" s="169" t="s">
        <v>196</v>
      </c>
      <c r="D75" s="28"/>
      <c r="F75" s="14"/>
      <c r="G75" s="14"/>
      <c r="H75" s="14"/>
      <c r="I75" s="5"/>
      <c r="J75" s="23"/>
      <c r="K75" s="5"/>
      <c r="L75" s="32"/>
      <c r="M75" s="16"/>
      <c r="N75" s="33"/>
      <c r="O75" s="21">
        <f>SUM(O77:O92)</f>
        <v>469000000</v>
      </c>
    </row>
    <row r="76" spans="1:15" ht="16.5" customHeight="1" x14ac:dyDescent="0.2">
      <c r="A76" s="20"/>
      <c r="B76" s="22"/>
      <c r="C76" s="73" t="s">
        <v>8</v>
      </c>
      <c r="D76" s="28"/>
      <c r="F76" s="14"/>
      <c r="G76" s="14"/>
      <c r="H76" s="14"/>
      <c r="I76" s="5"/>
      <c r="J76" s="23"/>
      <c r="K76" s="5"/>
      <c r="L76" s="32"/>
      <c r="M76" s="16"/>
      <c r="N76" s="33"/>
      <c r="O76" s="25"/>
    </row>
    <row r="77" spans="1:15" ht="16.5" customHeight="1" x14ac:dyDescent="0.25">
      <c r="A77" s="20"/>
      <c r="B77" s="22"/>
      <c r="C77" s="6" t="s">
        <v>9</v>
      </c>
      <c r="D77" s="6"/>
      <c r="E77" s="6"/>
      <c r="F77" s="29"/>
      <c r="G77" s="6">
        <v>2</v>
      </c>
      <c r="H77" s="30" t="s">
        <v>10</v>
      </c>
      <c r="I77" s="29"/>
      <c r="J77" s="31"/>
      <c r="K77" s="30"/>
      <c r="L77" s="32">
        <f>G77</f>
        <v>2</v>
      </c>
      <c r="M77" s="28" t="s">
        <v>11</v>
      </c>
      <c r="N77" s="33">
        <v>2000000</v>
      </c>
      <c r="O77" s="34">
        <f t="shared" ref="O77:O81" si="3">N77*L77</f>
        <v>4000000</v>
      </c>
    </row>
    <row r="78" spans="1:15" ht="16.5" customHeight="1" x14ac:dyDescent="0.25">
      <c r="A78" s="20"/>
      <c r="B78" s="36"/>
      <c r="C78" s="6" t="s">
        <v>12</v>
      </c>
      <c r="D78" s="6"/>
      <c r="E78" s="6"/>
      <c r="F78" s="29"/>
      <c r="G78" s="6">
        <v>2</v>
      </c>
      <c r="H78" s="30" t="s">
        <v>10</v>
      </c>
      <c r="I78" s="29"/>
      <c r="J78" s="31"/>
      <c r="K78" s="30"/>
      <c r="L78" s="32">
        <f>G78</f>
        <v>2</v>
      </c>
      <c r="M78" s="28" t="s">
        <v>11</v>
      </c>
      <c r="N78" s="33">
        <v>2000000</v>
      </c>
      <c r="O78" s="34">
        <f t="shared" si="3"/>
        <v>4000000</v>
      </c>
    </row>
    <row r="79" spans="1:15" ht="16.5" customHeight="1" x14ac:dyDescent="0.25">
      <c r="A79" s="20"/>
      <c r="B79" s="36"/>
      <c r="C79" s="6" t="s">
        <v>13</v>
      </c>
      <c r="D79" s="6"/>
      <c r="E79" s="6"/>
      <c r="F79" s="29"/>
      <c r="G79" s="6">
        <v>2</v>
      </c>
      <c r="H79" s="30" t="s">
        <v>10</v>
      </c>
      <c r="I79" s="29"/>
      <c r="J79" s="31"/>
      <c r="K79" s="30"/>
      <c r="L79" s="32">
        <f>G79</f>
        <v>2</v>
      </c>
      <c r="M79" s="28" t="s">
        <v>11</v>
      </c>
      <c r="N79" s="33">
        <v>2000000</v>
      </c>
      <c r="O79" s="34">
        <f t="shared" si="3"/>
        <v>4000000</v>
      </c>
    </row>
    <row r="80" spans="1:15" ht="16.5" customHeight="1" x14ac:dyDescent="0.25">
      <c r="A80" s="20"/>
      <c r="B80" s="36"/>
      <c r="C80" s="6" t="s">
        <v>14</v>
      </c>
      <c r="D80" s="6"/>
      <c r="E80" s="6"/>
      <c r="F80" s="29"/>
      <c r="G80" s="6">
        <v>2</v>
      </c>
      <c r="H80" s="30" t="s">
        <v>10</v>
      </c>
      <c r="I80" s="29"/>
      <c r="J80" s="31"/>
      <c r="K80" s="30"/>
      <c r="L80" s="32">
        <f>G80</f>
        <v>2</v>
      </c>
      <c r="M80" s="28" t="s">
        <v>11</v>
      </c>
      <c r="N80" s="33">
        <v>500000</v>
      </c>
      <c r="O80" s="34">
        <f t="shared" si="3"/>
        <v>1000000</v>
      </c>
    </row>
    <row r="81" spans="1:15" ht="16.5" customHeight="1" x14ac:dyDescent="0.25">
      <c r="A81" s="20"/>
      <c r="B81" s="36"/>
      <c r="C81" s="6" t="s">
        <v>187</v>
      </c>
      <c r="D81" s="6"/>
      <c r="E81" s="6"/>
      <c r="F81" s="29"/>
      <c r="G81" s="6">
        <v>1</v>
      </c>
      <c r="H81" s="30" t="s">
        <v>10</v>
      </c>
      <c r="I81" s="29"/>
      <c r="J81" s="31"/>
      <c r="K81" s="30"/>
      <c r="L81" s="32">
        <f>G81</f>
        <v>1</v>
      </c>
      <c r="M81" s="28" t="s">
        <v>11</v>
      </c>
      <c r="N81" s="33">
        <v>5000000</v>
      </c>
      <c r="O81" s="34">
        <f t="shared" si="3"/>
        <v>5000000</v>
      </c>
    </row>
    <row r="82" spans="1:15" ht="16.5" customHeight="1" x14ac:dyDescent="0.25">
      <c r="A82" s="20"/>
      <c r="B82" s="22"/>
      <c r="C82" s="78" t="s">
        <v>26</v>
      </c>
      <c r="D82" s="6"/>
      <c r="E82" s="6"/>
      <c r="F82" s="29"/>
      <c r="G82" s="6"/>
      <c r="H82" s="30"/>
      <c r="I82" s="29"/>
      <c r="J82" s="31"/>
      <c r="K82" s="30"/>
      <c r="L82" s="32"/>
      <c r="M82" s="41"/>
      <c r="N82" s="42"/>
      <c r="O82" s="25"/>
    </row>
    <row r="83" spans="1:15" ht="16.5" customHeight="1" x14ac:dyDescent="0.25">
      <c r="A83" s="20"/>
      <c r="B83" s="36"/>
      <c r="C83" s="6" t="s">
        <v>27</v>
      </c>
      <c r="D83" s="6">
        <v>4</v>
      </c>
      <c r="E83" s="6" t="s">
        <v>16</v>
      </c>
      <c r="F83" s="29" t="s">
        <v>17</v>
      </c>
      <c r="G83" s="6">
        <v>2</v>
      </c>
      <c r="H83" s="30" t="s">
        <v>28</v>
      </c>
      <c r="I83" s="29" t="s">
        <v>17</v>
      </c>
      <c r="J83" s="31">
        <v>8</v>
      </c>
      <c r="K83" s="30" t="s">
        <v>31</v>
      </c>
      <c r="L83" s="32">
        <f>J83*G83*D83</f>
        <v>64</v>
      </c>
      <c r="M83" s="41" t="s">
        <v>29</v>
      </c>
      <c r="N83" s="42">
        <v>1400000</v>
      </c>
      <c r="O83" s="34">
        <f>N83*L83</f>
        <v>89600000</v>
      </c>
    </row>
    <row r="84" spans="1:15" ht="16.5" customHeight="1" x14ac:dyDescent="0.25">
      <c r="A84" s="20"/>
      <c r="B84" s="36"/>
      <c r="C84" s="6" t="s">
        <v>30</v>
      </c>
      <c r="D84" s="6">
        <v>2</v>
      </c>
      <c r="E84" s="6" t="s">
        <v>16</v>
      </c>
      <c r="F84" s="29" t="s">
        <v>17</v>
      </c>
      <c r="G84" s="6">
        <v>2</v>
      </c>
      <c r="H84" s="30" t="s">
        <v>28</v>
      </c>
      <c r="I84" s="29" t="s">
        <v>17</v>
      </c>
      <c r="J84" s="31">
        <v>8</v>
      </c>
      <c r="K84" s="30" t="s">
        <v>31</v>
      </c>
      <c r="L84" s="32">
        <f>J84*G84*D84</f>
        <v>32</v>
      </c>
      <c r="M84" s="41" t="s">
        <v>29</v>
      </c>
      <c r="N84" s="42">
        <v>700000</v>
      </c>
      <c r="O84" s="34">
        <f>N84*L84</f>
        <v>22400000</v>
      </c>
    </row>
    <row r="85" spans="1:15" ht="16.5" customHeight="1" x14ac:dyDescent="0.25">
      <c r="A85" s="20"/>
      <c r="B85" s="22"/>
      <c r="C85" s="78" t="s">
        <v>189</v>
      </c>
      <c r="D85" s="31"/>
      <c r="E85" s="30"/>
      <c r="F85" s="29"/>
      <c r="G85" s="31"/>
      <c r="H85" s="6"/>
      <c r="I85" s="29"/>
      <c r="J85" s="31"/>
      <c r="K85" s="30"/>
      <c r="L85" s="32"/>
      <c r="M85" s="41"/>
      <c r="N85" s="42"/>
      <c r="O85" s="25"/>
    </row>
    <row r="86" spans="1:15" ht="16.5" customHeight="1" x14ac:dyDescent="0.25">
      <c r="A86" s="55"/>
      <c r="B86" s="37"/>
      <c r="C86" s="79" t="s">
        <v>43</v>
      </c>
      <c r="D86" s="31">
        <v>2</v>
      </c>
      <c r="E86" s="30" t="s">
        <v>16</v>
      </c>
      <c r="F86" s="29" t="s">
        <v>17</v>
      </c>
      <c r="G86" s="31">
        <v>1</v>
      </c>
      <c r="H86" s="6" t="s">
        <v>35</v>
      </c>
      <c r="I86" s="29" t="s">
        <v>17</v>
      </c>
      <c r="J86" s="31">
        <v>3</v>
      </c>
      <c r="K86" s="30" t="s">
        <v>20</v>
      </c>
      <c r="L86" s="32">
        <f>D86*G86*J86</f>
        <v>6</v>
      </c>
      <c r="M86" s="41" t="s">
        <v>36</v>
      </c>
      <c r="N86" s="42">
        <v>7000000</v>
      </c>
      <c r="O86" s="34">
        <f>N86*L86</f>
        <v>42000000</v>
      </c>
    </row>
    <row r="87" spans="1:15" ht="16.5" customHeight="1" x14ac:dyDescent="0.25">
      <c r="A87" s="55"/>
      <c r="B87" s="37"/>
      <c r="C87" s="79" t="s">
        <v>44</v>
      </c>
      <c r="D87" s="31">
        <v>2</v>
      </c>
      <c r="E87" s="30" t="s">
        <v>16</v>
      </c>
      <c r="F87" s="29" t="s">
        <v>17</v>
      </c>
      <c r="G87" s="31">
        <v>4</v>
      </c>
      <c r="H87" s="6" t="s">
        <v>39</v>
      </c>
      <c r="I87" s="29" t="s">
        <v>17</v>
      </c>
      <c r="J87" s="31">
        <v>3</v>
      </c>
      <c r="K87" s="30" t="s">
        <v>20</v>
      </c>
      <c r="L87" s="32">
        <f>D87*G87*J87</f>
        <v>24</v>
      </c>
      <c r="M87" s="41" t="s">
        <v>18</v>
      </c>
      <c r="N87" s="42">
        <v>600000</v>
      </c>
      <c r="O87" s="34">
        <f>N87*L87</f>
        <v>14400000</v>
      </c>
    </row>
    <row r="88" spans="1:15" ht="16.5" customHeight="1" x14ac:dyDescent="0.25">
      <c r="A88" s="55"/>
      <c r="B88" s="22"/>
      <c r="C88" s="79" t="s">
        <v>45</v>
      </c>
      <c r="D88" s="31">
        <v>2</v>
      </c>
      <c r="E88" s="30" t="s">
        <v>16</v>
      </c>
      <c r="F88" s="29" t="s">
        <v>17</v>
      </c>
      <c r="G88" s="31">
        <v>3</v>
      </c>
      <c r="H88" s="6" t="s">
        <v>39</v>
      </c>
      <c r="I88" s="29" t="s">
        <v>17</v>
      </c>
      <c r="J88" s="31">
        <v>3</v>
      </c>
      <c r="K88" s="30" t="s">
        <v>20</v>
      </c>
      <c r="L88" s="32">
        <f>D88*G88*J88</f>
        <v>18</v>
      </c>
      <c r="M88" s="41" t="s">
        <v>18</v>
      </c>
      <c r="N88" s="42">
        <v>500000</v>
      </c>
      <c r="O88" s="34">
        <f>N88*L88</f>
        <v>9000000</v>
      </c>
    </row>
    <row r="89" spans="1:15" ht="16.5" customHeight="1" x14ac:dyDescent="0.2">
      <c r="A89" s="55"/>
      <c r="B89" s="53"/>
      <c r="C89" s="74" t="s">
        <v>37</v>
      </c>
      <c r="D89" s="28"/>
      <c r="F89" s="14"/>
      <c r="G89" s="14"/>
      <c r="H89" s="14"/>
      <c r="I89" s="16"/>
      <c r="L89" s="32"/>
      <c r="M89" s="41"/>
      <c r="N89" s="42"/>
      <c r="O89" s="81"/>
    </row>
    <row r="90" spans="1:15" ht="16.5" customHeight="1" x14ac:dyDescent="0.25">
      <c r="A90" s="55"/>
      <c r="B90" s="35"/>
      <c r="C90" s="6" t="s">
        <v>38</v>
      </c>
      <c r="D90" s="6">
        <v>30</v>
      </c>
      <c r="E90" s="6" t="s">
        <v>16</v>
      </c>
      <c r="F90" s="29" t="s">
        <v>17</v>
      </c>
      <c r="G90" s="6">
        <v>2</v>
      </c>
      <c r="H90" s="30" t="s">
        <v>39</v>
      </c>
      <c r="I90" s="29" t="s">
        <v>17</v>
      </c>
      <c r="J90" s="31">
        <v>8</v>
      </c>
      <c r="K90" s="30" t="s">
        <v>31</v>
      </c>
      <c r="L90" s="32">
        <f>D90*G90*J90</f>
        <v>480</v>
      </c>
      <c r="M90" s="41" t="s">
        <v>36</v>
      </c>
      <c r="N90" s="52">
        <v>330000</v>
      </c>
      <c r="O90" s="34">
        <f>N90*L90</f>
        <v>158400000</v>
      </c>
    </row>
    <row r="91" spans="1:15" ht="16.5" customHeight="1" x14ac:dyDescent="0.25">
      <c r="A91" s="55"/>
      <c r="B91" s="22"/>
      <c r="C91" s="6" t="s">
        <v>34</v>
      </c>
      <c r="D91" s="6">
        <v>30</v>
      </c>
      <c r="E91" s="6" t="s">
        <v>16</v>
      </c>
      <c r="F91" s="6" t="s">
        <v>17</v>
      </c>
      <c r="G91" s="6">
        <v>2</v>
      </c>
      <c r="H91" s="6" t="s">
        <v>35</v>
      </c>
      <c r="I91" s="6" t="s">
        <v>17</v>
      </c>
      <c r="J91" s="6">
        <v>8</v>
      </c>
      <c r="K91" s="30" t="s">
        <v>31</v>
      </c>
      <c r="L91" s="32">
        <f>D91*G91*J91</f>
        <v>480</v>
      </c>
      <c r="M91" s="41" t="s">
        <v>36</v>
      </c>
      <c r="N91" s="52">
        <v>110000</v>
      </c>
      <c r="O91" s="34">
        <f>N91*L91</f>
        <v>52800000</v>
      </c>
    </row>
    <row r="92" spans="1:15" ht="16.5" customHeight="1" x14ac:dyDescent="0.25">
      <c r="A92" s="55"/>
      <c r="B92" s="38"/>
      <c r="C92" s="6" t="s">
        <v>40</v>
      </c>
      <c r="D92" s="6">
        <v>30</v>
      </c>
      <c r="E92" s="6" t="s">
        <v>16</v>
      </c>
      <c r="F92" s="6" t="s">
        <v>17</v>
      </c>
      <c r="G92" s="6">
        <v>2</v>
      </c>
      <c r="H92" s="6" t="s">
        <v>39</v>
      </c>
      <c r="I92" s="6" t="s">
        <v>17</v>
      </c>
      <c r="J92" s="6">
        <v>8</v>
      </c>
      <c r="K92" s="30" t="s">
        <v>31</v>
      </c>
      <c r="L92" s="32">
        <f>D92*G92*J92</f>
        <v>480</v>
      </c>
      <c r="M92" s="41" t="s">
        <v>36</v>
      </c>
      <c r="N92" s="52">
        <v>130000</v>
      </c>
      <c r="O92" s="34">
        <f>N92*L92</f>
        <v>62400000</v>
      </c>
    </row>
    <row r="93" spans="1:15" ht="16.5" customHeight="1" x14ac:dyDescent="0.25">
      <c r="A93" s="55"/>
      <c r="B93" s="38"/>
      <c r="C93" s="6"/>
      <c r="D93" s="6"/>
      <c r="E93" s="6"/>
      <c r="F93" s="6"/>
      <c r="G93" s="6"/>
      <c r="H93" s="6"/>
      <c r="I93" s="6"/>
      <c r="J93" s="6"/>
      <c r="K93" s="30"/>
      <c r="L93" s="32"/>
      <c r="M93" s="41"/>
      <c r="N93" s="52"/>
      <c r="O93" s="34"/>
    </row>
    <row r="94" spans="1:15" ht="16.5" customHeight="1" x14ac:dyDescent="0.25">
      <c r="A94" s="55"/>
      <c r="B94" s="38"/>
      <c r="C94" s="168" t="s">
        <v>197</v>
      </c>
      <c r="D94" s="6"/>
      <c r="E94" s="6"/>
      <c r="F94" s="6"/>
      <c r="G94" s="6"/>
      <c r="H94" s="6"/>
      <c r="I94" s="6"/>
      <c r="J94" s="6"/>
      <c r="K94" s="30"/>
      <c r="L94" s="32"/>
      <c r="M94" s="41"/>
      <c r="N94" s="52"/>
      <c r="O94" s="21">
        <f>SUM(O96:O135)</f>
        <v>616590000</v>
      </c>
    </row>
    <row r="95" spans="1:15" ht="16.5" customHeight="1" x14ac:dyDescent="0.2">
      <c r="A95" s="20"/>
      <c r="B95" s="22"/>
      <c r="C95" s="203" t="s">
        <v>8</v>
      </c>
      <c r="D95" s="170"/>
      <c r="E95" s="171"/>
      <c r="F95" s="170"/>
      <c r="G95" s="170"/>
      <c r="H95" s="170"/>
      <c r="I95" s="170"/>
      <c r="J95" s="170"/>
      <c r="K95" s="172"/>
      <c r="L95" s="163"/>
      <c r="M95" s="163"/>
      <c r="N95" s="163"/>
      <c r="O95" s="173"/>
    </row>
    <row r="96" spans="1:15" ht="16.5" customHeight="1" x14ac:dyDescent="0.2">
      <c r="A96" s="20"/>
      <c r="B96" s="22"/>
      <c r="C96" s="154" t="s">
        <v>9</v>
      </c>
      <c r="D96" s="151">
        <v>20</v>
      </c>
      <c r="E96" s="151" t="s">
        <v>140</v>
      </c>
      <c r="F96" s="153" t="s">
        <v>17</v>
      </c>
      <c r="G96" s="154">
        <v>1</v>
      </c>
      <c r="H96" s="154" t="s">
        <v>11</v>
      </c>
      <c r="I96" s="154" t="s">
        <v>17</v>
      </c>
      <c r="J96" s="154">
        <v>1</v>
      </c>
      <c r="K96" s="158" t="s">
        <v>141</v>
      </c>
      <c r="L96" s="163">
        <f>+G96*D96*J96</f>
        <v>20</v>
      </c>
      <c r="M96" s="163" t="s">
        <v>142</v>
      </c>
      <c r="N96" s="162">
        <v>150000</v>
      </c>
      <c r="O96" s="174">
        <f>L96*N96</f>
        <v>3000000</v>
      </c>
    </row>
    <row r="97" spans="1:15" ht="16.5" customHeight="1" x14ac:dyDescent="0.2">
      <c r="A97" s="20"/>
      <c r="B97" s="22"/>
      <c r="C97" s="154" t="s">
        <v>143</v>
      </c>
      <c r="D97" s="151">
        <v>20</v>
      </c>
      <c r="E97" s="151" t="s">
        <v>140</v>
      </c>
      <c r="F97" s="153" t="s">
        <v>17</v>
      </c>
      <c r="G97" s="154">
        <v>1</v>
      </c>
      <c r="H97" s="154" t="s">
        <v>11</v>
      </c>
      <c r="I97" s="154" t="s">
        <v>17</v>
      </c>
      <c r="J97" s="154">
        <v>1</v>
      </c>
      <c r="K97" s="158" t="s">
        <v>141</v>
      </c>
      <c r="L97" s="163">
        <f t="shared" ref="L97:L104" si="4">+G97*D97*J97</f>
        <v>20</v>
      </c>
      <c r="M97" s="163" t="s">
        <v>142</v>
      </c>
      <c r="N97" s="162">
        <v>150000</v>
      </c>
      <c r="O97" s="174">
        <f>L97*N97</f>
        <v>3000000</v>
      </c>
    </row>
    <row r="98" spans="1:15" ht="16.5" customHeight="1" x14ac:dyDescent="0.2">
      <c r="A98" s="20"/>
      <c r="B98" s="22"/>
      <c r="C98" s="166" t="s">
        <v>144</v>
      </c>
      <c r="D98" s="151">
        <v>20</v>
      </c>
      <c r="E98" s="151" t="s">
        <v>140</v>
      </c>
      <c r="F98" s="153" t="s">
        <v>17</v>
      </c>
      <c r="G98" s="154">
        <v>2</v>
      </c>
      <c r="H98" s="154" t="s">
        <v>11</v>
      </c>
      <c r="I98" s="154" t="s">
        <v>17</v>
      </c>
      <c r="J98" s="154">
        <v>1</v>
      </c>
      <c r="K98" s="158" t="s">
        <v>141</v>
      </c>
      <c r="L98" s="163">
        <f t="shared" si="4"/>
        <v>40</v>
      </c>
      <c r="M98" s="163" t="s">
        <v>145</v>
      </c>
      <c r="N98" s="162">
        <v>75000</v>
      </c>
      <c r="O98" s="174">
        <f>L98*N98</f>
        <v>3000000</v>
      </c>
    </row>
    <row r="99" spans="1:15" ht="16.5" customHeight="1" x14ac:dyDescent="0.2">
      <c r="A99" s="20"/>
      <c r="B99" s="22"/>
      <c r="C99" s="154" t="s">
        <v>146</v>
      </c>
      <c r="D99" s="151">
        <v>2</v>
      </c>
      <c r="E99" s="151" t="s">
        <v>147</v>
      </c>
      <c r="F99" s="154" t="s">
        <v>17</v>
      </c>
      <c r="G99" s="154">
        <v>1</v>
      </c>
      <c r="H99" s="154" t="s">
        <v>11</v>
      </c>
      <c r="I99" s="154" t="s">
        <v>17</v>
      </c>
      <c r="J99" s="154">
        <v>1</v>
      </c>
      <c r="K99" s="158" t="s">
        <v>141</v>
      </c>
      <c r="L99" s="163">
        <f t="shared" si="4"/>
        <v>2</v>
      </c>
      <c r="M99" s="163" t="s">
        <v>148</v>
      </c>
      <c r="N99" s="162">
        <v>300000</v>
      </c>
      <c r="O99" s="174">
        <f t="shared" ref="O99:O104" si="5">L99*N99</f>
        <v>600000</v>
      </c>
    </row>
    <row r="100" spans="1:15" ht="16.5" customHeight="1" x14ac:dyDescent="0.2">
      <c r="A100" s="20"/>
      <c r="B100" s="22"/>
      <c r="C100" s="154" t="s">
        <v>149</v>
      </c>
      <c r="D100" s="151">
        <v>20</v>
      </c>
      <c r="E100" s="151" t="s">
        <v>140</v>
      </c>
      <c r="F100" s="154" t="s">
        <v>17</v>
      </c>
      <c r="G100" s="154">
        <v>2</v>
      </c>
      <c r="H100" s="154" t="s">
        <v>11</v>
      </c>
      <c r="I100" s="154" t="s">
        <v>17</v>
      </c>
      <c r="J100" s="154">
        <v>1</v>
      </c>
      <c r="K100" s="158" t="s">
        <v>141</v>
      </c>
      <c r="L100" s="163">
        <f t="shared" si="4"/>
        <v>40</v>
      </c>
      <c r="M100" s="163" t="s">
        <v>145</v>
      </c>
      <c r="N100" s="162">
        <v>25000</v>
      </c>
      <c r="O100" s="174">
        <f t="shared" si="5"/>
        <v>1000000</v>
      </c>
    </row>
    <row r="101" spans="1:15" ht="16.5" customHeight="1" x14ac:dyDescent="0.2">
      <c r="A101" s="20"/>
      <c r="B101" s="22"/>
      <c r="C101" s="154" t="s">
        <v>150</v>
      </c>
      <c r="D101" s="152">
        <v>1</v>
      </c>
      <c r="E101" s="152" t="s">
        <v>11</v>
      </c>
      <c r="F101" s="155" t="s">
        <v>17</v>
      </c>
      <c r="G101" s="154">
        <v>1</v>
      </c>
      <c r="H101" s="154" t="s">
        <v>11</v>
      </c>
      <c r="I101" s="154" t="s">
        <v>17</v>
      </c>
      <c r="J101" s="154">
        <v>1</v>
      </c>
      <c r="K101" s="158" t="s">
        <v>141</v>
      </c>
      <c r="L101" s="163">
        <f t="shared" si="4"/>
        <v>1</v>
      </c>
      <c r="M101" s="163" t="s">
        <v>11</v>
      </c>
      <c r="N101" s="162">
        <v>250000</v>
      </c>
      <c r="O101" s="174">
        <f t="shared" si="5"/>
        <v>250000</v>
      </c>
    </row>
    <row r="102" spans="1:15" ht="16.5" customHeight="1" x14ac:dyDescent="0.2">
      <c r="A102" s="20"/>
      <c r="B102" s="22"/>
      <c r="C102" s="154" t="s">
        <v>188</v>
      </c>
      <c r="D102" s="151">
        <v>30</v>
      </c>
      <c r="E102" s="151" t="s">
        <v>140</v>
      </c>
      <c r="F102" s="154" t="s">
        <v>17</v>
      </c>
      <c r="G102" s="154">
        <v>1</v>
      </c>
      <c r="H102" s="154" t="s">
        <v>11</v>
      </c>
      <c r="I102" s="154" t="s">
        <v>17</v>
      </c>
      <c r="J102" s="154">
        <v>1</v>
      </c>
      <c r="K102" s="158" t="s">
        <v>141</v>
      </c>
      <c r="L102" s="163">
        <f t="shared" si="4"/>
        <v>30</v>
      </c>
      <c r="M102" s="163" t="s">
        <v>145</v>
      </c>
      <c r="N102" s="162">
        <v>100000</v>
      </c>
      <c r="O102" s="174">
        <f t="shared" si="5"/>
        <v>3000000</v>
      </c>
    </row>
    <row r="103" spans="1:15" ht="16.5" customHeight="1" x14ac:dyDescent="0.2">
      <c r="A103" s="20"/>
      <c r="B103" s="22"/>
      <c r="C103" s="154" t="s">
        <v>151</v>
      </c>
      <c r="D103" s="152">
        <v>1</v>
      </c>
      <c r="E103" s="152" t="s">
        <v>11</v>
      </c>
      <c r="F103" s="155" t="s">
        <v>17</v>
      </c>
      <c r="G103" s="154">
        <v>1</v>
      </c>
      <c r="H103" s="154" t="s">
        <v>11</v>
      </c>
      <c r="I103" s="154" t="s">
        <v>17</v>
      </c>
      <c r="J103" s="154">
        <v>1</v>
      </c>
      <c r="K103" s="158" t="s">
        <v>141</v>
      </c>
      <c r="L103" s="163">
        <f t="shared" si="4"/>
        <v>1</v>
      </c>
      <c r="M103" s="163" t="s">
        <v>152</v>
      </c>
      <c r="N103" s="162">
        <v>500000</v>
      </c>
      <c r="O103" s="174">
        <f t="shared" si="5"/>
        <v>500000</v>
      </c>
    </row>
    <row r="104" spans="1:15" ht="16.5" customHeight="1" x14ac:dyDescent="0.2">
      <c r="A104" s="20"/>
      <c r="B104" s="22"/>
      <c r="C104" s="154" t="s">
        <v>153</v>
      </c>
      <c r="D104" s="151">
        <v>30</v>
      </c>
      <c r="E104" s="151" t="s">
        <v>140</v>
      </c>
      <c r="F104" s="153" t="s">
        <v>17</v>
      </c>
      <c r="G104" s="154">
        <v>6</v>
      </c>
      <c r="H104" s="154" t="s">
        <v>154</v>
      </c>
      <c r="I104" s="154" t="s">
        <v>17</v>
      </c>
      <c r="J104" s="154">
        <v>1</v>
      </c>
      <c r="K104" s="158" t="s">
        <v>141</v>
      </c>
      <c r="L104" s="163">
        <f t="shared" si="4"/>
        <v>180</v>
      </c>
      <c r="M104" s="163" t="s">
        <v>18</v>
      </c>
      <c r="N104" s="162">
        <v>215000</v>
      </c>
      <c r="O104" s="174">
        <f t="shared" si="5"/>
        <v>38700000</v>
      </c>
    </row>
    <row r="105" spans="1:15" ht="16.5" customHeight="1" x14ac:dyDescent="0.2">
      <c r="A105" s="20"/>
      <c r="B105" s="22"/>
      <c r="C105" s="203" t="s">
        <v>155</v>
      </c>
      <c r="D105" s="171"/>
      <c r="E105" s="171"/>
      <c r="F105" s="170"/>
      <c r="G105" s="170"/>
      <c r="H105" s="170"/>
      <c r="I105" s="170"/>
      <c r="J105" s="170"/>
      <c r="K105" s="172"/>
      <c r="L105" s="163"/>
      <c r="M105" s="163"/>
      <c r="N105" s="163"/>
      <c r="O105" s="175"/>
    </row>
    <row r="106" spans="1:15" ht="16.5" customHeight="1" x14ac:dyDescent="0.2">
      <c r="A106" s="20"/>
      <c r="B106" s="22"/>
      <c r="C106" s="154" t="s">
        <v>156</v>
      </c>
      <c r="D106" s="151">
        <v>4</v>
      </c>
      <c r="E106" s="151" t="s">
        <v>140</v>
      </c>
      <c r="F106" s="153" t="s">
        <v>17</v>
      </c>
      <c r="G106" s="154">
        <v>3</v>
      </c>
      <c r="H106" s="154" t="s">
        <v>157</v>
      </c>
      <c r="I106" s="153" t="s">
        <v>17</v>
      </c>
      <c r="J106" s="154">
        <v>6</v>
      </c>
      <c r="K106" s="158" t="s">
        <v>154</v>
      </c>
      <c r="L106" s="163">
        <f>+G106*D106*J106</f>
        <v>72</v>
      </c>
      <c r="M106" s="164" t="s">
        <v>157</v>
      </c>
      <c r="N106" s="162">
        <v>200000</v>
      </c>
      <c r="O106" s="174">
        <f>L106*N106</f>
        <v>14400000</v>
      </c>
    </row>
    <row r="107" spans="1:15" ht="16.5" customHeight="1" x14ac:dyDescent="0.2">
      <c r="A107" s="20"/>
      <c r="B107" s="22"/>
      <c r="C107" s="154" t="s">
        <v>158</v>
      </c>
      <c r="D107" s="151">
        <v>4</v>
      </c>
      <c r="E107" s="151" t="s">
        <v>140</v>
      </c>
      <c r="F107" s="153" t="s">
        <v>17</v>
      </c>
      <c r="G107" s="154">
        <v>3</v>
      </c>
      <c r="H107" s="154" t="s">
        <v>157</v>
      </c>
      <c r="I107" s="153" t="s">
        <v>17</v>
      </c>
      <c r="J107" s="154">
        <v>6</v>
      </c>
      <c r="K107" s="158" t="s">
        <v>154</v>
      </c>
      <c r="L107" s="163">
        <f t="shared" ref="L107:L110" si="6">+G107*D107*J107</f>
        <v>72</v>
      </c>
      <c r="M107" s="164" t="s">
        <v>157</v>
      </c>
      <c r="N107" s="162">
        <v>60000</v>
      </c>
      <c r="O107" s="174">
        <f>L107*N107</f>
        <v>4320000</v>
      </c>
    </row>
    <row r="108" spans="1:15" ht="16.5" customHeight="1" x14ac:dyDescent="0.2">
      <c r="A108" s="20"/>
      <c r="B108" s="22"/>
      <c r="C108" s="154" t="s">
        <v>159</v>
      </c>
      <c r="D108" s="151">
        <v>1</v>
      </c>
      <c r="E108" s="151" t="s">
        <v>140</v>
      </c>
      <c r="F108" s="153" t="s">
        <v>17</v>
      </c>
      <c r="G108" s="154">
        <v>1</v>
      </c>
      <c r="H108" s="154" t="s">
        <v>154</v>
      </c>
      <c r="I108" s="153" t="s">
        <v>17</v>
      </c>
      <c r="J108" s="154">
        <v>6</v>
      </c>
      <c r="K108" s="158" t="s">
        <v>154</v>
      </c>
      <c r="L108" s="163">
        <f t="shared" si="6"/>
        <v>6</v>
      </c>
      <c r="M108" s="164" t="s">
        <v>18</v>
      </c>
      <c r="N108" s="162">
        <v>200000</v>
      </c>
      <c r="O108" s="174">
        <f>L108*N108</f>
        <v>1200000</v>
      </c>
    </row>
    <row r="109" spans="1:15" ht="16.5" customHeight="1" x14ac:dyDescent="0.2">
      <c r="A109" s="20"/>
      <c r="B109" s="22"/>
      <c r="C109" s="154" t="s">
        <v>160</v>
      </c>
      <c r="D109" s="151">
        <v>4</v>
      </c>
      <c r="E109" s="151" t="s">
        <v>140</v>
      </c>
      <c r="F109" s="153" t="s">
        <v>17</v>
      </c>
      <c r="G109" s="154">
        <v>3</v>
      </c>
      <c r="H109" s="154" t="s">
        <v>161</v>
      </c>
      <c r="I109" s="153" t="s">
        <v>17</v>
      </c>
      <c r="J109" s="154">
        <v>6</v>
      </c>
      <c r="K109" s="158" t="s">
        <v>154</v>
      </c>
      <c r="L109" s="163">
        <f t="shared" si="6"/>
        <v>72</v>
      </c>
      <c r="M109" s="164" t="s">
        <v>161</v>
      </c>
      <c r="N109" s="162">
        <v>100000</v>
      </c>
      <c r="O109" s="174">
        <f>L109*N109</f>
        <v>7200000</v>
      </c>
    </row>
    <row r="110" spans="1:15" ht="16.5" customHeight="1" x14ac:dyDescent="0.2">
      <c r="A110" s="20"/>
      <c r="B110" s="22"/>
      <c r="C110" s="154" t="s">
        <v>162</v>
      </c>
      <c r="D110" s="151">
        <v>1</v>
      </c>
      <c r="E110" s="151" t="s">
        <v>140</v>
      </c>
      <c r="F110" s="154" t="s">
        <v>17</v>
      </c>
      <c r="G110" s="154">
        <v>20</v>
      </c>
      <c r="H110" s="154" t="s">
        <v>163</v>
      </c>
      <c r="I110" s="154" t="s">
        <v>17</v>
      </c>
      <c r="J110" s="154">
        <v>6</v>
      </c>
      <c r="K110" s="158" t="s">
        <v>154</v>
      </c>
      <c r="L110" s="163">
        <f t="shared" si="6"/>
        <v>120</v>
      </c>
      <c r="M110" s="163" t="s">
        <v>145</v>
      </c>
      <c r="N110" s="162">
        <v>10000</v>
      </c>
      <c r="O110" s="174">
        <f>L110*N110</f>
        <v>1200000</v>
      </c>
    </row>
    <row r="111" spans="1:15" ht="16.5" customHeight="1" x14ac:dyDescent="0.2">
      <c r="A111" s="20"/>
      <c r="B111" s="22"/>
      <c r="C111" s="204" t="s">
        <v>164</v>
      </c>
      <c r="D111" s="171"/>
      <c r="E111" s="171"/>
      <c r="F111" s="170"/>
      <c r="G111" s="170"/>
      <c r="H111" s="170"/>
      <c r="I111" s="170"/>
      <c r="J111" s="170"/>
      <c r="K111" s="172"/>
      <c r="L111" s="163"/>
      <c r="M111" s="163"/>
      <c r="N111" s="163"/>
      <c r="O111" s="175"/>
    </row>
    <row r="112" spans="1:15" ht="16.5" customHeight="1" x14ac:dyDescent="0.2">
      <c r="A112" s="20"/>
      <c r="B112" s="22"/>
      <c r="C112" s="154" t="s">
        <v>165</v>
      </c>
      <c r="D112" s="151">
        <v>30</v>
      </c>
      <c r="E112" s="151" t="s">
        <v>140</v>
      </c>
      <c r="F112" s="153" t="s">
        <v>17</v>
      </c>
      <c r="G112" s="154">
        <v>6</v>
      </c>
      <c r="H112" s="154" t="s">
        <v>154</v>
      </c>
      <c r="I112" s="153" t="s">
        <v>17</v>
      </c>
      <c r="J112" s="154">
        <v>1</v>
      </c>
      <c r="K112" s="158" t="s">
        <v>141</v>
      </c>
      <c r="L112" s="163">
        <f>D112*G112*J112</f>
        <v>180</v>
      </c>
      <c r="M112" s="164" t="s">
        <v>18</v>
      </c>
      <c r="N112" s="162">
        <v>350000</v>
      </c>
      <c r="O112" s="174">
        <f>L112*N112</f>
        <v>63000000</v>
      </c>
    </row>
    <row r="113" spans="1:15" ht="16.5" customHeight="1" x14ac:dyDescent="0.2">
      <c r="A113" s="20"/>
      <c r="B113" s="22"/>
      <c r="C113" s="154" t="s">
        <v>166</v>
      </c>
      <c r="D113" s="151">
        <v>6</v>
      </c>
      <c r="E113" s="151" t="s">
        <v>154</v>
      </c>
      <c r="F113" s="154" t="s">
        <v>17</v>
      </c>
      <c r="G113" s="154">
        <v>1</v>
      </c>
      <c r="H113" s="154" t="s">
        <v>11</v>
      </c>
      <c r="I113" s="154" t="s">
        <v>17</v>
      </c>
      <c r="J113" s="154">
        <v>1</v>
      </c>
      <c r="K113" s="158" t="s">
        <v>141</v>
      </c>
      <c r="L113" s="163">
        <f t="shared" ref="L113:L114" si="7">D113*G113*J113</f>
        <v>6</v>
      </c>
      <c r="M113" s="164" t="s">
        <v>154</v>
      </c>
      <c r="N113" s="162">
        <v>800000</v>
      </c>
      <c r="O113" s="174">
        <f>L113*N113</f>
        <v>4800000</v>
      </c>
    </row>
    <row r="114" spans="1:15" ht="16.5" customHeight="1" x14ac:dyDescent="0.2">
      <c r="A114" s="20"/>
      <c r="B114" s="22"/>
      <c r="C114" s="154" t="s">
        <v>167</v>
      </c>
      <c r="D114" s="151">
        <v>2</v>
      </c>
      <c r="E114" s="151" t="s">
        <v>154</v>
      </c>
      <c r="F114" s="153" t="s">
        <v>17</v>
      </c>
      <c r="G114" s="154">
        <v>1</v>
      </c>
      <c r="H114" s="154" t="s">
        <v>11</v>
      </c>
      <c r="I114" s="153" t="s">
        <v>17</v>
      </c>
      <c r="J114" s="154">
        <v>1</v>
      </c>
      <c r="K114" s="158" t="s">
        <v>141</v>
      </c>
      <c r="L114" s="163">
        <f t="shared" si="7"/>
        <v>2</v>
      </c>
      <c r="M114" s="164" t="s">
        <v>154</v>
      </c>
      <c r="N114" s="162">
        <v>2000000</v>
      </c>
      <c r="O114" s="174">
        <f>L114*N114</f>
        <v>4000000</v>
      </c>
    </row>
    <row r="115" spans="1:15" ht="16.5" customHeight="1" x14ac:dyDescent="0.2">
      <c r="A115" s="20"/>
      <c r="B115" s="22"/>
      <c r="C115" s="204" t="s">
        <v>26</v>
      </c>
      <c r="D115" s="151"/>
      <c r="E115" s="151"/>
      <c r="F115" s="154"/>
      <c r="G115" s="154"/>
      <c r="H115" s="154"/>
      <c r="I115" s="153"/>
      <c r="J115" s="154"/>
      <c r="K115" s="158"/>
      <c r="L115" s="163"/>
      <c r="M115" s="163"/>
      <c r="N115" s="162"/>
      <c r="O115" s="175"/>
    </row>
    <row r="116" spans="1:15" ht="16.5" customHeight="1" x14ac:dyDescent="0.2">
      <c r="A116" s="20"/>
      <c r="B116" s="22"/>
      <c r="C116" s="154" t="s">
        <v>168</v>
      </c>
      <c r="D116" s="151">
        <v>4</v>
      </c>
      <c r="E116" s="151" t="s">
        <v>140</v>
      </c>
      <c r="F116" s="154" t="s">
        <v>17</v>
      </c>
      <c r="G116" s="154">
        <v>2</v>
      </c>
      <c r="H116" s="154" t="s">
        <v>157</v>
      </c>
      <c r="I116" s="154" t="s">
        <v>17</v>
      </c>
      <c r="J116" s="154">
        <v>6</v>
      </c>
      <c r="K116" s="158" t="s">
        <v>154</v>
      </c>
      <c r="L116" s="163">
        <f>D116*G116*J116</f>
        <v>48</v>
      </c>
      <c r="M116" s="163" t="s">
        <v>29</v>
      </c>
      <c r="N116" s="162">
        <v>1000000</v>
      </c>
      <c r="O116" s="174">
        <f>L116*N116</f>
        <v>48000000</v>
      </c>
    </row>
    <row r="117" spans="1:15" ht="16.5" customHeight="1" x14ac:dyDescent="0.2">
      <c r="A117" s="20"/>
      <c r="B117" s="22"/>
      <c r="C117" s="166" t="s">
        <v>169</v>
      </c>
      <c r="D117" s="151">
        <v>2</v>
      </c>
      <c r="E117" s="151" t="s">
        <v>140</v>
      </c>
      <c r="F117" s="153" t="s">
        <v>17</v>
      </c>
      <c r="G117" s="154">
        <v>1</v>
      </c>
      <c r="H117" s="154" t="s">
        <v>157</v>
      </c>
      <c r="I117" s="154" t="s">
        <v>17</v>
      </c>
      <c r="J117" s="154">
        <v>2</v>
      </c>
      <c r="K117" s="158" t="s">
        <v>154</v>
      </c>
      <c r="L117" s="163">
        <f>D117*G117*J117</f>
        <v>4</v>
      </c>
      <c r="M117" s="164" t="s">
        <v>145</v>
      </c>
      <c r="N117" s="162">
        <v>900000</v>
      </c>
      <c r="O117" s="174">
        <f>L117*N117</f>
        <v>3600000</v>
      </c>
    </row>
    <row r="118" spans="1:15" ht="16.5" customHeight="1" x14ac:dyDescent="0.2">
      <c r="A118" s="20"/>
      <c r="B118" s="22"/>
      <c r="C118" s="204" t="s">
        <v>170</v>
      </c>
      <c r="D118" s="176"/>
      <c r="E118" s="176"/>
      <c r="F118" s="177"/>
      <c r="G118" s="177"/>
      <c r="H118" s="177"/>
      <c r="I118" s="177"/>
      <c r="J118" s="177"/>
      <c r="K118" s="178"/>
      <c r="L118" s="165"/>
      <c r="M118" s="165"/>
      <c r="N118" s="165"/>
      <c r="O118" s="175"/>
    </row>
    <row r="119" spans="1:15" ht="16.5" customHeight="1" x14ac:dyDescent="0.2">
      <c r="A119" s="20"/>
      <c r="B119" s="22"/>
      <c r="C119" s="154" t="s">
        <v>171</v>
      </c>
      <c r="D119" s="176"/>
      <c r="E119" s="176"/>
      <c r="F119" s="177"/>
      <c r="G119" s="177"/>
      <c r="H119" s="177"/>
      <c r="I119" s="177"/>
      <c r="J119" s="177"/>
      <c r="K119" s="178"/>
      <c r="L119" s="165"/>
      <c r="M119" s="165"/>
      <c r="N119" s="165"/>
      <c r="O119" s="173"/>
    </row>
    <row r="120" spans="1:15" ht="16.5" customHeight="1" x14ac:dyDescent="0.2">
      <c r="A120" s="20"/>
      <c r="B120" s="22"/>
      <c r="C120" s="154" t="s">
        <v>43</v>
      </c>
      <c r="D120" s="151">
        <v>30</v>
      </c>
      <c r="E120" s="151" t="s">
        <v>140</v>
      </c>
      <c r="F120" s="153" t="s">
        <v>17</v>
      </c>
      <c r="G120" s="154">
        <v>1</v>
      </c>
      <c r="H120" s="154" t="s">
        <v>172</v>
      </c>
      <c r="I120" s="153" t="s">
        <v>17</v>
      </c>
      <c r="J120" s="154">
        <v>1</v>
      </c>
      <c r="K120" s="158" t="s">
        <v>141</v>
      </c>
      <c r="L120" s="163">
        <f>+J120*G120*D120</f>
        <v>30</v>
      </c>
      <c r="M120" s="164" t="s">
        <v>36</v>
      </c>
      <c r="N120" s="162">
        <v>6000000</v>
      </c>
      <c r="O120" s="174">
        <f>L120*N120</f>
        <v>180000000</v>
      </c>
    </row>
    <row r="121" spans="1:15" ht="16.5" customHeight="1" x14ac:dyDescent="0.2">
      <c r="A121" s="20"/>
      <c r="B121" s="22"/>
      <c r="C121" s="154" t="s">
        <v>44</v>
      </c>
      <c r="D121" s="151">
        <v>30</v>
      </c>
      <c r="E121" s="151" t="s">
        <v>140</v>
      </c>
      <c r="F121" s="153" t="s">
        <v>17</v>
      </c>
      <c r="G121" s="154">
        <v>8</v>
      </c>
      <c r="H121" s="154" t="s">
        <v>154</v>
      </c>
      <c r="I121" s="153" t="s">
        <v>17</v>
      </c>
      <c r="J121" s="154">
        <v>1</v>
      </c>
      <c r="K121" s="158" t="s">
        <v>141</v>
      </c>
      <c r="L121" s="163">
        <f>+J121*G121*D121</f>
        <v>240</v>
      </c>
      <c r="M121" s="164" t="s">
        <v>18</v>
      </c>
      <c r="N121" s="162">
        <v>580000</v>
      </c>
      <c r="O121" s="174">
        <f>L121*N121</f>
        <v>139200000</v>
      </c>
    </row>
    <row r="122" spans="1:15" ht="16.5" customHeight="1" x14ac:dyDescent="0.2">
      <c r="A122" s="20"/>
      <c r="B122" s="22"/>
      <c r="C122" s="154" t="s">
        <v>173</v>
      </c>
      <c r="D122" s="151"/>
      <c r="E122" s="151"/>
      <c r="F122" s="153"/>
      <c r="G122" s="154"/>
      <c r="H122" s="154"/>
      <c r="I122" s="153"/>
      <c r="J122" s="154"/>
      <c r="K122" s="158"/>
      <c r="L122" s="163"/>
      <c r="M122" s="164"/>
      <c r="N122" s="162"/>
      <c r="O122" s="174"/>
    </row>
    <row r="123" spans="1:15" ht="16.5" customHeight="1" x14ac:dyDescent="0.2">
      <c r="A123" s="20"/>
      <c r="B123" s="22"/>
      <c r="C123" s="154" t="s">
        <v>43</v>
      </c>
      <c r="D123" s="151">
        <v>6</v>
      </c>
      <c r="E123" s="151" t="s">
        <v>140</v>
      </c>
      <c r="F123" s="153" t="s">
        <v>17</v>
      </c>
      <c r="G123" s="154">
        <v>1</v>
      </c>
      <c r="H123" s="154" t="s">
        <v>172</v>
      </c>
      <c r="I123" s="153" t="s">
        <v>17</v>
      </c>
      <c r="J123" s="154">
        <v>1</v>
      </c>
      <c r="K123" s="158" t="s">
        <v>141</v>
      </c>
      <c r="L123" s="163">
        <f>+J123*G123*D123</f>
        <v>6</v>
      </c>
      <c r="M123" s="164" t="s">
        <v>36</v>
      </c>
      <c r="N123" s="162">
        <v>7000000</v>
      </c>
      <c r="O123" s="174">
        <f>L123*N123</f>
        <v>42000000</v>
      </c>
    </row>
    <row r="124" spans="1:15" ht="16.5" customHeight="1" x14ac:dyDescent="0.2">
      <c r="A124" s="20"/>
      <c r="B124" s="22"/>
      <c r="C124" s="154" t="s">
        <v>44</v>
      </c>
      <c r="D124" s="151">
        <v>6</v>
      </c>
      <c r="E124" s="151" t="s">
        <v>140</v>
      </c>
      <c r="F124" s="153" t="s">
        <v>17</v>
      </c>
      <c r="G124" s="154">
        <v>8</v>
      </c>
      <c r="H124" s="154" t="s">
        <v>154</v>
      </c>
      <c r="I124" s="153" t="s">
        <v>17</v>
      </c>
      <c r="J124" s="154">
        <v>1</v>
      </c>
      <c r="K124" s="158" t="s">
        <v>141</v>
      </c>
      <c r="L124" s="163">
        <f>+J124*G124*D124</f>
        <v>48</v>
      </c>
      <c r="M124" s="164" t="s">
        <v>18</v>
      </c>
      <c r="N124" s="162">
        <v>580000</v>
      </c>
      <c r="O124" s="174">
        <f>L124*N124</f>
        <v>27840000</v>
      </c>
    </row>
    <row r="125" spans="1:15" ht="16.5" customHeight="1" x14ac:dyDescent="0.2">
      <c r="A125" s="20"/>
      <c r="B125" s="22"/>
      <c r="C125" s="204" t="s">
        <v>33</v>
      </c>
      <c r="D125" s="171"/>
      <c r="E125" s="171"/>
      <c r="F125" s="170"/>
      <c r="G125" s="170"/>
      <c r="H125" s="170"/>
      <c r="I125" s="170"/>
      <c r="J125" s="170"/>
      <c r="K125" s="172"/>
      <c r="L125" s="163"/>
      <c r="M125" s="163"/>
      <c r="N125" s="163"/>
      <c r="O125" s="175"/>
    </row>
    <row r="126" spans="1:15" ht="16.5" customHeight="1" x14ac:dyDescent="0.2">
      <c r="A126" s="20"/>
      <c r="B126" s="22"/>
      <c r="C126" s="202" t="s">
        <v>174</v>
      </c>
      <c r="D126" s="151"/>
      <c r="E126" s="151"/>
      <c r="F126" s="154"/>
      <c r="G126" s="154"/>
      <c r="H126" s="154"/>
      <c r="I126" s="154"/>
      <c r="J126" s="154"/>
      <c r="K126" s="158"/>
      <c r="L126" s="163"/>
      <c r="M126" s="163"/>
      <c r="N126" s="162"/>
      <c r="O126" s="173"/>
    </row>
    <row r="127" spans="1:15" ht="16.5" customHeight="1" x14ac:dyDescent="0.2">
      <c r="A127" s="20"/>
      <c r="B127" s="22"/>
      <c r="C127" s="154" t="s">
        <v>175</v>
      </c>
      <c r="D127" s="151">
        <v>4</v>
      </c>
      <c r="E127" s="151" t="s">
        <v>140</v>
      </c>
      <c r="F127" s="153" t="s">
        <v>17</v>
      </c>
      <c r="G127" s="154">
        <f>+G101</f>
        <v>1</v>
      </c>
      <c r="H127" s="154" t="s">
        <v>172</v>
      </c>
      <c r="I127" s="153" t="s">
        <v>17</v>
      </c>
      <c r="J127" s="154">
        <v>6</v>
      </c>
      <c r="K127" s="158" t="s">
        <v>154</v>
      </c>
      <c r="L127" s="163">
        <f>+J127*G127*D127</f>
        <v>24</v>
      </c>
      <c r="M127" s="163" t="s">
        <v>36</v>
      </c>
      <c r="N127" s="162">
        <v>110000</v>
      </c>
      <c r="O127" s="174">
        <f t="shared" ref="O127" si="8">L127*N127</f>
        <v>2640000</v>
      </c>
    </row>
    <row r="128" spans="1:15" ht="16.5" customHeight="1" x14ac:dyDescent="0.2">
      <c r="A128" s="20"/>
      <c r="B128" s="22"/>
      <c r="C128" s="154" t="s">
        <v>176</v>
      </c>
      <c r="D128" s="151">
        <v>4</v>
      </c>
      <c r="E128" s="151" t="s">
        <v>140</v>
      </c>
      <c r="F128" s="153" t="s">
        <v>17</v>
      </c>
      <c r="G128" s="154">
        <f>+G102</f>
        <v>1</v>
      </c>
      <c r="H128" s="154" t="s">
        <v>172</v>
      </c>
      <c r="I128" s="153" t="s">
        <v>17</v>
      </c>
      <c r="J128" s="154">
        <v>6</v>
      </c>
      <c r="K128" s="158" t="s">
        <v>154</v>
      </c>
      <c r="L128" s="163">
        <f t="shared" ref="L128:L132" si="9">+J128*G128*D128</f>
        <v>24</v>
      </c>
      <c r="M128" s="163" t="s">
        <v>36</v>
      </c>
      <c r="N128" s="162">
        <v>110000</v>
      </c>
      <c r="O128" s="174">
        <f>L128*N128</f>
        <v>2640000</v>
      </c>
    </row>
    <row r="129" spans="1:15" ht="16.5" customHeight="1" x14ac:dyDescent="0.2">
      <c r="A129" s="20"/>
      <c r="B129" s="22"/>
      <c r="C129" s="154" t="s">
        <v>177</v>
      </c>
      <c r="D129" s="151">
        <v>1</v>
      </c>
      <c r="E129" s="151" t="s">
        <v>140</v>
      </c>
      <c r="F129" s="153" t="s">
        <v>17</v>
      </c>
      <c r="G129" s="154">
        <f>+G127</f>
        <v>1</v>
      </c>
      <c r="H129" s="154" t="s">
        <v>172</v>
      </c>
      <c r="I129" s="153" t="s">
        <v>17</v>
      </c>
      <c r="J129" s="154">
        <v>6</v>
      </c>
      <c r="K129" s="158" t="s">
        <v>154</v>
      </c>
      <c r="L129" s="163">
        <f t="shared" si="9"/>
        <v>6</v>
      </c>
      <c r="M129" s="163" t="s">
        <v>36</v>
      </c>
      <c r="N129" s="162">
        <v>110000</v>
      </c>
      <c r="O129" s="174">
        <f t="shared" ref="O129:O130" si="10">L129*N129</f>
        <v>660000</v>
      </c>
    </row>
    <row r="130" spans="1:15" ht="16.5" customHeight="1" x14ac:dyDescent="0.2">
      <c r="A130" s="20"/>
      <c r="B130" s="22"/>
      <c r="C130" s="154" t="s">
        <v>178</v>
      </c>
      <c r="D130" s="151">
        <v>4</v>
      </c>
      <c r="E130" s="151" t="s">
        <v>140</v>
      </c>
      <c r="F130" s="153" t="s">
        <v>17</v>
      </c>
      <c r="G130" s="154">
        <v>1</v>
      </c>
      <c r="H130" s="154" t="s">
        <v>172</v>
      </c>
      <c r="I130" s="153" t="s">
        <v>17</v>
      </c>
      <c r="J130" s="154">
        <v>6</v>
      </c>
      <c r="K130" s="158" t="s">
        <v>154</v>
      </c>
      <c r="L130" s="163">
        <f t="shared" si="9"/>
        <v>24</v>
      </c>
      <c r="M130" s="163" t="s">
        <v>36</v>
      </c>
      <c r="N130" s="162">
        <v>110000</v>
      </c>
      <c r="O130" s="174">
        <f t="shared" si="10"/>
        <v>2640000</v>
      </c>
    </row>
    <row r="131" spans="1:15" ht="16.5" customHeight="1" x14ac:dyDescent="0.2">
      <c r="A131" s="20"/>
      <c r="B131" s="22"/>
      <c r="C131" s="154" t="s">
        <v>179</v>
      </c>
      <c r="D131" s="151">
        <v>1</v>
      </c>
      <c r="E131" s="151" t="s">
        <v>140</v>
      </c>
      <c r="F131" s="153" t="s">
        <v>17</v>
      </c>
      <c r="G131" s="154">
        <f>+G129</f>
        <v>1</v>
      </c>
      <c r="H131" s="154" t="s">
        <v>172</v>
      </c>
      <c r="I131" s="153" t="s">
        <v>17</v>
      </c>
      <c r="J131" s="154">
        <v>6</v>
      </c>
      <c r="K131" s="158" t="s">
        <v>154</v>
      </c>
      <c r="L131" s="163">
        <f t="shared" si="9"/>
        <v>6</v>
      </c>
      <c r="M131" s="163" t="s">
        <v>36</v>
      </c>
      <c r="N131" s="162">
        <v>110000</v>
      </c>
      <c r="O131" s="174">
        <f>L131*N131</f>
        <v>660000</v>
      </c>
    </row>
    <row r="132" spans="1:15" ht="16.5" customHeight="1" x14ac:dyDescent="0.2">
      <c r="A132" s="20"/>
      <c r="B132" s="22"/>
      <c r="C132" s="154" t="s">
        <v>180</v>
      </c>
      <c r="D132" s="151">
        <v>4</v>
      </c>
      <c r="E132" s="151" t="s">
        <v>140</v>
      </c>
      <c r="F132" s="153" t="s">
        <v>17</v>
      </c>
      <c r="G132" s="154">
        <f>+G127</f>
        <v>1</v>
      </c>
      <c r="H132" s="154" t="s">
        <v>172</v>
      </c>
      <c r="I132" s="153" t="s">
        <v>17</v>
      </c>
      <c r="J132" s="154">
        <v>6</v>
      </c>
      <c r="K132" s="158" t="s">
        <v>154</v>
      </c>
      <c r="L132" s="163">
        <f t="shared" si="9"/>
        <v>24</v>
      </c>
      <c r="M132" s="163" t="s">
        <v>36</v>
      </c>
      <c r="N132" s="162">
        <v>110000</v>
      </c>
      <c r="O132" s="174">
        <f>L132*N132</f>
        <v>2640000</v>
      </c>
    </row>
    <row r="133" spans="1:15" ht="16.5" customHeight="1" x14ac:dyDescent="0.2">
      <c r="A133" s="20"/>
      <c r="B133" s="22"/>
      <c r="C133" s="202" t="s">
        <v>181</v>
      </c>
      <c r="D133" s="151"/>
      <c r="E133" s="151"/>
      <c r="F133" s="153"/>
      <c r="G133" s="154"/>
      <c r="H133" s="154"/>
      <c r="I133" s="153"/>
      <c r="J133" s="154"/>
      <c r="K133" s="158"/>
      <c r="L133" s="163"/>
      <c r="M133" s="163"/>
      <c r="N133" s="162"/>
      <c r="O133" s="174"/>
    </row>
    <row r="134" spans="1:15" ht="16.5" customHeight="1" x14ac:dyDescent="0.2">
      <c r="A134" s="20"/>
      <c r="B134" s="22"/>
      <c r="C134" s="154" t="s">
        <v>182</v>
      </c>
      <c r="D134" s="151">
        <v>10</v>
      </c>
      <c r="E134" s="151" t="s">
        <v>140</v>
      </c>
      <c r="F134" s="154" t="s">
        <v>17</v>
      </c>
      <c r="G134" s="154">
        <v>2</v>
      </c>
      <c r="H134" s="154" t="s">
        <v>172</v>
      </c>
      <c r="I134" s="154" t="s">
        <v>17</v>
      </c>
      <c r="J134" s="154">
        <v>1</v>
      </c>
      <c r="K134" s="158" t="s">
        <v>141</v>
      </c>
      <c r="L134" s="163">
        <f>+J134*G134*D134</f>
        <v>20</v>
      </c>
      <c r="M134" s="163" t="s">
        <v>36</v>
      </c>
      <c r="N134" s="162">
        <v>110000</v>
      </c>
      <c r="O134" s="174">
        <f>L134*N134</f>
        <v>2200000</v>
      </c>
    </row>
    <row r="135" spans="1:15" ht="16.5" customHeight="1" x14ac:dyDescent="0.2">
      <c r="A135" s="20"/>
      <c r="B135" s="22"/>
      <c r="C135" s="179" t="s">
        <v>183</v>
      </c>
      <c r="D135" s="151">
        <v>10</v>
      </c>
      <c r="E135" s="151" t="s">
        <v>140</v>
      </c>
      <c r="F135" s="153" t="s">
        <v>17</v>
      </c>
      <c r="G135" s="154">
        <v>2</v>
      </c>
      <c r="H135" s="154" t="s">
        <v>154</v>
      </c>
      <c r="I135" s="153" t="s">
        <v>17</v>
      </c>
      <c r="J135" s="154">
        <v>1</v>
      </c>
      <c r="K135" s="158" t="s">
        <v>141</v>
      </c>
      <c r="L135" s="163">
        <f>D135*G135*J135</f>
        <v>20</v>
      </c>
      <c r="M135" s="163" t="s">
        <v>18</v>
      </c>
      <c r="N135" s="162">
        <f>75%*580000</f>
        <v>435000</v>
      </c>
      <c r="O135" s="174">
        <f>L135*N135</f>
        <v>8700000</v>
      </c>
    </row>
    <row r="136" spans="1:15" ht="16.5" customHeight="1" x14ac:dyDescent="0.2">
      <c r="A136" s="20"/>
      <c r="B136" s="22"/>
      <c r="C136" s="179"/>
      <c r="D136" s="151"/>
      <c r="E136" s="151"/>
      <c r="F136" s="153"/>
      <c r="G136" s="154"/>
      <c r="H136" s="154"/>
      <c r="I136" s="153"/>
      <c r="J136" s="154"/>
      <c r="K136" s="151"/>
      <c r="L136" s="163"/>
      <c r="M136" s="195"/>
      <c r="N136" s="162"/>
      <c r="O136" s="196"/>
    </row>
    <row r="137" spans="1:15" ht="16.5" customHeight="1" x14ac:dyDescent="0.2">
      <c r="A137" s="55"/>
      <c r="B137" s="22"/>
      <c r="C137" s="169" t="s">
        <v>198</v>
      </c>
      <c r="D137" s="16"/>
      <c r="F137" s="14"/>
      <c r="G137" s="14"/>
      <c r="H137" s="14"/>
      <c r="I137" s="14"/>
      <c r="K137" s="159"/>
      <c r="L137" s="156"/>
      <c r="M137" s="41"/>
      <c r="N137" s="42"/>
      <c r="O137" s="21">
        <f>SUM(O139:O168)</f>
        <v>2685980000</v>
      </c>
    </row>
    <row r="138" spans="1:15" ht="16.5" customHeight="1" x14ac:dyDescent="0.2">
      <c r="A138" s="55"/>
      <c r="B138" s="22"/>
      <c r="C138" s="73" t="s">
        <v>195</v>
      </c>
      <c r="D138" s="16"/>
      <c r="F138" s="14"/>
      <c r="G138" s="14"/>
      <c r="H138" s="14"/>
      <c r="I138" s="14"/>
      <c r="L138" s="32"/>
      <c r="M138" s="28"/>
      <c r="N138" s="42"/>
      <c r="O138" s="25"/>
    </row>
    <row r="139" spans="1:15" ht="16.5" customHeight="1" x14ac:dyDescent="0.25">
      <c r="A139" s="55"/>
      <c r="B139" s="22"/>
      <c r="C139" s="6" t="s">
        <v>192</v>
      </c>
      <c r="D139" s="6"/>
      <c r="E139" s="6"/>
      <c r="F139" s="29"/>
      <c r="G139" s="6">
        <v>4</v>
      </c>
      <c r="H139" s="30" t="s">
        <v>10</v>
      </c>
      <c r="I139" s="29"/>
      <c r="J139" s="31"/>
      <c r="K139" s="30"/>
      <c r="L139" s="32">
        <f>G139</f>
        <v>4</v>
      </c>
      <c r="M139" s="28" t="s">
        <v>11</v>
      </c>
      <c r="N139" s="33">
        <v>250000</v>
      </c>
      <c r="O139" s="34">
        <f t="shared" ref="O139:O140" si="11">N139*L139</f>
        <v>1000000</v>
      </c>
    </row>
    <row r="140" spans="1:15" ht="16.5" customHeight="1" x14ac:dyDescent="0.25">
      <c r="A140" s="20"/>
      <c r="B140" s="36"/>
      <c r="C140" s="6" t="s">
        <v>199</v>
      </c>
      <c r="D140" s="6"/>
      <c r="E140" s="6"/>
      <c r="F140" s="29"/>
      <c r="G140" s="6">
        <v>1</v>
      </c>
      <c r="H140" s="30" t="s">
        <v>10</v>
      </c>
      <c r="I140" s="29" t="s">
        <v>17</v>
      </c>
      <c r="J140" s="31">
        <v>4</v>
      </c>
      <c r="K140" s="30" t="s">
        <v>20</v>
      </c>
      <c r="L140" s="32">
        <f>G140*J140</f>
        <v>4</v>
      </c>
      <c r="M140" s="28" t="s">
        <v>11</v>
      </c>
      <c r="N140" s="33">
        <v>20000000</v>
      </c>
      <c r="O140" s="34">
        <f t="shared" si="11"/>
        <v>80000000</v>
      </c>
    </row>
    <row r="141" spans="1:15" ht="16.5" customHeight="1" x14ac:dyDescent="0.25">
      <c r="A141" s="20"/>
      <c r="B141" s="36"/>
      <c r="C141" s="74" t="s">
        <v>200</v>
      </c>
      <c r="D141" s="6"/>
      <c r="E141" s="6"/>
      <c r="F141" s="29"/>
      <c r="G141" s="6"/>
      <c r="H141" s="30"/>
      <c r="I141" s="29"/>
      <c r="J141" s="31"/>
      <c r="K141" s="160"/>
      <c r="L141" s="156"/>
      <c r="M141" s="41"/>
      <c r="N141" s="42"/>
      <c r="O141" s="34"/>
    </row>
    <row r="142" spans="1:15" ht="16.5" customHeight="1" x14ac:dyDescent="0.25">
      <c r="A142" s="55"/>
      <c r="B142" s="22"/>
      <c r="C142" s="6" t="s">
        <v>190</v>
      </c>
      <c r="D142" s="6"/>
      <c r="E142" s="6"/>
      <c r="F142" s="29"/>
      <c r="G142" s="6">
        <v>1</v>
      </c>
      <c r="H142" s="30" t="s">
        <v>10</v>
      </c>
      <c r="I142" s="29"/>
      <c r="J142" s="31"/>
      <c r="K142" s="30"/>
      <c r="L142" s="32">
        <f>G142</f>
        <v>1</v>
      </c>
      <c r="M142" s="28" t="s">
        <v>11</v>
      </c>
      <c r="N142" s="33">
        <v>1000000</v>
      </c>
      <c r="O142" s="34">
        <f>N142*L142</f>
        <v>1000000</v>
      </c>
    </row>
    <row r="143" spans="1:15" ht="16.5" customHeight="1" x14ac:dyDescent="0.25">
      <c r="A143" s="20"/>
      <c r="B143" s="36"/>
      <c r="C143" s="6" t="s">
        <v>19</v>
      </c>
      <c r="D143" s="6"/>
      <c r="E143" s="6"/>
      <c r="F143" s="29"/>
      <c r="G143" s="6">
        <v>1</v>
      </c>
      <c r="H143" s="30" t="s">
        <v>10</v>
      </c>
      <c r="I143" s="29" t="s">
        <v>17</v>
      </c>
      <c r="J143" s="31">
        <v>4</v>
      </c>
      <c r="K143" s="30" t="s">
        <v>20</v>
      </c>
      <c r="L143" s="32">
        <f>G143*J143</f>
        <v>4</v>
      </c>
      <c r="M143" s="28" t="s">
        <v>11</v>
      </c>
      <c r="N143" s="33">
        <v>3000000</v>
      </c>
      <c r="O143" s="34">
        <f>N143*L143</f>
        <v>12000000</v>
      </c>
    </row>
    <row r="144" spans="1:15" ht="16.5" customHeight="1" x14ac:dyDescent="0.25">
      <c r="A144" s="20"/>
      <c r="B144" s="36"/>
      <c r="C144" s="6" t="s">
        <v>15</v>
      </c>
      <c r="D144" s="6">
        <v>25</v>
      </c>
      <c r="E144" s="6" t="s">
        <v>16</v>
      </c>
      <c r="F144" s="29" t="s">
        <v>17</v>
      </c>
      <c r="G144" s="6">
        <v>1</v>
      </c>
      <c r="H144" s="30" t="s">
        <v>10</v>
      </c>
      <c r="I144" s="29" t="s">
        <v>17</v>
      </c>
      <c r="J144" s="31">
        <v>4</v>
      </c>
      <c r="K144" s="30" t="s">
        <v>20</v>
      </c>
      <c r="L144" s="32">
        <f>D144*G144</f>
        <v>25</v>
      </c>
      <c r="M144" s="16" t="s">
        <v>18</v>
      </c>
      <c r="N144" s="33">
        <v>60000</v>
      </c>
      <c r="O144" s="34">
        <f>N144*L144</f>
        <v>1500000</v>
      </c>
    </row>
    <row r="145" spans="1:17" ht="16.5" customHeight="1" x14ac:dyDescent="0.25">
      <c r="A145" s="55"/>
      <c r="B145" s="37"/>
      <c r="C145" s="75" t="s">
        <v>59</v>
      </c>
      <c r="D145" s="31">
        <v>15</v>
      </c>
      <c r="E145" s="68" t="s">
        <v>16</v>
      </c>
      <c r="F145" s="68" t="s">
        <v>17</v>
      </c>
      <c r="G145" s="1">
        <v>1</v>
      </c>
      <c r="H145" s="75" t="s">
        <v>35</v>
      </c>
      <c r="I145" s="76" t="s">
        <v>17</v>
      </c>
      <c r="J145" s="15">
        <v>4</v>
      </c>
      <c r="K145" s="161" t="s">
        <v>20</v>
      </c>
      <c r="L145" s="156">
        <f>J145*G145*D145</f>
        <v>60</v>
      </c>
      <c r="M145" s="77" t="s">
        <v>36</v>
      </c>
      <c r="N145" s="42">
        <v>110000</v>
      </c>
      <c r="O145" s="34">
        <f t="shared" ref="O145:O151" si="12">N145*L145</f>
        <v>6600000</v>
      </c>
    </row>
    <row r="146" spans="1:17" ht="16.5" customHeight="1" x14ac:dyDescent="0.25">
      <c r="A146" s="55"/>
      <c r="B146" s="37"/>
      <c r="C146" s="75" t="s">
        <v>50</v>
      </c>
      <c r="D146" s="31">
        <v>8</v>
      </c>
      <c r="E146" s="68" t="s">
        <v>16</v>
      </c>
      <c r="F146" s="68" t="s">
        <v>17</v>
      </c>
      <c r="G146" s="1">
        <v>1</v>
      </c>
      <c r="H146" s="75" t="s">
        <v>35</v>
      </c>
      <c r="I146" s="76" t="s">
        <v>17</v>
      </c>
      <c r="J146" s="15">
        <v>4</v>
      </c>
      <c r="K146" s="161" t="s">
        <v>20</v>
      </c>
      <c r="L146" s="156">
        <f>J146*G146*D146</f>
        <v>32</v>
      </c>
      <c r="M146" s="77" t="s">
        <v>36</v>
      </c>
      <c r="N146" s="42">
        <v>6000000</v>
      </c>
      <c r="O146" s="34">
        <f t="shared" si="12"/>
        <v>192000000</v>
      </c>
    </row>
    <row r="147" spans="1:17" ht="16.5" customHeight="1" x14ac:dyDescent="0.25">
      <c r="A147" s="55"/>
      <c r="B147" s="37"/>
      <c r="C147" s="79" t="s">
        <v>51</v>
      </c>
      <c r="D147" s="6">
        <v>8</v>
      </c>
      <c r="E147" s="6" t="s">
        <v>16</v>
      </c>
      <c r="F147" s="29" t="s">
        <v>17</v>
      </c>
      <c r="G147" s="6">
        <v>2</v>
      </c>
      <c r="H147" s="30" t="s">
        <v>39</v>
      </c>
      <c r="I147" s="29" t="s">
        <v>17</v>
      </c>
      <c r="J147" s="31">
        <v>4</v>
      </c>
      <c r="K147" s="160" t="s">
        <v>20</v>
      </c>
      <c r="L147" s="156">
        <f>D147*G147*J147</f>
        <v>64</v>
      </c>
      <c r="M147" s="41" t="s">
        <v>18</v>
      </c>
      <c r="N147" s="42">
        <v>580000</v>
      </c>
      <c r="O147" s="34">
        <f t="shared" si="12"/>
        <v>37120000</v>
      </c>
    </row>
    <row r="148" spans="1:17" ht="16.5" customHeight="1" x14ac:dyDescent="0.25">
      <c r="A148" s="55"/>
      <c r="B148" s="22"/>
      <c r="C148" s="79" t="s">
        <v>52</v>
      </c>
      <c r="D148" s="6">
        <v>8</v>
      </c>
      <c r="E148" s="6" t="s">
        <v>16</v>
      </c>
      <c r="F148" s="29" t="s">
        <v>17</v>
      </c>
      <c r="G148" s="6">
        <v>1</v>
      </c>
      <c r="H148" s="30" t="s">
        <v>39</v>
      </c>
      <c r="I148" s="29" t="s">
        <v>17</v>
      </c>
      <c r="J148" s="31">
        <v>4</v>
      </c>
      <c r="K148" s="160" t="s">
        <v>20</v>
      </c>
      <c r="L148" s="156">
        <f>D148*G148*J148</f>
        <v>32</v>
      </c>
      <c r="M148" s="41" t="s">
        <v>18</v>
      </c>
      <c r="N148" s="42">
        <v>500000</v>
      </c>
      <c r="O148" s="34">
        <f t="shared" si="12"/>
        <v>16000000</v>
      </c>
    </row>
    <row r="149" spans="1:17" ht="16.5" customHeight="1" x14ac:dyDescent="0.25">
      <c r="A149" s="55"/>
      <c r="B149" s="22"/>
      <c r="C149" s="6" t="s">
        <v>46</v>
      </c>
      <c r="D149" s="31">
        <v>4</v>
      </c>
      <c r="E149" s="68" t="s">
        <v>16</v>
      </c>
      <c r="F149" s="68" t="s">
        <v>17</v>
      </c>
      <c r="G149" s="1">
        <v>1</v>
      </c>
      <c r="H149" s="75" t="s">
        <v>35</v>
      </c>
      <c r="I149" s="76" t="s">
        <v>17</v>
      </c>
      <c r="J149" s="15">
        <v>4</v>
      </c>
      <c r="K149" s="161" t="s">
        <v>20</v>
      </c>
      <c r="L149" s="156">
        <f>J149*G149*D149</f>
        <v>16</v>
      </c>
      <c r="M149" s="77" t="s">
        <v>36</v>
      </c>
      <c r="N149" s="42">
        <v>7000000</v>
      </c>
      <c r="O149" s="34">
        <f t="shared" si="12"/>
        <v>112000000</v>
      </c>
    </row>
    <row r="150" spans="1:17" ht="16.5" customHeight="1" x14ac:dyDescent="0.25">
      <c r="A150" s="55"/>
      <c r="B150" s="22"/>
      <c r="C150" s="6" t="s">
        <v>47</v>
      </c>
      <c r="D150" s="6">
        <v>4</v>
      </c>
      <c r="E150" s="6" t="s">
        <v>16</v>
      </c>
      <c r="F150" s="29" t="s">
        <v>17</v>
      </c>
      <c r="G150" s="6">
        <v>4</v>
      </c>
      <c r="H150" s="30" t="s">
        <v>39</v>
      </c>
      <c r="I150" s="29" t="s">
        <v>17</v>
      </c>
      <c r="J150" s="31">
        <v>4</v>
      </c>
      <c r="K150" s="160" t="s">
        <v>20</v>
      </c>
      <c r="L150" s="156">
        <f>D150*G150*J150</f>
        <v>64</v>
      </c>
      <c r="M150" s="41" t="s">
        <v>18</v>
      </c>
      <c r="N150" s="42">
        <v>580000</v>
      </c>
      <c r="O150" s="34">
        <f t="shared" si="12"/>
        <v>37120000</v>
      </c>
    </row>
    <row r="151" spans="1:17" ht="16.5" customHeight="1" x14ac:dyDescent="0.25">
      <c r="A151" s="55"/>
      <c r="B151" s="22"/>
      <c r="C151" s="6" t="s">
        <v>48</v>
      </c>
      <c r="D151" s="6">
        <v>4</v>
      </c>
      <c r="E151" s="6" t="s">
        <v>16</v>
      </c>
      <c r="F151" s="29" t="s">
        <v>17</v>
      </c>
      <c r="G151" s="6">
        <v>3</v>
      </c>
      <c r="H151" s="30" t="s">
        <v>39</v>
      </c>
      <c r="I151" s="29" t="s">
        <v>17</v>
      </c>
      <c r="J151" s="31">
        <v>4</v>
      </c>
      <c r="K151" s="160" t="s">
        <v>20</v>
      </c>
      <c r="L151" s="156">
        <f>D151*G151*J151</f>
        <v>48</v>
      </c>
      <c r="M151" s="41" t="s">
        <v>18</v>
      </c>
      <c r="N151" s="42">
        <v>500000</v>
      </c>
      <c r="O151" s="34">
        <f t="shared" si="12"/>
        <v>24000000</v>
      </c>
    </row>
    <row r="152" spans="1:17" ht="16.5" customHeight="1" x14ac:dyDescent="0.25">
      <c r="A152" s="55"/>
      <c r="B152" s="22"/>
      <c r="C152" s="78" t="s">
        <v>201</v>
      </c>
      <c r="D152" s="6"/>
      <c r="E152" s="6"/>
      <c r="F152" s="29"/>
      <c r="G152" s="6"/>
      <c r="H152" s="30"/>
      <c r="I152" s="29"/>
      <c r="J152" s="31"/>
      <c r="K152" s="160"/>
      <c r="L152" s="156"/>
      <c r="M152" s="41"/>
      <c r="N152" s="42"/>
      <c r="O152" s="34"/>
    </row>
    <row r="153" spans="1:17" ht="16.5" customHeight="1" x14ac:dyDescent="0.25">
      <c r="A153" s="55"/>
      <c r="B153" s="22"/>
      <c r="C153" s="6" t="s">
        <v>203</v>
      </c>
      <c r="D153" s="6">
        <v>1</v>
      </c>
      <c r="E153" s="6" t="s">
        <v>10</v>
      </c>
      <c r="F153" s="29" t="s">
        <v>17</v>
      </c>
      <c r="G153" s="6">
        <v>3</v>
      </c>
      <c r="H153" s="30" t="s">
        <v>22</v>
      </c>
      <c r="I153" s="16" t="s">
        <v>17</v>
      </c>
      <c r="J153" s="15">
        <v>4</v>
      </c>
      <c r="K153" s="159" t="s">
        <v>20</v>
      </c>
      <c r="L153" s="156">
        <f>J153*G153*D153</f>
        <v>12</v>
      </c>
      <c r="M153" s="41" t="s">
        <v>24</v>
      </c>
      <c r="N153" s="42">
        <v>8000000</v>
      </c>
      <c r="O153" s="34">
        <f>N153*L153</f>
        <v>96000000</v>
      </c>
    </row>
    <row r="154" spans="1:17" ht="16.5" customHeight="1" x14ac:dyDescent="0.2">
      <c r="A154" s="20"/>
      <c r="B154" s="36"/>
      <c r="C154" s="68" t="s">
        <v>58</v>
      </c>
      <c r="D154" s="40">
        <v>5</v>
      </c>
      <c r="E154" s="40" t="s">
        <v>16</v>
      </c>
      <c r="F154" s="40" t="s">
        <v>17</v>
      </c>
      <c r="G154" s="1">
        <v>3</v>
      </c>
      <c r="H154" s="14" t="s">
        <v>22</v>
      </c>
      <c r="I154" s="16" t="s">
        <v>17</v>
      </c>
      <c r="J154" s="15">
        <v>4</v>
      </c>
      <c r="K154" s="159" t="s">
        <v>20</v>
      </c>
      <c r="L154" s="156">
        <f>J154*G154*D154</f>
        <v>60</v>
      </c>
      <c r="M154" s="41" t="s">
        <v>24</v>
      </c>
      <c r="N154" s="42">
        <v>4000000</v>
      </c>
      <c r="O154" s="34">
        <f>N154*L154</f>
        <v>240000000</v>
      </c>
      <c r="Q154" s="2"/>
    </row>
    <row r="155" spans="1:17" ht="16.5" customHeight="1" x14ac:dyDescent="0.2">
      <c r="A155" s="20"/>
      <c r="B155" s="36"/>
      <c r="C155" s="1" t="s">
        <v>204</v>
      </c>
      <c r="D155" s="40">
        <v>7</v>
      </c>
      <c r="E155" s="40" t="s">
        <v>16</v>
      </c>
      <c r="F155" s="40" t="s">
        <v>17</v>
      </c>
      <c r="G155" s="1">
        <v>9</v>
      </c>
      <c r="H155" s="14" t="s">
        <v>31</v>
      </c>
      <c r="I155" s="16" t="s">
        <v>17</v>
      </c>
      <c r="J155" s="15">
        <v>4</v>
      </c>
      <c r="K155" s="159" t="s">
        <v>20</v>
      </c>
      <c r="L155" s="156">
        <f t="shared" ref="L155:L157" si="13">J155*G155*D155</f>
        <v>252</v>
      </c>
      <c r="M155" s="41" t="s">
        <v>24</v>
      </c>
      <c r="N155" s="42">
        <v>3000000</v>
      </c>
      <c r="O155" s="34">
        <f t="shared" ref="O155:O157" si="14">N155*L155</f>
        <v>756000000</v>
      </c>
    </row>
    <row r="156" spans="1:17" ht="16.5" customHeight="1" x14ac:dyDescent="0.2">
      <c r="A156" s="20"/>
      <c r="B156" s="36"/>
      <c r="C156" s="1" t="s">
        <v>205</v>
      </c>
      <c r="D156" s="40">
        <v>7</v>
      </c>
      <c r="E156" s="40" t="s">
        <v>16</v>
      </c>
      <c r="F156" s="40" t="s">
        <v>17</v>
      </c>
      <c r="G156" s="1">
        <f>21*3</f>
        <v>63</v>
      </c>
      <c r="H156" s="14" t="s">
        <v>39</v>
      </c>
      <c r="I156" s="16" t="s">
        <v>17</v>
      </c>
      <c r="J156" s="15">
        <v>4</v>
      </c>
      <c r="K156" s="159" t="s">
        <v>20</v>
      </c>
      <c r="L156" s="156">
        <f t="shared" si="13"/>
        <v>1764</v>
      </c>
      <c r="M156" s="41" t="s">
        <v>24</v>
      </c>
      <c r="N156" s="42">
        <v>300000</v>
      </c>
      <c r="O156" s="34">
        <f t="shared" si="14"/>
        <v>529200000</v>
      </c>
      <c r="Q156" s="2"/>
    </row>
    <row r="157" spans="1:17" ht="16.5" customHeight="1" x14ac:dyDescent="0.2">
      <c r="A157" s="20"/>
      <c r="B157" s="36"/>
      <c r="C157" s="1" t="s">
        <v>206</v>
      </c>
      <c r="D157" s="40">
        <v>1</v>
      </c>
      <c r="E157" s="40" t="s">
        <v>10</v>
      </c>
      <c r="F157" s="40" t="s">
        <v>17</v>
      </c>
      <c r="G157" s="1">
        <v>9</v>
      </c>
      <c r="H157" s="14" t="s">
        <v>31</v>
      </c>
      <c r="I157" s="16" t="s">
        <v>17</v>
      </c>
      <c r="J157" s="15">
        <v>4</v>
      </c>
      <c r="K157" s="159" t="s">
        <v>20</v>
      </c>
      <c r="L157" s="156">
        <f t="shared" si="13"/>
        <v>36</v>
      </c>
      <c r="M157" s="41" t="s">
        <v>24</v>
      </c>
      <c r="N157" s="42">
        <v>2500000</v>
      </c>
      <c r="O157" s="34">
        <f t="shared" si="14"/>
        <v>90000000</v>
      </c>
    </row>
    <row r="158" spans="1:17" ht="16.5" customHeight="1" x14ac:dyDescent="0.25">
      <c r="A158" s="20"/>
      <c r="B158" s="36"/>
      <c r="C158" s="6"/>
      <c r="D158" s="6"/>
      <c r="E158" s="6"/>
      <c r="F158" s="29"/>
      <c r="G158" s="6"/>
      <c r="H158" s="30"/>
      <c r="I158" s="29"/>
      <c r="J158" s="31"/>
      <c r="K158" s="160"/>
      <c r="L158" s="156"/>
      <c r="M158" s="41"/>
      <c r="N158" s="42"/>
      <c r="O158" s="34"/>
    </row>
    <row r="159" spans="1:17" ht="16.5" customHeight="1" x14ac:dyDescent="0.25">
      <c r="A159" s="20"/>
      <c r="B159" s="36"/>
      <c r="C159" s="6" t="s">
        <v>46</v>
      </c>
      <c r="D159" s="6">
        <v>8</v>
      </c>
      <c r="E159" s="6" t="s">
        <v>16</v>
      </c>
      <c r="F159" s="29" t="s">
        <v>17</v>
      </c>
      <c r="G159" s="6">
        <v>1</v>
      </c>
      <c r="H159" s="30" t="s">
        <v>35</v>
      </c>
      <c r="I159" s="29" t="s">
        <v>17</v>
      </c>
      <c r="J159" s="31">
        <v>3</v>
      </c>
      <c r="K159" s="160" t="s">
        <v>20</v>
      </c>
      <c r="L159" s="156">
        <f>J159*G159*D159</f>
        <v>24</v>
      </c>
      <c r="M159" s="41" t="s">
        <v>36</v>
      </c>
      <c r="N159" s="42">
        <v>11000000</v>
      </c>
      <c r="O159" s="34">
        <f t="shared" ref="O159:O161" si="15">N159*L159</f>
        <v>264000000</v>
      </c>
    </row>
    <row r="160" spans="1:17" ht="16.5" customHeight="1" x14ac:dyDescent="0.25">
      <c r="A160" s="20"/>
      <c r="B160" s="36"/>
      <c r="C160" s="6" t="s">
        <v>47</v>
      </c>
      <c r="D160" s="6">
        <v>8</v>
      </c>
      <c r="E160" s="6" t="s">
        <v>16</v>
      </c>
      <c r="F160" s="29" t="s">
        <v>17</v>
      </c>
      <c r="G160" s="6">
        <v>7</v>
      </c>
      <c r="H160" s="30" t="s">
        <v>39</v>
      </c>
      <c r="I160" s="29" t="s">
        <v>17</v>
      </c>
      <c r="J160" s="31">
        <v>3</v>
      </c>
      <c r="K160" s="160" t="s">
        <v>20</v>
      </c>
      <c r="L160" s="156">
        <f>J160*G160*D160</f>
        <v>168</v>
      </c>
      <c r="M160" s="41" t="s">
        <v>18</v>
      </c>
      <c r="N160" s="42">
        <v>580000</v>
      </c>
      <c r="O160" s="34">
        <f t="shared" si="15"/>
        <v>97440000</v>
      </c>
    </row>
    <row r="161" spans="1:17" ht="16.5" customHeight="1" x14ac:dyDescent="0.25">
      <c r="A161" s="20"/>
      <c r="B161" s="36"/>
      <c r="C161" s="6" t="s">
        <v>48</v>
      </c>
      <c r="D161" s="6">
        <v>8</v>
      </c>
      <c r="E161" s="6" t="s">
        <v>16</v>
      </c>
      <c r="F161" s="29" t="s">
        <v>17</v>
      </c>
      <c r="G161" s="6">
        <v>6</v>
      </c>
      <c r="H161" s="30" t="s">
        <v>39</v>
      </c>
      <c r="I161" s="29" t="s">
        <v>17</v>
      </c>
      <c r="J161" s="31">
        <v>3</v>
      </c>
      <c r="K161" s="160" t="s">
        <v>20</v>
      </c>
      <c r="L161" s="156">
        <f>J161*G161*D161</f>
        <v>144</v>
      </c>
      <c r="M161" s="41" t="s">
        <v>18</v>
      </c>
      <c r="N161" s="42">
        <v>500000</v>
      </c>
      <c r="O161" s="34">
        <f t="shared" si="15"/>
        <v>72000000</v>
      </c>
    </row>
    <row r="162" spans="1:17" ht="16.5" customHeight="1" x14ac:dyDescent="0.25">
      <c r="A162" s="20"/>
      <c r="B162" s="36"/>
      <c r="C162" s="78" t="s">
        <v>100</v>
      </c>
      <c r="D162" s="6"/>
      <c r="E162" s="6"/>
      <c r="F162" s="29"/>
      <c r="G162" s="6"/>
      <c r="H162" s="30"/>
      <c r="I162" s="29"/>
      <c r="J162" s="31"/>
      <c r="K162" s="160"/>
      <c r="L162" s="157"/>
      <c r="M162" s="150"/>
      <c r="N162" s="42"/>
      <c r="O162" s="34"/>
    </row>
    <row r="163" spans="1:17" ht="16.5" customHeight="1" x14ac:dyDescent="0.2">
      <c r="A163" s="20"/>
      <c r="B163" s="36"/>
      <c r="C163" s="1" t="s">
        <v>202</v>
      </c>
      <c r="D163" s="40">
        <v>2</v>
      </c>
      <c r="E163" s="40" t="s">
        <v>16</v>
      </c>
      <c r="F163" s="40" t="s">
        <v>17</v>
      </c>
      <c r="G163" s="1">
        <v>2</v>
      </c>
      <c r="H163" s="14" t="s">
        <v>22</v>
      </c>
      <c r="I163" s="16" t="s">
        <v>17</v>
      </c>
      <c r="J163" s="15">
        <v>4</v>
      </c>
      <c r="K163" s="159" t="s">
        <v>20</v>
      </c>
      <c r="L163" s="156">
        <f>J163*G163*D163</f>
        <v>16</v>
      </c>
      <c r="M163" s="41" t="s">
        <v>24</v>
      </c>
      <c r="N163" s="42">
        <v>750000</v>
      </c>
      <c r="O163" s="34">
        <f>N163*L163</f>
        <v>12000000</v>
      </c>
    </row>
    <row r="164" spans="1:17" ht="16.5" customHeight="1" x14ac:dyDescent="0.2">
      <c r="A164" s="20"/>
      <c r="B164" s="36"/>
      <c r="C164" s="1" t="s">
        <v>191</v>
      </c>
      <c r="D164" s="40">
        <v>1</v>
      </c>
      <c r="E164" s="40" t="s">
        <v>16</v>
      </c>
      <c r="F164" s="40" t="s">
        <v>17</v>
      </c>
      <c r="G164" s="1">
        <v>2</v>
      </c>
      <c r="H164" s="14" t="s">
        <v>22</v>
      </c>
      <c r="I164" s="16" t="s">
        <v>17</v>
      </c>
      <c r="J164" s="15">
        <v>4</v>
      </c>
      <c r="K164" s="159" t="s">
        <v>20</v>
      </c>
      <c r="L164" s="156">
        <f>J164*G164*D164</f>
        <v>8</v>
      </c>
      <c r="M164" s="41" t="s">
        <v>24</v>
      </c>
      <c r="N164" s="42">
        <v>750000</v>
      </c>
      <c r="O164" s="34">
        <f>N164*L164</f>
        <v>6000000</v>
      </c>
    </row>
    <row r="165" spans="1:17" ht="16.5" customHeight="1" x14ac:dyDescent="0.2">
      <c r="A165" s="20"/>
      <c r="B165" s="36"/>
      <c r="D165" s="40"/>
      <c r="E165" s="40"/>
      <c r="F165" s="40"/>
      <c r="G165" s="1"/>
      <c r="H165" s="14"/>
      <c r="I165" s="16"/>
      <c r="K165" s="159"/>
      <c r="L165" s="156"/>
      <c r="M165" s="41"/>
      <c r="N165" s="42"/>
      <c r="O165" s="34"/>
    </row>
    <row r="166" spans="1:17" ht="16.5" customHeight="1" x14ac:dyDescent="0.2">
      <c r="A166" s="20"/>
      <c r="B166" s="36"/>
      <c r="C166" s="169" t="s">
        <v>23</v>
      </c>
      <c r="D166" s="40"/>
      <c r="E166" s="40"/>
      <c r="F166" s="40"/>
      <c r="G166" s="1"/>
      <c r="H166" s="14"/>
      <c r="I166" s="16"/>
      <c r="K166" s="159"/>
      <c r="L166" s="156"/>
      <c r="M166" s="41"/>
      <c r="N166" s="42"/>
      <c r="O166" s="34"/>
    </row>
    <row r="167" spans="1:17" ht="16.5" customHeight="1" x14ac:dyDescent="0.2">
      <c r="A167" s="20"/>
      <c r="B167" s="36"/>
      <c r="C167" s="1" t="s">
        <v>193</v>
      </c>
      <c r="D167" s="40"/>
      <c r="E167" s="40"/>
      <c r="F167" s="40"/>
      <c r="G167" s="1">
        <v>1</v>
      </c>
      <c r="H167" s="14" t="s">
        <v>10</v>
      </c>
      <c r="I167" s="16"/>
      <c r="K167" s="159"/>
      <c r="L167" s="156">
        <v>1</v>
      </c>
      <c r="M167" s="41" t="s">
        <v>11</v>
      </c>
      <c r="N167" s="42">
        <v>1000000</v>
      </c>
      <c r="O167" s="34">
        <f>N167</f>
        <v>1000000</v>
      </c>
    </row>
    <row r="168" spans="1:17" ht="16.5" customHeight="1" x14ac:dyDescent="0.2">
      <c r="A168" s="20"/>
      <c r="B168" s="36"/>
      <c r="C168" s="1" t="s">
        <v>194</v>
      </c>
      <c r="D168" s="40"/>
      <c r="E168" s="40"/>
      <c r="F168" s="40"/>
      <c r="G168" s="1">
        <v>1</v>
      </c>
      <c r="H168" s="14" t="s">
        <v>10</v>
      </c>
      <c r="I168" s="16"/>
      <c r="K168" s="159"/>
      <c r="L168" s="156">
        <v>1</v>
      </c>
      <c r="M168" s="41" t="s">
        <v>11</v>
      </c>
      <c r="N168" s="42">
        <v>2000000</v>
      </c>
      <c r="O168" s="34">
        <f>N168</f>
        <v>2000000</v>
      </c>
    </row>
    <row r="169" spans="1:17" ht="16.5" customHeight="1" x14ac:dyDescent="0.2">
      <c r="A169" s="20"/>
      <c r="B169" s="36"/>
      <c r="D169" s="40"/>
      <c r="E169" s="40"/>
      <c r="F169" s="40"/>
      <c r="G169" s="1"/>
      <c r="H169" s="14"/>
      <c r="I169" s="16"/>
      <c r="K169" s="159"/>
      <c r="L169" s="156"/>
      <c r="M169" s="41"/>
      <c r="N169" s="42"/>
      <c r="O169" s="34"/>
      <c r="Q169" s="69">
        <v>1921800000</v>
      </c>
    </row>
    <row r="170" spans="1:17" ht="16.5" customHeight="1" x14ac:dyDescent="0.25">
      <c r="A170" s="252"/>
      <c r="B170" s="253" t="s">
        <v>230</v>
      </c>
      <c r="C170" s="254"/>
      <c r="D170" s="255"/>
      <c r="E170" s="256"/>
      <c r="F170" s="257"/>
      <c r="G170" s="255"/>
      <c r="H170" s="257"/>
      <c r="I170" s="257"/>
      <c r="J170" s="255"/>
      <c r="K170" s="256"/>
      <c r="L170" s="258">
        <v>1</v>
      </c>
      <c r="M170" s="259" t="s">
        <v>11</v>
      </c>
      <c r="N170" s="260">
        <f>O172+O178</f>
        <v>623000000</v>
      </c>
      <c r="O170" s="261">
        <f>N170</f>
        <v>623000000</v>
      </c>
      <c r="Q170" s="2"/>
    </row>
    <row r="171" spans="1:17" ht="16.5" customHeight="1" x14ac:dyDescent="0.2">
      <c r="A171" s="252"/>
      <c r="B171" s="262"/>
      <c r="C171" s="263"/>
      <c r="D171" s="264"/>
      <c r="E171" s="265"/>
      <c r="F171" s="265"/>
      <c r="G171" s="266"/>
      <c r="H171" s="263"/>
      <c r="I171" s="267"/>
      <c r="J171" s="268"/>
      <c r="K171" s="267"/>
      <c r="L171" s="269"/>
      <c r="M171" s="270"/>
      <c r="N171" s="271"/>
      <c r="O171" s="272"/>
      <c r="P171" s="4"/>
      <c r="Q171" s="247">
        <f>O170-623000000</f>
        <v>0</v>
      </c>
    </row>
    <row r="172" spans="1:17" s="91" customFormat="1" ht="16.5" customHeight="1" x14ac:dyDescent="0.2">
      <c r="A172" s="273"/>
      <c r="B172" s="274"/>
      <c r="C172" s="275" t="s">
        <v>62</v>
      </c>
      <c r="D172" s="276"/>
      <c r="E172" s="277"/>
      <c r="F172" s="277"/>
      <c r="G172" s="278"/>
      <c r="H172" s="279"/>
      <c r="I172" s="280"/>
      <c r="J172" s="281"/>
      <c r="K172" s="280"/>
      <c r="L172" s="282"/>
      <c r="M172" s="283"/>
      <c r="N172" s="284"/>
      <c r="O172" s="285">
        <f>SUM(O173:O176)</f>
        <v>400000000</v>
      </c>
      <c r="P172" s="103"/>
    </row>
    <row r="173" spans="1:17" ht="16.5" customHeight="1" x14ac:dyDescent="0.2">
      <c r="A173" s="252"/>
      <c r="B173" s="262"/>
      <c r="C173" s="263" t="s">
        <v>215</v>
      </c>
      <c r="D173" s="264">
        <v>1</v>
      </c>
      <c r="E173" s="286" t="s">
        <v>16</v>
      </c>
      <c r="F173" s="286" t="s">
        <v>17</v>
      </c>
      <c r="G173" s="266">
        <v>4</v>
      </c>
      <c r="H173" s="287" t="s">
        <v>49</v>
      </c>
      <c r="I173" s="267"/>
      <c r="J173" s="268"/>
      <c r="K173" s="267"/>
      <c r="L173" s="269">
        <f>G173*D173</f>
        <v>4</v>
      </c>
      <c r="M173" s="288" t="s">
        <v>66</v>
      </c>
      <c r="N173" s="271">
        <v>24000000</v>
      </c>
      <c r="O173" s="289">
        <f>N173*L173</f>
        <v>96000000</v>
      </c>
      <c r="P173" s="4"/>
      <c r="Q173" s="247">
        <f>Q171/4</f>
        <v>0</v>
      </c>
    </row>
    <row r="174" spans="1:17" ht="16.5" customHeight="1" x14ac:dyDescent="0.2">
      <c r="A174" s="252"/>
      <c r="B174" s="262"/>
      <c r="C174" s="263" t="s">
        <v>216</v>
      </c>
      <c r="D174" s="264">
        <v>3</v>
      </c>
      <c r="E174" s="286" t="s">
        <v>16</v>
      </c>
      <c r="F174" s="286" t="s">
        <v>17</v>
      </c>
      <c r="G174" s="266">
        <v>4</v>
      </c>
      <c r="H174" s="287" t="s">
        <v>49</v>
      </c>
      <c r="I174" s="267"/>
      <c r="J174" s="268"/>
      <c r="K174" s="267"/>
      <c r="L174" s="269">
        <f>G174*D174</f>
        <v>12</v>
      </c>
      <c r="M174" s="288" t="s">
        <v>66</v>
      </c>
      <c r="N174" s="271">
        <v>22000000</v>
      </c>
      <c r="O174" s="289">
        <f>N174*L174</f>
        <v>264000000</v>
      </c>
      <c r="P174" s="4"/>
    </row>
    <row r="175" spans="1:17" ht="16.5" customHeight="1" x14ac:dyDescent="0.2">
      <c r="A175" s="252"/>
      <c r="B175" s="262"/>
      <c r="C175" s="263" t="s">
        <v>213</v>
      </c>
      <c r="D175" s="264">
        <v>1</v>
      </c>
      <c r="E175" s="286" t="s">
        <v>16</v>
      </c>
      <c r="F175" s="286" t="s">
        <v>17</v>
      </c>
      <c r="G175" s="266">
        <v>4</v>
      </c>
      <c r="H175" s="287" t="s">
        <v>49</v>
      </c>
      <c r="I175" s="267"/>
      <c r="J175" s="268"/>
      <c r="K175" s="267"/>
      <c r="L175" s="269">
        <f>G175*D175</f>
        <v>4</v>
      </c>
      <c r="M175" s="288" t="s">
        <v>66</v>
      </c>
      <c r="N175" s="271">
        <v>6000000</v>
      </c>
      <c r="O175" s="289">
        <f>N175*L175</f>
        <v>24000000</v>
      </c>
      <c r="P175" s="4"/>
      <c r="Q175" s="2">
        <f>N183-Q173</f>
        <v>1000000</v>
      </c>
    </row>
    <row r="176" spans="1:17" ht="16.5" customHeight="1" x14ac:dyDescent="0.2">
      <c r="A176" s="252"/>
      <c r="B176" s="262"/>
      <c r="C176" s="263" t="s">
        <v>214</v>
      </c>
      <c r="D176" s="264">
        <v>1</v>
      </c>
      <c r="E176" s="286" t="s">
        <v>16</v>
      </c>
      <c r="F176" s="286" t="s">
        <v>17</v>
      </c>
      <c r="G176" s="266">
        <v>4</v>
      </c>
      <c r="H176" s="287" t="s">
        <v>49</v>
      </c>
      <c r="I176" s="267"/>
      <c r="J176" s="268"/>
      <c r="K176" s="267"/>
      <c r="L176" s="269">
        <f>G176*D176</f>
        <v>4</v>
      </c>
      <c r="M176" s="288" t="s">
        <v>66</v>
      </c>
      <c r="N176" s="271">
        <v>4000000</v>
      </c>
      <c r="O176" s="289">
        <f>N176*L176</f>
        <v>16000000</v>
      </c>
      <c r="P176" s="4"/>
    </row>
    <row r="177" spans="1:16" ht="16.5" customHeight="1" x14ac:dyDescent="0.2">
      <c r="A177" s="252"/>
      <c r="B177" s="262"/>
      <c r="C177" s="263"/>
      <c r="D177" s="264"/>
      <c r="E177" s="265"/>
      <c r="F177" s="265"/>
      <c r="G177" s="266"/>
      <c r="H177" s="263"/>
      <c r="I177" s="267"/>
      <c r="J177" s="268"/>
      <c r="K177" s="267"/>
      <c r="L177" s="269"/>
      <c r="M177" s="290"/>
      <c r="N177" s="271"/>
      <c r="O177" s="272"/>
      <c r="P177" s="4"/>
    </row>
    <row r="178" spans="1:16" s="91" customFormat="1" ht="16.5" customHeight="1" x14ac:dyDescent="0.2">
      <c r="A178" s="273"/>
      <c r="B178" s="274"/>
      <c r="C178" s="275" t="s">
        <v>61</v>
      </c>
      <c r="D178" s="276"/>
      <c r="E178" s="277"/>
      <c r="F178" s="277"/>
      <c r="G178" s="278"/>
      <c r="H178" s="279"/>
      <c r="I178" s="280"/>
      <c r="J178" s="281"/>
      <c r="K178" s="280"/>
      <c r="L178" s="282"/>
      <c r="M178" s="283"/>
      <c r="N178" s="284"/>
      <c r="O178" s="285">
        <f>O179+O184</f>
        <v>223000000</v>
      </c>
      <c r="P178" s="103"/>
    </row>
    <row r="179" spans="1:16" ht="16.5" customHeight="1" x14ac:dyDescent="0.2">
      <c r="A179" s="252"/>
      <c r="B179" s="262"/>
      <c r="C179" s="291" t="s">
        <v>67</v>
      </c>
      <c r="D179" s="264"/>
      <c r="E179" s="265"/>
      <c r="F179" s="265"/>
      <c r="G179" s="266"/>
      <c r="H179" s="263"/>
      <c r="I179" s="267"/>
      <c r="J179" s="268"/>
      <c r="K179" s="267"/>
      <c r="L179" s="269"/>
      <c r="M179" s="290"/>
      <c r="N179" s="271"/>
      <c r="O179" s="292">
        <f>SUM(O180:O183)</f>
        <v>14720000</v>
      </c>
      <c r="P179" s="4"/>
    </row>
    <row r="180" spans="1:16" ht="16.5" customHeight="1" x14ac:dyDescent="0.25">
      <c r="A180" s="252"/>
      <c r="B180" s="262"/>
      <c r="C180" s="257" t="s">
        <v>9</v>
      </c>
      <c r="D180" s="255"/>
      <c r="E180" s="256"/>
      <c r="F180" s="293"/>
      <c r="G180" s="255">
        <v>4</v>
      </c>
      <c r="H180" s="257" t="s">
        <v>10</v>
      </c>
      <c r="I180" s="293"/>
      <c r="J180" s="255"/>
      <c r="K180" s="256"/>
      <c r="L180" s="269">
        <f>G180</f>
        <v>4</v>
      </c>
      <c r="M180" s="294" t="s">
        <v>11</v>
      </c>
      <c r="N180" s="271">
        <v>1000000</v>
      </c>
      <c r="O180" s="295">
        <f>N180*L180</f>
        <v>4000000</v>
      </c>
    </row>
    <row r="181" spans="1:16" ht="16.5" customHeight="1" x14ac:dyDescent="0.25">
      <c r="A181" s="252"/>
      <c r="B181" s="296"/>
      <c r="C181" s="257" t="s">
        <v>12</v>
      </c>
      <c r="D181" s="255"/>
      <c r="E181" s="256"/>
      <c r="F181" s="293"/>
      <c r="G181" s="255">
        <v>4</v>
      </c>
      <c r="H181" s="257" t="s">
        <v>10</v>
      </c>
      <c r="I181" s="293"/>
      <c r="J181" s="255"/>
      <c r="K181" s="256"/>
      <c r="L181" s="269">
        <f>G181</f>
        <v>4</v>
      </c>
      <c r="M181" s="294" t="s">
        <v>11</v>
      </c>
      <c r="N181" s="271">
        <v>680000</v>
      </c>
      <c r="O181" s="295">
        <f>N181*L181</f>
        <v>2720000</v>
      </c>
    </row>
    <row r="182" spans="1:16" ht="16.5" customHeight="1" x14ac:dyDescent="0.25">
      <c r="A182" s="252"/>
      <c r="B182" s="296"/>
      <c r="C182" s="257" t="s">
        <v>13</v>
      </c>
      <c r="D182" s="255"/>
      <c r="E182" s="256"/>
      <c r="F182" s="293"/>
      <c r="G182" s="255">
        <v>4</v>
      </c>
      <c r="H182" s="257" t="s">
        <v>10</v>
      </c>
      <c r="I182" s="293"/>
      <c r="J182" s="255"/>
      <c r="K182" s="256"/>
      <c r="L182" s="269">
        <f>G182</f>
        <v>4</v>
      </c>
      <c r="M182" s="294" t="s">
        <v>11</v>
      </c>
      <c r="N182" s="271">
        <v>1000000</v>
      </c>
      <c r="O182" s="295">
        <f>N182*L182</f>
        <v>4000000</v>
      </c>
    </row>
    <row r="183" spans="1:16" ht="16.5" customHeight="1" x14ac:dyDescent="0.25">
      <c r="A183" s="252"/>
      <c r="B183" s="296"/>
      <c r="C183" s="257" t="s">
        <v>60</v>
      </c>
      <c r="D183" s="255"/>
      <c r="E183" s="256"/>
      <c r="F183" s="293"/>
      <c r="G183" s="255">
        <v>4</v>
      </c>
      <c r="H183" s="257" t="s">
        <v>10</v>
      </c>
      <c r="I183" s="293"/>
      <c r="J183" s="255"/>
      <c r="K183" s="256"/>
      <c r="L183" s="269">
        <f>G183</f>
        <v>4</v>
      </c>
      <c r="M183" s="294" t="s">
        <v>11</v>
      </c>
      <c r="N183" s="271">
        <v>1000000</v>
      </c>
      <c r="O183" s="295">
        <f>N183*L183</f>
        <v>4000000</v>
      </c>
    </row>
    <row r="184" spans="1:16" ht="16.5" customHeight="1" x14ac:dyDescent="0.25">
      <c r="A184" s="252"/>
      <c r="B184" s="297"/>
      <c r="C184" s="298" t="s">
        <v>68</v>
      </c>
      <c r="D184" s="255"/>
      <c r="E184" s="256"/>
      <c r="F184" s="257"/>
      <c r="G184" s="255"/>
      <c r="H184" s="257"/>
      <c r="I184" s="257"/>
      <c r="J184" s="255"/>
      <c r="K184" s="256"/>
      <c r="L184" s="269"/>
      <c r="M184" s="270"/>
      <c r="N184" s="299"/>
      <c r="O184" s="292">
        <f>O185+O189</f>
        <v>208280000</v>
      </c>
    </row>
    <row r="185" spans="1:16" ht="16.5" customHeight="1" x14ac:dyDescent="0.25">
      <c r="A185" s="252"/>
      <c r="B185" s="262"/>
      <c r="C185" s="254" t="s">
        <v>227</v>
      </c>
      <c r="D185" s="255"/>
      <c r="E185" s="256"/>
      <c r="F185" s="293"/>
      <c r="G185" s="255"/>
      <c r="H185" s="257"/>
      <c r="I185" s="293"/>
      <c r="J185" s="255"/>
      <c r="K185" s="256"/>
      <c r="L185" s="269"/>
      <c r="M185" s="300"/>
      <c r="N185" s="301"/>
      <c r="O185" s="272">
        <f>SUM(O186:O188)</f>
        <v>93000000</v>
      </c>
      <c r="P185" s="4"/>
    </row>
    <row r="186" spans="1:16" ht="16.5" customHeight="1" x14ac:dyDescent="0.25">
      <c r="A186" s="302"/>
      <c r="B186" s="270"/>
      <c r="C186" s="303" t="s">
        <v>43</v>
      </c>
      <c r="D186" s="255">
        <v>4</v>
      </c>
      <c r="E186" s="256" t="s">
        <v>16</v>
      </c>
      <c r="F186" s="293" t="s">
        <v>17</v>
      </c>
      <c r="G186" s="255">
        <v>1</v>
      </c>
      <c r="H186" s="257" t="s">
        <v>35</v>
      </c>
      <c r="I186" s="293" t="s">
        <v>17</v>
      </c>
      <c r="J186" s="255">
        <v>3</v>
      </c>
      <c r="K186" s="256" t="s">
        <v>20</v>
      </c>
      <c r="L186" s="269">
        <f>D186*G186*J186</f>
        <v>12</v>
      </c>
      <c r="M186" s="300" t="s">
        <v>36</v>
      </c>
      <c r="N186" s="301">
        <v>5500000</v>
      </c>
      <c r="O186" s="295">
        <f>N186*L186</f>
        <v>66000000</v>
      </c>
    </row>
    <row r="187" spans="1:16" ht="16.5" customHeight="1" x14ac:dyDescent="0.25">
      <c r="A187" s="302"/>
      <c r="B187" s="270"/>
      <c r="C187" s="303" t="s">
        <v>44</v>
      </c>
      <c r="D187" s="255">
        <v>4</v>
      </c>
      <c r="E187" s="256" t="s">
        <v>16</v>
      </c>
      <c r="F187" s="293" t="s">
        <v>17</v>
      </c>
      <c r="G187" s="255">
        <v>3</v>
      </c>
      <c r="H187" s="257" t="s">
        <v>39</v>
      </c>
      <c r="I187" s="293" t="s">
        <v>17</v>
      </c>
      <c r="J187" s="255">
        <v>3</v>
      </c>
      <c r="K187" s="256" t="s">
        <v>20</v>
      </c>
      <c r="L187" s="269">
        <f>D187*G187*J187</f>
        <v>36</v>
      </c>
      <c r="M187" s="300" t="s">
        <v>18</v>
      </c>
      <c r="N187" s="301">
        <v>450000</v>
      </c>
      <c r="O187" s="295">
        <f>N187*L187</f>
        <v>16200000</v>
      </c>
    </row>
    <row r="188" spans="1:16" ht="16.5" customHeight="1" x14ac:dyDescent="0.25">
      <c r="A188" s="302"/>
      <c r="B188" s="262"/>
      <c r="C188" s="303" t="s">
        <v>45</v>
      </c>
      <c r="D188" s="255">
        <v>4</v>
      </c>
      <c r="E188" s="256" t="s">
        <v>16</v>
      </c>
      <c r="F188" s="293" t="s">
        <v>17</v>
      </c>
      <c r="G188" s="255">
        <v>2</v>
      </c>
      <c r="H188" s="257" t="s">
        <v>39</v>
      </c>
      <c r="I188" s="293" t="s">
        <v>17</v>
      </c>
      <c r="J188" s="255">
        <v>3</v>
      </c>
      <c r="K188" s="256" t="s">
        <v>20</v>
      </c>
      <c r="L188" s="269">
        <f>D188*G188*J188</f>
        <v>24</v>
      </c>
      <c r="M188" s="300" t="s">
        <v>18</v>
      </c>
      <c r="N188" s="301">
        <v>450000</v>
      </c>
      <c r="O188" s="295">
        <f>N188*L188</f>
        <v>10800000</v>
      </c>
    </row>
    <row r="189" spans="1:16" ht="16.5" customHeight="1" x14ac:dyDescent="0.2">
      <c r="A189" s="302"/>
      <c r="B189" s="304"/>
      <c r="C189" s="305" t="s">
        <v>37</v>
      </c>
      <c r="D189" s="294"/>
      <c r="E189" s="265"/>
      <c r="F189" s="265"/>
      <c r="G189" s="265"/>
      <c r="H189" s="265"/>
      <c r="I189" s="290"/>
      <c r="J189" s="266"/>
      <c r="K189" s="265"/>
      <c r="L189" s="269"/>
      <c r="M189" s="300"/>
      <c r="N189" s="301"/>
      <c r="O189" s="261">
        <f>SUM(O190:O194)</f>
        <v>115280000</v>
      </c>
    </row>
    <row r="190" spans="1:16" ht="16.5" customHeight="1" x14ac:dyDescent="0.25">
      <c r="A190" s="302"/>
      <c r="B190" s="306"/>
      <c r="C190" s="257" t="s">
        <v>38</v>
      </c>
      <c r="D190" s="257">
        <v>26</v>
      </c>
      <c r="E190" s="257" t="s">
        <v>16</v>
      </c>
      <c r="F190" s="293" t="s">
        <v>17</v>
      </c>
      <c r="G190" s="257">
        <v>1</v>
      </c>
      <c r="H190" s="256" t="s">
        <v>39</v>
      </c>
      <c r="I190" s="293" t="s">
        <v>17</v>
      </c>
      <c r="J190" s="255">
        <v>4</v>
      </c>
      <c r="K190" s="256" t="s">
        <v>31</v>
      </c>
      <c r="L190" s="269">
        <f>D190*G190*J190</f>
        <v>104</v>
      </c>
      <c r="M190" s="300" t="s">
        <v>36</v>
      </c>
      <c r="N190" s="307">
        <v>330000</v>
      </c>
      <c r="O190" s="295">
        <f>N190*L190</f>
        <v>34320000</v>
      </c>
    </row>
    <row r="191" spans="1:16" ht="16.5" customHeight="1" x14ac:dyDescent="0.25">
      <c r="A191" s="302"/>
      <c r="B191" s="262"/>
      <c r="C191" s="257" t="s">
        <v>34</v>
      </c>
      <c r="D191" s="257">
        <v>26</v>
      </c>
      <c r="E191" s="257" t="s">
        <v>16</v>
      </c>
      <c r="F191" s="293" t="s">
        <v>17</v>
      </c>
      <c r="G191" s="257">
        <v>1</v>
      </c>
      <c r="H191" s="256" t="s">
        <v>35</v>
      </c>
      <c r="I191" s="293" t="s">
        <v>17</v>
      </c>
      <c r="J191" s="255">
        <v>4</v>
      </c>
      <c r="K191" s="256" t="s">
        <v>31</v>
      </c>
      <c r="L191" s="269">
        <f>D191*G191*J191</f>
        <v>104</v>
      </c>
      <c r="M191" s="300" t="s">
        <v>36</v>
      </c>
      <c r="N191" s="307">
        <v>110000</v>
      </c>
      <c r="O191" s="295">
        <f>N191*L191</f>
        <v>11440000</v>
      </c>
    </row>
    <row r="192" spans="1:16" ht="16.5" customHeight="1" x14ac:dyDescent="0.25">
      <c r="A192" s="302"/>
      <c r="B192" s="308"/>
      <c r="C192" s="257" t="s">
        <v>40</v>
      </c>
      <c r="D192" s="257">
        <v>26</v>
      </c>
      <c r="E192" s="257" t="s">
        <v>16</v>
      </c>
      <c r="F192" s="293" t="s">
        <v>17</v>
      </c>
      <c r="G192" s="257">
        <v>1</v>
      </c>
      <c r="H192" s="256" t="s">
        <v>39</v>
      </c>
      <c r="I192" s="293" t="s">
        <v>17</v>
      </c>
      <c r="J192" s="255">
        <v>4</v>
      </c>
      <c r="K192" s="256" t="s">
        <v>31</v>
      </c>
      <c r="L192" s="269">
        <f>D192*G192*J192</f>
        <v>104</v>
      </c>
      <c r="M192" s="300" t="s">
        <v>36</v>
      </c>
      <c r="N192" s="307">
        <v>130000</v>
      </c>
      <c r="O192" s="295">
        <f>N192*L192</f>
        <v>13520000</v>
      </c>
    </row>
    <row r="193" spans="1:17" ht="16.5" customHeight="1" x14ac:dyDescent="0.25">
      <c r="A193" s="302"/>
      <c r="B193" s="308"/>
      <c r="C193" s="257" t="s">
        <v>27</v>
      </c>
      <c r="D193" s="257">
        <v>4</v>
      </c>
      <c r="E193" s="257" t="s">
        <v>16</v>
      </c>
      <c r="F193" s="293" t="s">
        <v>17</v>
      </c>
      <c r="G193" s="257">
        <v>2</v>
      </c>
      <c r="H193" s="256" t="s">
        <v>28</v>
      </c>
      <c r="I193" s="293" t="s">
        <v>17</v>
      </c>
      <c r="J193" s="255">
        <v>4</v>
      </c>
      <c r="K193" s="256" t="s">
        <v>31</v>
      </c>
      <c r="L193" s="269">
        <f>J193*G193*D193</f>
        <v>32</v>
      </c>
      <c r="M193" s="300" t="s">
        <v>29</v>
      </c>
      <c r="N193" s="301">
        <v>1400000</v>
      </c>
      <c r="O193" s="295">
        <f>N193*L193</f>
        <v>44800000</v>
      </c>
    </row>
    <row r="194" spans="1:17" ht="16.5" customHeight="1" x14ac:dyDescent="0.25">
      <c r="A194" s="302"/>
      <c r="B194" s="308"/>
      <c r="C194" s="257" t="s">
        <v>30</v>
      </c>
      <c r="D194" s="257">
        <v>2</v>
      </c>
      <c r="E194" s="257" t="s">
        <v>16</v>
      </c>
      <c r="F194" s="293" t="s">
        <v>17</v>
      </c>
      <c r="G194" s="257">
        <v>2</v>
      </c>
      <c r="H194" s="256" t="s">
        <v>28</v>
      </c>
      <c r="I194" s="293" t="s">
        <v>17</v>
      </c>
      <c r="J194" s="255">
        <v>4</v>
      </c>
      <c r="K194" s="256" t="s">
        <v>31</v>
      </c>
      <c r="L194" s="269">
        <f>J194*G194*D194</f>
        <v>16</v>
      </c>
      <c r="M194" s="300" t="s">
        <v>29</v>
      </c>
      <c r="N194" s="301">
        <v>700000</v>
      </c>
      <c r="O194" s="295">
        <f>N194*L194</f>
        <v>11200000</v>
      </c>
    </row>
    <row r="195" spans="1:17" ht="16.5" customHeight="1" x14ac:dyDescent="0.25">
      <c r="A195" s="55"/>
      <c r="B195" s="22"/>
      <c r="C195" s="79"/>
      <c r="D195" s="31"/>
      <c r="E195" s="30"/>
      <c r="F195" s="29"/>
      <c r="G195" s="31"/>
      <c r="H195" s="6"/>
      <c r="I195" s="29"/>
      <c r="J195" s="31"/>
      <c r="K195" s="30"/>
      <c r="L195" s="32"/>
      <c r="M195" s="41"/>
      <c r="N195" s="42"/>
      <c r="O195" s="34"/>
      <c r="Q195" s="2">
        <f>O221+O336</f>
        <v>0</v>
      </c>
    </row>
    <row r="196" spans="1:17" ht="16.5" customHeight="1" x14ac:dyDescent="0.2">
      <c r="A196" s="20"/>
      <c r="B196" s="230" t="s">
        <v>208</v>
      </c>
      <c r="C196" s="58"/>
      <c r="D196" s="197"/>
      <c r="E196" s="197"/>
      <c r="F196" s="197"/>
      <c r="G196" s="58"/>
      <c r="H196" s="59"/>
      <c r="I196" s="198"/>
      <c r="J196" s="60"/>
      <c r="K196" s="199"/>
      <c r="L196" s="200"/>
      <c r="M196" s="201"/>
      <c r="N196" s="180"/>
      <c r="O196" s="231">
        <f>O7</f>
        <v>5599580000</v>
      </c>
    </row>
    <row r="197" spans="1:17" ht="16.5" customHeight="1" x14ac:dyDescent="0.2">
      <c r="B197" s="13"/>
      <c r="D197" s="40"/>
      <c r="E197" s="40"/>
      <c r="F197" s="40"/>
      <c r="G197" s="1"/>
      <c r="H197" s="14"/>
      <c r="I197" s="16"/>
      <c r="L197" s="249"/>
      <c r="M197" s="28"/>
      <c r="N197" s="250"/>
      <c r="O197" s="4"/>
    </row>
    <row r="198" spans="1:17" ht="16.5" customHeight="1" x14ac:dyDescent="0.2">
      <c r="A198" s="23"/>
      <c r="L198" s="1" t="s">
        <v>229</v>
      </c>
      <c r="N198" s="62"/>
    </row>
    <row r="199" spans="1:17" ht="16.5" customHeight="1" x14ac:dyDescent="0.2">
      <c r="N199" s="63"/>
      <c r="O199" s="4"/>
      <c r="P199" s="4"/>
    </row>
    <row r="200" spans="1:17" ht="16.5" customHeight="1" x14ac:dyDescent="0.2">
      <c r="L200" s="1" t="s">
        <v>53</v>
      </c>
      <c r="M200" s="13"/>
      <c r="N200" s="13"/>
      <c r="O200" s="4"/>
      <c r="P200" s="4"/>
    </row>
    <row r="201" spans="1:17" ht="16.5" customHeight="1" x14ac:dyDescent="0.2">
      <c r="L201" s="1" t="s">
        <v>54</v>
      </c>
      <c r="M201" s="64"/>
    </row>
    <row r="202" spans="1:17" ht="16.5" customHeight="1" x14ac:dyDescent="0.2">
      <c r="N202" s="65"/>
      <c r="O202" s="4"/>
      <c r="P202" s="4"/>
    </row>
    <row r="203" spans="1:17" ht="16.5" customHeight="1" x14ac:dyDescent="0.2">
      <c r="N203" s="65"/>
      <c r="O203" s="4"/>
      <c r="P203" s="4"/>
    </row>
    <row r="204" spans="1:17" ht="16.5" customHeight="1" x14ac:dyDescent="0.2">
      <c r="N204" s="65"/>
      <c r="O204" s="4"/>
      <c r="P204" s="4"/>
    </row>
    <row r="205" spans="1:17" ht="16.5" customHeight="1" x14ac:dyDescent="0.2">
      <c r="N205" s="63"/>
      <c r="O205" s="4"/>
      <c r="P205" s="4"/>
    </row>
    <row r="206" spans="1:17" ht="16.5" customHeight="1" x14ac:dyDescent="0.2">
      <c r="L206" s="1" t="s">
        <v>55</v>
      </c>
      <c r="M206" s="13"/>
      <c r="N206" s="13"/>
      <c r="O206" s="13"/>
      <c r="P206" s="5"/>
    </row>
    <row r="207" spans="1:17" ht="16.5" customHeight="1" x14ac:dyDescent="0.2">
      <c r="L207" s="1" t="s">
        <v>56</v>
      </c>
    </row>
  </sheetData>
  <mergeCells count="8">
    <mergeCell ref="A1:O1"/>
    <mergeCell ref="A2:O2"/>
    <mergeCell ref="A4:A5"/>
    <mergeCell ref="B4:K5"/>
    <mergeCell ref="L4:L5"/>
    <mergeCell ref="M4:M5"/>
    <mergeCell ref="N4:N5"/>
    <mergeCell ref="O4:O5"/>
  </mergeCells>
  <pageMargins left="0.43307086614173229" right="0.23622047244094491" top="0.6692913385826772" bottom="0.62992125984251968" header="0.15748031496062992" footer="0.15748031496062992"/>
  <pageSetup paperSize="258" scale="70" firstPageNumber="4294963191" orientation="portrait" horizontalDpi="0" verticalDpi="0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RAB Induk</vt:lpstr>
      <vt:lpstr>RAB Konsultan</vt:lpstr>
      <vt:lpstr>'RAB Induk'!Print_Area</vt:lpstr>
      <vt:lpstr>'RAB Konsultan'!Print_Area</vt:lpstr>
      <vt:lpstr>'RAB Induk'!Print_Titles</vt:lpstr>
      <vt:lpstr>'RAB Konsultan'!Print_Titles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HPMini</dc:creator>
  <cp:lastModifiedBy>user</cp:lastModifiedBy>
  <cp:revision/>
  <cp:lastPrinted>2014-06-03T08:40:38Z</cp:lastPrinted>
  <dcterms:created xsi:type="dcterms:W3CDTF">2013-06-27T01:44:42Z</dcterms:created>
  <dcterms:modified xsi:type="dcterms:W3CDTF">2014-06-03T09:31:20Z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1033-8.1.0.3385</vt:lpwstr>
  </property>
</Properties>
</file>