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" sheetId="2" r:id="rId1"/>
    <sheet name="Rincian Transport" sheetId="5" r:id="rId2"/>
    <sheet name="RAB Konsultan" sheetId="6" r:id="rId3"/>
    <sheet name="Matrik Relefansi" sheetId="4" r:id="rId4"/>
  </sheets>
  <definedNames>
    <definedName name="_xlnm.Print_Area" localSheetId="3">'Matrik Relefansi'!$A$1:$L$34</definedName>
    <definedName name="_xlnm.Print_Area" localSheetId="0">RAB!$A$1:$Q$583</definedName>
    <definedName name="_xlnm.Print_Area" localSheetId="2">'RAB Konsultan'!$A$1:$O$132</definedName>
    <definedName name="_xlnm.Print_Area" localSheetId="1">'Rincian Transport'!$A$1:$I$106</definedName>
    <definedName name="_xlnm.Print_Titles" localSheetId="3">'Matrik Relefansi'!$3:$3</definedName>
    <definedName name="_xlnm.Print_Titles" localSheetId="0">RAB!$13:$14</definedName>
    <definedName name="_xlnm.Print_Titles" localSheetId="2">'RAB Konsultan'!$4:$5</definedName>
  </definedNames>
  <calcPr calcId="145621"/>
</workbook>
</file>

<file path=xl/calcChain.xml><?xml version="1.0" encoding="utf-8"?>
<calcChain xmlns="http://schemas.openxmlformats.org/spreadsheetml/2006/main">
  <c r="I23" i="4" l="1"/>
  <c r="I17" i="4"/>
  <c r="I18" i="4"/>
  <c r="I13" i="4"/>
  <c r="I8" i="4"/>
  <c r="O262" i="2"/>
  <c r="I87" i="5"/>
  <c r="N391" i="2"/>
  <c r="P391" i="2" s="1"/>
  <c r="N84" i="2"/>
  <c r="P26" i="2"/>
  <c r="P29" i="2"/>
  <c r="P44" i="2"/>
  <c r="P67" i="2"/>
  <c r="P70" i="2"/>
  <c r="P87" i="2"/>
  <c r="P102" i="2"/>
  <c r="P105" i="2"/>
  <c r="P110" i="2"/>
  <c r="P113" i="2"/>
  <c r="P117" i="2"/>
  <c r="P134" i="2"/>
  <c r="P147" i="2"/>
  <c r="P150" i="2"/>
  <c r="P162" i="2"/>
  <c r="P165" i="2"/>
  <c r="P184" i="2"/>
  <c r="P194" i="2"/>
  <c r="P199" i="2"/>
  <c r="P202" i="2"/>
  <c r="P223" i="2"/>
  <c r="P234" i="2"/>
  <c r="P240" i="2"/>
  <c r="P243" i="2"/>
  <c r="P250" i="2"/>
  <c r="P253" i="2"/>
  <c r="P268" i="2"/>
  <c r="P281" i="2"/>
  <c r="P284" i="2"/>
  <c r="P289" i="2"/>
  <c r="P292" i="2"/>
  <c r="P296" i="2"/>
  <c r="P313" i="2"/>
  <c r="P319" i="2"/>
  <c r="P333" i="2"/>
  <c r="P336" i="2"/>
  <c r="P351" i="2"/>
  <c r="P354" i="2"/>
  <c r="P366" i="2"/>
  <c r="P369" i="2"/>
  <c r="P374" i="2"/>
  <c r="P377" i="2"/>
  <c r="P394" i="2"/>
  <c r="P397" i="2"/>
  <c r="P409" i="2"/>
  <c r="P412" i="2"/>
  <c r="P417" i="2"/>
  <c r="P420" i="2"/>
  <c r="P424" i="2"/>
  <c r="P441" i="2"/>
  <c r="P446" i="2"/>
  <c r="P447" i="2"/>
  <c r="P476" i="2"/>
  <c r="P487" i="2"/>
  <c r="P490" i="2"/>
  <c r="P495" i="2"/>
  <c r="P498" i="2"/>
  <c r="P506" i="2"/>
  <c r="P515" i="2"/>
  <c r="P521" i="2"/>
  <c r="P524" i="2"/>
  <c r="P529" i="2"/>
  <c r="P532" i="2"/>
  <c r="P547" i="2"/>
  <c r="P550" i="2"/>
  <c r="P561" i="2"/>
  <c r="P562" i="2"/>
  <c r="N119" i="6"/>
  <c r="G108" i="6"/>
  <c r="N444" i="2"/>
  <c r="P444" i="2" s="1"/>
  <c r="N443" i="2"/>
  <c r="P443" i="2" s="1"/>
  <c r="N442" i="2"/>
  <c r="P442" i="2" s="1"/>
  <c r="N440" i="2"/>
  <c r="P440" i="2" s="1"/>
  <c r="N439" i="2"/>
  <c r="P439" i="2" s="1"/>
  <c r="N437" i="2"/>
  <c r="P437" i="2" s="1"/>
  <c r="N436" i="2"/>
  <c r="P436" i="2" s="1"/>
  <c r="N435" i="2"/>
  <c r="P435" i="2" s="1"/>
  <c r="N433" i="2"/>
  <c r="P433" i="2" s="1"/>
  <c r="N432" i="2"/>
  <c r="P432" i="2" s="1"/>
  <c r="N431" i="2"/>
  <c r="P431" i="2" s="1"/>
  <c r="N429" i="2"/>
  <c r="P429" i="2" s="1"/>
  <c r="N428" i="2"/>
  <c r="P428" i="2" s="1"/>
  <c r="N427" i="2"/>
  <c r="P427" i="2" s="1"/>
  <c r="N425" i="2"/>
  <c r="P425" i="2" s="1"/>
  <c r="N423" i="2"/>
  <c r="P423" i="2" s="1"/>
  <c r="N422" i="2"/>
  <c r="P422" i="2" s="1"/>
  <c r="N421" i="2"/>
  <c r="P421" i="2" s="1"/>
  <c r="N419" i="2"/>
  <c r="P419" i="2" s="1"/>
  <c r="N418" i="2"/>
  <c r="P418" i="2" s="1"/>
  <c r="N416" i="2"/>
  <c r="P416" i="2" s="1"/>
  <c r="N415" i="2"/>
  <c r="P415" i="2" s="1"/>
  <c r="N414" i="2"/>
  <c r="P414" i="2" s="1"/>
  <c r="N413" i="2"/>
  <c r="P413" i="2" s="1"/>
  <c r="N411" i="2"/>
  <c r="P411" i="2" s="1"/>
  <c r="P410" i="2" s="1"/>
  <c r="N316" i="2"/>
  <c r="P316" i="2" s="1"/>
  <c r="N315" i="2"/>
  <c r="P315" i="2" s="1"/>
  <c r="N314" i="2"/>
  <c r="P314" i="2" s="1"/>
  <c r="N312" i="2"/>
  <c r="P312" i="2" s="1"/>
  <c r="N311" i="2"/>
  <c r="P311" i="2" s="1"/>
  <c r="N309" i="2"/>
  <c r="P309" i="2" s="1"/>
  <c r="N308" i="2"/>
  <c r="P308" i="2" s="1"/>
  <c r="N307" i="2"/>
  <c r="P307" i="2" s="1"/>
  <c r="N305" i="2"/>
  <c r="P305" i="2" s="1"/>
  <c r="N304" i="2"/>
  <c r="P304" i="2" s="1"/>
  <c r="N303" i="2"/>
  <c r="P303" i="2" s="1"/>
  <c r="N301" i="2"/>
  <c r="P301" i="2" s="1"/>
  <c r="N300" i="2"/>
  <c r="P300" i="2" s="1"/>
  <c r="N299" i="2"/>
  <c r="P299" i="2" s="1"/>
  <c r="N297" i="2"/>
  <c r="P297" i="2" s="1"/>
  <c r="N295" i="2"/>
  <c r="P295" i="2" s="1"/>
  <c r="N294" i="2"/>
  <c r="P294" i="2" s="1"/>
  <c r="N293" i="2"/>
  <c r="P293" i="2" s="1"/>
  <c r="N291" i="2"/>
  <c r="P291" i="2" s="1"/>
  <c r="N290" i="2"/>
  <c r="P290" i="2" s="1"/>
  <c r="N288" i="2"/>
  <c r="P288" i="2" s="1"/>
  <c r="N287" i="2"/>
  <c r="P287" i="2" s="1"/>
  <c r="N286" i="2"/>
  <c r="P286" i="2" s="1"/>
  <c r="N285" i="2"/>
  <c r="P285" i="2" s="1"/>
  <c r="N283" i="2"/>
  <c r="P283" i="2" s="1"/>
  <c r="P282" i="2" s="1"/>
  <c r="N226" i="2"/>
  <c r="P226" i="2" s="1"/>
  <c r="N225" i="2"/>
  <c r="P225" i="2" s="1"/>
  <c r="N224" i="2"/>
  <c r="P224" i="2" s="1"/>
  <c r="N222" i="2"/>
  <c r="P222" i="2" s="1"/>
  <c r="N221" i="2"/>
  <c r="P221" i="2" s="1"/>
  <c r="N219" i="2"/>
  <c r="P219" i="2" s="1"/>
  <c r="N218" i="2"/>
  <c r="P218" i="2" s="1"/>
  <c r="N217" i="2"/>
  <c r="P217" i="2" s="1"/>
  <c r="N215" i="2"/>
  <c r="P215" i="2" s="1"/>
  <c r="N214" i="2"/>
  <c r="P214" i="2" s="1"/>
  <c r="N213" i="2"/>
  <c r="P213" i="2" s="1"/>
  <c r="N211" i="2"/>
  <c r="P211" i="2" s="1"/>
  <c r="N210" i="2"/>
  <c r="P210" i="2" s="1"/>
  <c r="N209" i="2"/>
  <c r="P209" i="2" s="1"/>
  <c r="N207" i="2"/>
  <c r="P207" i="2" s="1"/>
  <c r="N205" i="2"/>
  <c r="P205" i="2" s="1"/>
  <c r="N204" i="2"/>
  <c r="P204" i="2" s="1"/>
  <c r="N203" i="2"/>
  <c r="P203" i="2" s="1"/>
  <c r="N201" i="2"/>
  <c r="P201" i="2" s="1"/>
  <c r="N200" i="2"/>
  <c r="P200" i="2" s="1"/>
  <c r="N198" i="2"/>
  <c r="P198" i="2" s="1"/>
  <c r="N197" i="2"/>
  <c r="P197" i="2" s="1"/>
  <c r="N196" i="2"/>
  <c r="P196" i="2" s="1"/>
  <c r="N195" i="2"/>
  <c r="P195" i="2" s="1"/>
  <c r="N193" i="2"/>
  <c r="P193" i="2" s="1"/>
  <c r="P192" i="2" s="1"/>
  <c r="N133" i="2"/>
  <c r="P133" i="2" s="1"/>
  <c r="N132" i="2"/>
  <c r="P132" i="2" s="1"/>
  <c r="I55" i="5"/>
  <c r="G54" i="5"/>
  <c r="I54" i="5" s="1"/>
  <c r="F54" i="5"/>
  <c r="P206" i="2" l="1"/>
  <c r="P191" i="2" s="1"/>
  <c r="G85" i="5"/>
  <c r="F85" i="5"/>
  <c r="G84" i="5"/>
  <c r="F84" i="5"/>
  <c r="A84" i="5"/>
  <c r="G83" i="5"/>
  <c r="F83" i="5"/>
  <c r="I83" i="5" s="1"/>
  <c r="G82" i="5"/>
  <c r="F82" i="5"/>
  <c r="I82" i="5" s="1"/>
  <c r="G81" i="5"/>
  <c r="F81" i="5"/>
  <c r="P249" i="2"/>
  <c r="P248" i="2" s="1"/>
  <c r="G25" i="5"/>
  <c r="F25" i="5"/>
  <c r="G13" i="5"/>
  <c r="F13" i="5"/>
  <c r="G12" i="5"/>
  <c r="F12" i="5"/>
  <c r="G11" i="5"/>
  <c r="F11" i="5"/>
  <c r="G10" i="5"/>
  <c r="F10" i="5"/>
  <c r="I10" i="5" s="1"/>
  <c r="N137" i="2"/>
  <c r="P137" i="2" s="1"/>
  <c r="N136" i="2"/>
  <c r="P136" i="2" s="1"/>
  <c r="N135" i="2"/>
  <c r="P135" i="2" s="1"/>
  <c r="N130" i="2"/>
  <c r="P130" i="2" s="1"/>
  <c r="N129" i="2"/>
  <c r="P129" i="2" s="1"/>
  <c r="N128" i="2"/>
  <c r="P128" i="2" s="1"/>
  <c r="N126" i="2"/>
  <c r="P126" i="2" s="1"/>
  <c r="N125" i="2"/>
  <c r="P125" i="2" s="1"/>
  <c r="N124" i="2"/>
  <c r="P124" i="2" s="1"/>
  <c r="N122" i="2"/>
  <c r="P122" i="2" s="1"/>
  <c r="N121" i="2"/>
  <c r="P121" i="2" s="1"/>
  <c r="N120" i="2"/>
  <c r="P120" i="2" s="1"/>
  <c r="N118" i="2"/>
  <c r="P118" i="2" s="1"/>
  <c r="N116" i="2"/>
  <c r="P116" i="2" s="1"/>
  <c r="N115" i="2"/>
  <c r="P115" i="2" s="1"/>
  <c r="N114" i="2"/>
  <c r="P114" i="2" s="1"/>
  <c r="N112" i="2"/>
  <c r="P112" i="2" s="1"/>
  <c r="N111" i="2"/>
  <c r="P111" i="2" s="1"/>
  <c r="N109" i="2"/>
  <c r="P109" i="2" s="1"/>
  <c r="N108" i="2"/>
  <c r="P108" i="2" s="1"/>
  <c r="N107" i="2"/>
  <c r="P107" i="2" s="1"/>
  <c r="N106" i="2"/>
  <c r="P106" i="2" s="1"/>
  <c r="N104" i="2"/>
  <c r="P104" i="2" s="1"/>
  <c r="P103" i="2" s="1"/>
  <c r="I25" i="5" l="1"/>
  <c r="I13" i="5"/>
  <c r="I85" i="5"/>
  <c r="I12" i="5"/>
  <c r="I84" i="5"/>
  <c r="I81" i="5"/>
  <c r="I86" i="5" s="1"/>
  <c r="I11" i="5"/>
  <c r="I34" i="4" l="1"/>
  <c r="I33" i="4"/>
  <c r="I32" i="4"/>
  <c r="I31" i="4"/>
  <c r="I30" i="4"/>
  <c r="I29" i="4"/>
  <c r="I28" i="4"/>
  <c r="I27" i="4"/>
  <c r="I22" i="4"/>
  <c r="I21" i="4"/>
  <c r="I20" i="4"/>
  <c r="I19" i="4"/>
  <c r="I16" i="4"/>
  <c r="I15" i="4"/>
  <c r="I14" i="4"/>
  <c r="I11" i="4"/>
  <c r="I10" i="4"/>
  <c r="I9" i="4"/>
  <c r="I7" i="4"/>
  <c r="I6" i="4"/>
  <c r="I5" i="4"/>
  <c r="I4" i="4"/>
  <c r="P84" i="2" l="1"/>
  <c r="N499" i="2"/>
  <c r="P499" i="2" s="1"/>
  <c r="N500" i="2"/>
  <c r="P500" i="2" s="1"/>
  <c r="N501" i="2"/>
  <c r="P501" i="2" s="1"/>
  <c r="N502" i="2"/>
  <c r="P502" i="2" s="1"/>
  <c r="N503" i="2"/>
  <c r="P503" i="2" s="1"/>
  <c r="F67" i="5"/>
  <c r="G67" i="5"/>
  <c r="F68" i="5"/>
  <c r="G68" i="5"/>
  <c r="F69" i="5"/>
  <c r="G69" i="5"/>
  <c r="F70" i="5"/>
  <c r="G70" i="5"/>
  <c r="F51" i="5"/>
  <c r="G51" i="5"/>
  <c r="I51" i="5"/>
  <c r="F52" i="5"/>
  <c r="G52" i="5"/>
  <c r="F53" i="5"/>
  <c r="G53" i="5"/>
  <c r="I56" i="5"/>
  <c r="F21" i="5"/>
  <c r="G21" i="5"/>
  <c r="F22" i="5"/>
  <c r="I22" i="5" s="1"/>
  <c r="G22" i="5"/>
  <c r="F23" i="5"/>
  <c r="G23" i="5"/>
  <c r="I23" i="5"/>
  <c r="F24" i="5"/>
  <c r="G24" i="5"/>
  <c r="F7" i="5"/>
  <c r="G7" i="5"/>
  <c r="F8" i="5"/>
  <c r="G8" i="5"/>
  <c r="F9" i="5"/>
  <c r="G9" i="5"/>
  <c r="N546" i="2"/>
  <c r="P546" i="2" s="1"/>
  <c r="P542" i="2" s="1"/>
  <c r="N543" i="2"/>
  <c r="P543" i="2" s="1"/>
  <c r="N544" i="2"/>
  <c r="P544" i="2" s="1"/>
  <c r="N545" i="2"/>
  <c r="P545" i="2" s="1"/>
  <c r="N473" i="2"/>
  <c r="P473" i="2" s="1"/>
  <c r="N472" i="2"/>
  <c r="P472" i="2" s="1"/>
  <c r="N388" i="2"/>
  <c r="P388" i="2" s="1"/>
  <c r="N389" i="2"/>
  <c r="P389" i="2" s="1"/>
  <c r="N390" i="2"/>
  <c r="P390" i="2" s="1"/>
  <c r="P387" i="2" s="1"/>
  <c r="N348" i="2"/>
  <c r="P348" i="2" s="1"/>
  <c r="N344" i="2"/>
  <c r="P344" i="2" s="1"/>
  <c r="N345" i="2"/>
  <c r="P345" i="2" s="1"/>
  <c r="N346" i="2"/>
  <c r="P346" i="2" s="1"/>
  <c r="N347" i="2"/>
  <c r="P347" i="2" s="1"/>
  <c r="P343" i="2" s="1"/>
  <c r="P340" i="2" s="1"/>
  <c r="N264" i="2"/>
  <c r="P264" i="2" s="1"/>
  <c r="N265" i="2"/>
  <c r="P265" i="2" s="1"/>
  <c r="N266" i="2"/>
  <c r="P266" i="2" s="1"/>
  <c r="N267" i="2"/>
  <c r="P267" i="2" s="1"/>
  <c r="P263" i="2" s="1"/>
  <c r="N81" i="2"/>
  <c r="P81" i="2" s="1"/>
  <c r="N82" i="2"/>
  <c r="P82" i="2" s="1"/>
  <c r="N83" i="2"/>
  <c r="P83" i="2" s="1"/>
  <c r="N37" i="2"/>
  <c r="P37" i="2" s="1"/>
  <c r="N38" i="2"/>
  <c r="P38" i="2" s="1"/>
  <c r="N39" i="2"/>
  <c r="P39" i="2" s="1"/>
  <c r="N40" i="2"/>
  <c r="P40" i="2" s="1"/>
  <c r="N41" i="2"/>
  <c r="P41" i="2" s="1"/>
  <c r="L15" i="6"/>
  <c r="O15" i="6" s="1"/>
  <c r="L14" i="6"/>
  <c r="O14" i="6" s="1"/>
  <c r="L13" i="6"/>
  <c r="O13" i="6" s="1"/>
  <c r="L82" i="6"/>
  <c r="O82" i="6" s="1"/>
  <c r="L83" i="6"/>
  <c r="O83" i="6" s="1"/>
  <c r="L87" i="6"/>
  <c r="O87" i="6" s="1"/>
  <c r="L89" i="6"/>
  <c r="O89" i="6" s="1"/>
  <c r="L90" i="6"/>
  <c r="O90" i="6" s="1"/>
  <c r="L91" i="6"/>
  <c r="O91" i="6" s="1"/>
  <c r="L92" i="6"/>
  <c r="O92" i="6" s="1"/>
  <c r="L93" i="6"/>
  <c r="O93" i="6" s="1"/>
  <c r="L94" i="6"/>
  <c r="O94" i="6" s="1"/>
  <c r="L95" i="6"/>
  <c r="O95" i="6" s="1"/>
  <c r="L96" i="6"/>
  <c r="O96" i="6" s="1"/>
  <c r="L98" i="6"/>
  <c r="O98" i="6" s="1"/>
  <c r="L99" i="6"/>
  <c r="O99" i="6" s="1"/>
  <c r="L100" i="6"/>
  <c r="O100" i="6" s="1"/>
  <c r="L101" i="6"/>
  <c r="O101" i="6" s="1"/>
  <c r="L102" i="6"/>
  <c r="O102" i="6" s="1"/>
  <c r="L103" i="6"/>
  <c r="O103" i="6" s="1"/>
  <c r="L105" i="6"/>
  <c r="O105" i="6" s="1"/>
  <c r="L106" i="6"/>
  <c r="O106" i="6" s="1"/>
  <c r="L107" i="6"/>
  <c r="O107" i="6" s="1"/>
  <c r="L108" i="6"/>
  <c r="O108" i="6" s="1"/>
  <c r="L109" i="6"/>
  <c r="O109" i="6"/>
  <c r="L111" i="6"/>
  <c r="O111" i="6" s="1"/>
  <c r="L112" i="6"/>
  <c r="O112" i="6" s="1"/>
  <c r="L113" i="6"/>
  <c r="O113" i="6" s="1"/>
  <c r="L115" i="6"/>
  <c r="O115" i="6" s="1"/>
  <c r="L116" i="6"/>
  <c r="O116" i="6" s="1"/>
  <c r="L85" i="6"/>
  <c r="O85" i="6" s="1"/>
  <c r="L88" i="6"/>
  <c r="O88" i="6" s="1"/>
  <c r="O118" i="6"/>
  <c r="O119" i="6"/>
  <c r="L31" i="6"/>
  <c r="O31" i="6"/>
  <c r="L32" i="6"/>
  <c r="O32" i="6" s="1"/>
  <c r="L38" i="6"/>
  <c r="O38" i="6" s="1"/>
  <c r="L39" i="6"/>
  <c r="O39" i="6" s="1"/>
  <c r="L40" i="6"/>
  <c r="O40" i="6" s="1"/>
  <c r="L34" i="6"/>
  <c r="O34" i="6" s="1"/>
  <c r="L35" i="6"/>
  <c r="O35" i="6" s="1"/>
  <c r="L36" i="6"/>
  <c r="O36" i="6" s="1"/>
  <c r="L44" i="6"/>
  <c r="O44" i="6" s="1"/>
  <c r="L45" i="6"/>
  <c r="O45" i="6" s="1"/>
  <c r="L46" i="6"/>
  <c r="O46" i="6" s="1"/>
  <c r="L47" i="6"/>
  <c r="O47" i="6" s="1"/>
  <c r="L48" i="6"/>
  <c r="O48" i="6" s="1"/>
  <c r="L49" i="6"/>
  <c r="O49" i="6"/>
  <c r="L50" i="6"/>
  <c r="O50" i="6" s="1"/>
  <c r="L51" i="6"/>
  <c r="O51" i="6" s="1"/>
  <c r="L52" i="6"/>
  <c r="O52" i="6" s="1"/>
  <c r="L54" i="6"/>
  <c r="O54" i="6"/>
  <c r="L55" i="6"/>
  <c r="O55" i="6"/>
  <c r="L56" i="6"/>
  <c r="O56" i="6" s="1"/>
  <c r="L57" i="6"/>
  <c r="O57" i="6" s="1"/>
  <c r="L58" i="6"/>
  <c r="O58" i="6"/>
  <c r="L60" i="6"/>
  <c r="O60" i="6" s="1"/>
  <c r="L61" i="6"/>
  <c r="O61" i="6" s="1"/>
  <c r="L62" i="6"/>
  <c r="O62" i="6" s="1"/>
  <c r="L64" i="6"/>
  <c r="O64" i="6"/>
  <c r="L65" i="6"/>
  <c r="O65" i="6"/>
  <c r="L68" i="6"/>
  <c r="O68" i="6" s="1"/>
  <c r="L69" i="6"/>
  <c r="O69" i="6" s="1"/>
  <c r="G72" i="6"/>
  <c r="L72" i="6"/>
  <c r="O72" i="6" s="1"/>
  <c r="L73" i="6"/>
  <c r="O73" i="6" s="1"/>
  <c r="L74" i="6"/>
  <c r="O74" i="6" s="1"/>
  <c r="L75" i="6"/>
  <c r="O75" i="6" s="1"/>
  <c r="L77" i="6"/>
  <c r="O77" i="6" s="1"/>
  <c r="L78" i="6"/>
  <c r="O78" i="6" s="1"/>
  <c r="L19" i="6"/>
  <c r="O19" i="6" s="1"/>
  <c r="L20" i="6"/>
  <c r="O20" i="6" s="1"/>
  <c r="L21" i="6"/>
  <c r="O21" i="6" s="1"/>
  <c r="L22" i="6"/>
  <c r="O22" i="6"/>
  <c r="L23" i="6"/>
  <c r="O23" i="6" s="1"/>
  <c r="L24" i="6"/>
  <c r="O24" i="6" s="1"/>
  <c r="N25" i="6"/>
  <c r="O25" i="6" s="1"/>
  <c r="O18" i="6" s="1"/>
  <c r="L25" i="6"/>
  <c r="N448" i="2"/>
  <c r="P448" i="2" s="1"/>
  <c r="N449" i="2"/>
  <c r="P449" i="2" s="1"/>
  <c r="N450" i="2"/>
  <c r="P450" i="2" s="1"/>
  <c r="N451" i="2"/>
  <c r="P451" i="2" s="1"/>
  <c r="N452" i="2"/>
  <c r="P452" i="2" s="1"/>
  <c r="G24" i="4"/>
  <c r="L26" i="6"/>
  <c r="O26" i="6" s="1"/>
  <c r="N276" i="2"/>
  <c r="P276" i="2" s="1"/>
  <c r="N272" i="2"/>
  <c r="P272" i="2" s="1"/>
  <c r="N273" i="2"/>
  <c r="P273" i="2" s="1"/>
  <c r="N274" i="2"/>
  <c r="P274" i="2" s="1"/>
  <c r="N275" i="2"/>
  <c r="P275" i="2" s="1"/>
  <c r="N277" i="2"/>
  <c r="P277" i="2" s="1"/>
  <c r="N269" i="2"/>
  <c r="P269" i="2" s="1"/>
  <c r="N270" i="2"/>
  <c r="P270" i="2" s="1"/>
  <c r="N262" i="2"/>
  <c r="P262" i="2" s="1"/>
  <c r="P261" i="2" s="1"/>
  <c r="N278" i="2"/>
  <c r="P278" i="2" s="1"/>
  <c r="N279" i="2"/>
  <c r="P279" i="2" s="1"/>
  <c r="N235" i="2"/>
  <c r="P235" i="2" s="1"/>
  <c r="N236" i="2"/>
  <c r="P236" i="2" s="1"/>
  <c r="N237" i="2"/>
  <c r="P237" i="2" s="1"/>
  <c r="N238" i="2"/>
  <c r="P238" i="2" s="1"/>
  <c r="N244" i="2"/>
  <c r="P244" i="2" s="1"/>
  <c r="N245" i="2"/>
  <c r="P245" i="2" s="1"/>
  <c r="N246" i="2"/>
  <c r="P246" i="2" s="1"/>
  <c r="N247" i="2"/>
  <c r="P247" i="2" s="1"/>
  <c r="N251" i="2"/>
  <c r="P251" i="2" s="1"/>
  <c r="N252" i="2"/>
  <c r="P252" i="2" s="1"/>
  <c r="N254" i="2"/>
  <c r="P254" i="2" s="1"/>
  <c r="N255" i="2"/>
  <c r="P255" i="2" s="1"/>
  <c r="N256" i="2"/>
  <c r="P256" i="2" s="1"/>
  <c r="N257" i="2"/>
  <c r="P257" i="2" s="1"/>
  <c r="N258" i="2"/>
  <c r="P258" i="2" s="1"/>
  <c r="N242" i="2"/>
  <c r="P242" i="2" s="1"/>
  <c r="P241" i="2" s="1"/>
  <c r="N320" i="2"/>
  <c r="P320" i="2" s="1"/>
  <c r="N321" i="2"/>
  <c r="P321" i="2" s="1"/>
  <c r="N322" i="2"/>
  <c r="P322" i="2" s="1"/>
  <c r="N323" i="2"/>
  <c r="P323" i="2" s="1"/>
  <c r="N356" i="2"/>
  <c r="P356" i="2" s="1"/>
  <c r="N355" i="2"/>
  <c r="P355" i="2" s="1"/>
  <c r="N357" i="2"/>
  <c r="P357" i="2" s="1"/>
  <c r="N352" i="2"/>
  <c r="P352" i="2" s="1"/>
  <c r="N353" i="2"/>
  <c r="P353" i="2" s="1"/>
  <c r="N358" i="2"/>
  <c r="P358" i="2" s="1"/>
  <c r="N359" i="2"/>
  <c r="P359" i="2" s="1"/>
  <c r="N360" i="2"/>
  <c r="P360" i="2" s="1"/>
  <c r="N361" i="2"/>
  <c r="P361" i="2" s="1"/>
  <c r="N362" i="2"/>
  <c r="P362" i="2" s="1"/>
  <c r="N363" i="2"/>
  <c r="P363" i="2" s="1"/>
  <c r="N364" i="2"/>
  <c r="P364" i="2" s="1"/>
  <c r="N342" i="2"/>
  <c r="P342" i="2" s="1"/>
  <c r="P341" i="2" s="1"/>
  <c r="N395" i="2"/>
  <c r="P395" i="2" s="1"/>
  <c r="N396" i="2"/>
  <c r="P396" i="2" s="1"/>
  <c r="N399" i="2"/>
  <c r="P399" i="2" s="1"/>
  <c r="N400" i="2"/>
  <c r="P400" i="2" s="1"/>
  <c r="N401" i="2"/>
  <c r="P401" i="2" s="1"/>
  <c r="N403" i="2"/>
  <c r="P403" i="2" s="1"/>
  <c r="N404" i="2"/>
  <c r="P404" i="2" s="1"/>
  <c r="N405" i="2"/>
  <c r="P405" i="2" s="1"/>
  <c r="N407" i="2"/>
  <c r="P407" i="2" s="1"/>
  <c r="P406" i="2" s="1"/>
  <c r="N386" i="2"/>
  <c r="P386" i="2" s="1"/>
  <c r="P385" i="2" s="1"/>
  <c r="N393" i="2"/>
  <c r="P393" i="2" s="1"/>
  <c r="P392" i="2" s="1"/>
  <c r="N329" i="2"/>
  <c r="P329" i="2" s="1"/>
  <c r="N330" i="2"/>
  <c r="P330" i="2" s="1"/>
  <c r="N331" i="2"/>
  <c r="P331" i="2" s="1"/>
  <c r="N332" i="2"/>
  <c r="P332" i="2" s="1"/>
  <c r="P328" i="2" s="1"/>
  <c r="P327" i="2" s="1"/>
  <c r="N334" i="2"/>
  <c r="P334" i="2" s="1"/>
  <c r="N335" i="2"/>
  <c r="P335" i="2" s="1"/>
  <c r="N337" i="2"/>
  <c r="P337" i="2" s="1"/>
  <c r="N338" i="2"/>
  <c r="P338" i="2" s="1"/>
  <c r="N370" i="2"/>
  <c r="P370" i="2" s="1"/>
  <c r="N371" i="2"/>
  <c r="P371" i="2" s="1"/>
  <c r="N372" i="2"/>
  <c r="P372" i="2" s="1"/>
  <c r="N375" i="2"/>
  <c r="P375" i="2" s="1"/>
  <c r="N376" i="2"/>
  <c r="P376" i="2" s="1"/>
  <c r="N378" i="2"/>
  <c r="P378" i="2" s="1"/>
  <c r="N379" i="2"/>
  <c r="P379" i="2" s="1"/>
  <c r="N380" i="2"/>
  <c r="P380" i="2" s="1"/>
  <c r="N381" i="2"/>
  <c r="P381" i="2" s="1"/>
  <c r="N382" i="2"/>
  <c r="P382" i="2" s="1"/>
  <c r="N368" i="2"/>
  <c r="P368" i="2" s="1"/>
  <c r="P367" i="2" s="1"/>
  <c r="N49" i="2"/>
  <c r="P49" i="2" s="1"/>
  <c r="P47" i="2" s="1"/>
  <c r="N48" i="2"/>
  <c r="P48" i="2" s="1"/>
  <c r="N50" i="2"/>
  <c r="P50" i="2" s="1"/>
  <c r="N45" i="2"/>
  <c r="P45" i="2" s="1"/>
  <c r="N46" i="2"/>
  <c r="P46" i="2" s="1"/>
  <c r="N51" i="2"/>
  <c r="P51" i="2" s="1"/>
  <c r="N52" i="2"/>
  <c r="P52" i="2" s="1"/>
  <c r="N53" i="2"/>
  <c r="P53" i="2" s="1"/>
  <c r="N54" i="2"/>
  <c r="P54" i="2" s="1"/>
  <c r="N55" i="2"/>
  <c r="P55" i="2" s="1"/>
  <c r="N56" i="2"/>
  <c r="P56" i="2" s="1"/>
  <c r="N57" i="2"/>
  <c r="P57" i="2" s="1"/>
  <c r="N35" i="2"/>
  <c r="P35" i="2" s="1"/>
  <c r="P34" i="2" s="1"/>
  <c r="N92" i="2"/>
  <c r="P92" i="2" s="1"/>
  <c r="N93" i="2"/>
  <c r="P93" i="2" s="1"/>
  <c r="N94" i="2"/>
  <c r="P94" i="2" s="1"/>
  <c r="N96" i="2"/>
  <c r="P96" i="2" s="1"/>
  <c r="N97" i="2"/>
  <c r="P97" i="2" s="1"/>
  <c r="N98" i="2"/>
  <c r="P98" i="2" s="1"/>
  <c r="N88" i="2"/>
  <c r="P88" i="2" s="1"/>
  <c r="N89" i="2"/>
  <c r="P89" i="2" s="1"/>
  <c r="N100" i="2"/>
  <c r="P100" i="2" s="1"/>
  <c r="P99" i="2" s="1"/>
  <c r="N79" i="2"/>
  <c r="P79" i="2" s="1"/>
  <c r="P78" i="2" s="1"/>
  <c r="N86" i="2"/>
  <c r="P86" i="2" s="1"/>
  <c r="P85" i="2" s="1"/>
  <c r="N22" i="2"/>
  <c r="P22" i="2" s="1"/>
  <c r="N23" i="2"/>
  <c r="P23" i="2" s="1"/>
  <c r="N24" i="2"/>
  <c r="P24" i="2" s="1"/>
  <c r="N25" i="2"/>
  <c r="P25" i="2" s="1"/>
  <c r="P21" i="2" s="1"/>
  <c r="P20" i="2" s="1"/>
  <c r="N27" i="2"/>
  <c r="P27" i="2" s="1"/>
  <c r="N28" i="2"/>
  <c r="P28" i="2" s="1"/>
  <c r="N30" i="2"/>
  <c r="P30" i="2" s="1"/>
  <c r="N31" i="2"/>
  <c r="P31" i="2" s="1"/>
  <c r="N63" i="2"/>
  <c r="P63" i="2" s="1"/>
  <c r="N64" i="2"/>
  <c r="P64" i="2" s="1"/>
  <c r="N65" i="2"/>
  <c r="P65" i="2" s="1"/>
  <c r="N66" i="2"/>
  <c r="P66" i="2" s="1"/>
  <c r="P62" i="2" s="1"/>
  <c r="P59" i="2" s="1"/>
  <c r="N68" i="2"/>
  <c r="P68" i="2" s="1"/>
  <c r="N69" i="2"/>
  <c r="P69" i="2" s="1"/>
  <c r="N71" i="2"/>
  <c r="P71" i="2" s="1"/>
  <c r="N72" i="2"/>
  <c r="P72" i="2" s="1"/>
  <c r="N73" i="2"/>
  <c r="P73" i="2" s="1"/>
  <c r="N74" i="2"/>
  <c r="P74" i="2" s="1"/>
  <c r="N75" i="2"/>
  <c r="P75" i="2" s="1"/>
  <c r="N61" i="2"/>
  <c r="P61" i="2" s="1"/>
  <c r="P60" i="2" s="1"/>
  <c r="N143" i="2"/>
  <c r="P143" i="2" s="1"/>
  <c r="N144" i="2"/>
  <c r="P144" i="2" s="1"/>
  <c r="N145" i="2"/>
  <c r="P145" i="2" s="1"/>
  <c r="N146" i="2"/>
  <c r="P146" i="2" s="1"/>
  <c r="P142" i="2" s="1"/>
  <c r="P141" i="2" s="1"/>
  <c r="N148" i="2"/>
  <c r="P148" i="2" s="1"/>
  <c r="N149" i="2"/>
  <c r="P149" i="2" s="1"/>
  <c r="N151" i="2"/>
  <c r="P151" i="2" s="1"/>
  <c r="N152" i="2"/>
  <c r="P152" i="2" s="1"/>
  <c r="N158" i="2"/>
  <c r="P158" i="2" s="1"/>
  <c r="N159" i="2"/>
  <c r="P159" i="2" s="1"/>
  <c r="N160" i="2"/>
  <c r="P160" i="2" s="1"/>
  <c r="N161" i="2"/>
  <c r="P161" i="2" s="1"/>
  <c r="P157" i="2" s="1"/>
  <c r="P154" i="2" s="1"/>
  <c r="N163" i="2"/>
  <c r="P163" i="2" s="1"/>
  <c r="N164" i="2"/>
  <c r="P164" i="2" s="1"/>
  <c r="N166" i="2"/>
  <c r="P166" i="2" s="1"/>
  <c r="N167" i="2"/>
  <c r="P167" i="2" s="1"/>
  <c r="N168" i="2"/>
  <c r="P168" i="2" s="1"/>
  <c r="N169" i="2"/>
  <c r="P169" i="2" s="1"/>
  <c r="N170" i="2"/>
  <c r="P170" i="2" s="1"/>
  <c r="N156" i="2"/>
  <c r="P156" i="2" s="1"/>
  <c r="P155" i="2" s="1"/>
  <c r="P350" i="2"/>
  <c r="P349" i="2" s="1"/>
  <c r="P43" i="2"/>
  <c r="P42" i="2" s="1"/>
  <c r="P174" i="2"/>
  <c r="N178" i="2"/>
  <c r="P178" i="2" s="1"/>
  <c r="P177" i="2" s="1"/>
  <c r="N180" i="2"/>
  <c r="P180" i="2" s="1"/>
  <c r="N181" i="2"/>
  <c r="P181" i="2" s="1"/>
  <c r="N182" i="2"/>
  <c r="P182" i="2" s="1"/>
  <c r="N183" i="2"/>
  <c r="P183" i="2" s="1"/>
  <c r="P179" i="2" s="1"/>
  <c r="N185" i="2"/>
  <c r="P185" i="2" s="1"/>
  <c r="N186" i="2"/>
  <c r="P186" i="2" s="1"/>
  <c r="N188" i="2"/>
  <c r="P188" i="2" s="1"/>
  <c r="N189" i="2"/>
  <c r="P189" i="2" s="1"/>
  <c r="N463" i="2"/>
  <c r="P463" i="2" s="1"/>
  <c r="N464" i="2"/>
  <c r="P464" i="2" s="1"/>
  <c r="N465" i="2"/>
  <c r="P465" i="2" s="1"/>
  <c r="N466" i="2"/>
  <c r="P466" i="2" s="1"/>
  <c r="N477" i="2"/>
  <c r="P477" i="2" s="1"/>
  <c r="N478" i="2"/>
  <c r="P478" i="2" s="1"/>
  <c r="N481" i="2"/>
  <c r="P481" i="2" s="1"/>
  <c r="P479" i="2" s="1"/>
  <c r="N482" i="2"/>
  <c r="P482" i="2" s="1"/>
  <c r="N483" i="2"/>
  <c r="P483" i="2" s="1"/>
  <c r="N485" i="2"/>
  <c r="P485" i="2" s="1"/>
  <c r="P484" i="2" s="1"/>
  <c r="N470" i="2"/>
  <c r="P470" i="2" s="1"/>
  <c r="P469" i="2" s="1"/>
  <c r="N475" i="2"/>
  <c r="P475" i="2" s="1"/>
  <c r="P474" i="2" s="1"/>
  <c r="N491" i="2"/>
  <c r="P491" i="2" s="1"/>
  <c r="N492" i="2"/>
  <c r="P492" i="2" s="1"/>
  <c r="N493" i="2"/>
  <c r="P493" i="2" s="1"/>
  <c r="N494" i="2"/>
  <c r="P494" i="2" s="1"/>
  <c r="N496" i="2"/>
  <c r="P496" i="2" s="1"/>
  <c r="N497" i="2"/>
  <c r="P497" i="2" s="1"/>
  <c r="N489" i="2"/>
  <c r="P489" i="2" s="1"/>
  <c r="P488" i="2" s="1"/>
  <c r="N507" i="2"/>
  <c r="P507" i="2" s="1"/>
  <c r="N508" i="2"/>
  <c r="P508" i="2" s="1"/>
  <c r="N509" i="2"/>
  <c r="P509" i="2" s="1"/>
  <c r="N510" i="2"/>
  <c r="P510" i="2" s="1"/>
  <c r="N516" i="2"/>
  <c r="P516" i="2" s="1"/>
  <c r="N517" i="2"/>
  <c r="P517" i="2" s="1"/>
  <c r="N518" i="2"/>
  <c r="P518" i="2" s="1"/>
  <c r="N519" i="2"/>
  <c r="P519" i="2" s="1"/>
  <c r="N525" i="2"/>
  <c r="P525" i="2" s="1"/>
  <c r="N526" i="2"/>
  <c r="P526" i="2" s="1"/>
  <c r="N527" i="2"/>
  <c r="P527" i="2" s="1"/>
  <c r="N530" i="2"/>
  <c r="P530" i="2" s="1"/>
  <c r="N531" i="2"/>
  <c r="P531" i="2" s="1"/>
  <c r="N533" i="2"/>
  <c r="P533" i="2" s="1"/>
  <c r="N534" i="2"/>
  <c r="P534" i="2" s="1"/>
  <c r="N535" i="2"/>
  <c r="P535" i="2" s="1"/>
  <c r="N536" i="2"/>
  <c r="P536" i="2" s="1"/>
  <c r="N537" i="2"/>
  <c r="P537" i="2" s="1"/>
  <c r="N523" i="2"/>
  <c r="P523" i="2" s="1"/>
  <c r="P522" i="2" s="1"/>
  <c r="N563" i="2"/>
  <c r="P563" i="2" s="1"/>
  <c r="N564" i="2"/>
  <c r="P564" i="2" s="1"/>
  <c r="N565" i="2"/>
  <c r="P565" i="2" s="1"/>
  <c r="N566" i="2"/>
  <c r="P566" i="2" s="1"/>
  <c r="N548" i="2"/>
  <c r="P548" i="2" s="1"/>
  <c r="N549" i="2"/>
  <c r="P549" i="2" s="1"/>
  <c r="N554" i="2"/>
  <c r="P554" i="2" s="1"/>
  <c r="N555" i="2"/>
  <c r="P555" i="2" s="1"/>
  <c r="N556" i="2"/>
  <c r="P556" i="2" s="1"/>
  <c r="N557" i="2"/>
  <c r="P557" i="2" s="1"/>
  <c r="N558" i="2"/>
  <c r="P558" i="2" s="1"/>
  <c r="P553" i="2" s="1"/>
  <c r="N559" i="2"/>
  <c r="P559" i="2" s="1"/>
  <c r="N541" i="2"/>
  <c r="P541" i="2" s="1"/>
  <c r="P540" i="2" s="1"/>
  <c r="N551" i="2"/>
  <c r="P551" i="2" s="1"/>
  <c r="N552" i="2"/>
  <c r="P552" i="2" s="1"/>
  <c r="N528" i="2"/>
  <c r="P528" i="2" s="1"/>
  <c r="N373" i="2"/>
  <c r="P373" i="2" s="1"/>
  <c r="F101" i="5"/>
  <c r="G101" i="5"/>
  <c r="I101" i="5"/>
  <c r="F102" i="5"/>
  <c r="I102" i="5" s="1"/>
  <c r="G102" i="5"/>
  <c r="F103" i="5"/>
  <c r="I103" i="5" s="1"/>
  <c r="F104" i="5"/>
  <c r="I104" i="5" s="1"/>
  <c r="G104" i="5"/>
  <c r="E31" i="5"/>
  <c r="E32" i="5" s="1"/>
  <c r="E91" i="5"/>
  <c r="E92" i="5" s="1"/>
  <c r="A69" i="5"/>
  <c r="A24" i="5"/>
  <c r="P539" i="2" l="1"/>
  <c r="P512" i="2" s="1"/>
  <c r="P90" i="2"/>
  <c r="I69" i="5"/>
  <c r="I52" i="5"/>
  <c r="I68" i="5"/>
  <c r="I7" i="5"/>
  <c r="P80" i="2"/>
  <c r="P77" i="2"/>
  <c r="P384" i="2"/>
  <c r="P325" i="2" s="1"/>
  <c r="P471" i="2"/>
  <c r="P468" i="2" s="1"/>
  <c r="P459" i="2" s="1"/>
  <c r="P271" i="2"/>
  <c r="P260" i="2" s="1"/>
  <c r="P231" i="2" s="1"/>
  <c r="P187" i="2"/>
  <c r="P176" i="2" s="1"/>
  <c r="P139" i="2" s="1"/>
  <c r="P36" i="2"/>
  <c r="P33" i="2" s="1"/>
  <c r="O11" i="6"/>
  <c r="P318" i="2"/>
  <c r="P233" i="2"/>
  <c r="I9" i="5"/>
  <c r="I53" i="5"/>
  <c r="I70" i="5"/>
  <c r="I24" i="5"/>
  <c r="I21" i="5"/>
  <c r="I67" i="5"/>
  <c r="I8" i="5"/>
  <c r="P172" i="2"/>
  <c r="P514" i="2"/>
  <c r="I105" i="5"/>
  <c r="I106" i="5" s="1"/>
  <c r="P505" i="2"/>
  <c r="O80" i="6"/>
  <c r="O42" i="6"/>
  <c r="O29" i="6"/>
  <c r="P462" i="2"/>
  <c r="P461" i="2" s="1"/>
  <c r="P457" i="2" l="1"/>
  <c r="I57" i="5"/>
  <c r="I58" i="5" s="1"/>
  <c r="I71" i="5"/>
  <c r="I72" i="5" s="1"/>
  <c r="I26" i="5"/>
  <c r="I27" i="5" s="1"/>
  <c r="I14" i="5"/>
  <c r="I15" i="5" s="1"/>
  <c r="P18" i="2"/>
  <c r="P16" i="2" s="1"/>
  <c r="P229" i="2"/>
  <c r="O28" i="6"/>
  <c r="O17" i="6" s="1"/>
  <c r="N9" i="6" s="1"/>
  <c r="O9" i="6" s="1"/>
  <c r="O7" i="6" s="1"/>
  <c r="O121" i="6" s="1"/>
  <c r="O454" i="2" l="1"/>
  <c r="P454" i="2" s="1"/>
  <c r="P453" i="2" s="1"/>
  <c r="K24" i="4" s="1"/>
  <c r="K14" i="4"/>
  <c r="K19" i="4"/>
  <c r="K9" i="4"/>
  <c r="K4" i="4"/>
  <c r="K31" i="4"/>
  <c r="K27" i="4" l="1"/>
  <c r="K1" i="4" s="1"/>
  <c r="P569" i="2" l="1"/>
  <c r="E10" i="2" s="1"/>
  <c r="Q10" i="2" s="1"/>
</calcChain>
</file>

<file path=xl/sharedStrings.xml><?xml version="1.0" encoding="utf-8"?>
<sst xmlns="http://schemas.openxmlformats.org/spreadsheetml/2006/main" count="2698" uniqueCount="351">
  <si>
    <t>RENCANA ANGGARAN BELANJA</t>
  </si>
  <si>
    <t>Kementerian Negara / Lembaga</t>
  </si>
  <si>
    <t>:</t>
  </si>
  <si>
    <t xml:space="preserve">  Kementerian Kesehatan RI</t>
  </si>
  <si>
    <t>Unit Eselon II / Satker</t>
  </si>
  <si>
    <t xml:space="preserve">  Pusat Perencanaan dan Pendayagunaan SDM Kesehatan</t>
  </si>
  <si>
    <t>Kegiatan</t>
  </si>
  <si>
    <t xml:space="preserve">  Perencanaan dan Pendayagunaan SDM Kesehatan</t>
  </si>
  <si>
    <t>Keluaran (Output)</t>
  </si>
  <si>
    <t xml:space="preserve">  Dokumen Pendayagunaan SDM Kesehatan Dalam Negeri</t>
  </si>
  <si>
    <t>Volume</t>
  </si>
  <si>
    <t>Satuan Ukur</t>
  </si>
  <si>
    <t xml:space="preserve">  Dokumen</t>
  </si>
  <si>
    <t>Alokasi Dana</t>
  </si>
  <si>
    <t>Kode</t>
  </si>
  <si>
    <t>Uraian Suboutput/Komponen/ Subkomponen/detil</t>
  </si>
  <si>
    <t>Volume Sub Output</t>
  </si>
  <si>
    <t>Jenis Komponen</t>
  </si>
  <si>
    <t>Rincian Perhitungan</t>
  </si>
  <si>
    <t>Harga Satuan</t>
  </si>
  <si>
    <t>Jumlah Biaya</t>
  </si>
  <si>
    <t>Utama/Pendukung</t>
  </si>
  <si>
    <t>Jml</t>
  </si>
  <si>
    <t>DOKUMEN PERENCANAAN DISTRIBUSI SDM KESEHATAN DALAM NEGERI</t>
  </si>
  <si>
    <t>011</t>
  </si>
  <si>
    <t>Pendukung</t>
  </si>
  <si>
    <t>A</t>
  </si>
  <si>
    <t>Rapat Persiapan</t>
  </si>
  <si>
    <t>Belanja Bahan</t>
  </si>
  <si>
    <t>Makan &amp; Snack</t>
  </si>
  <si>
    <t>or</t>
  </si>
  <si>
    <t>x</t>
  </si>
  <si>
    <t>pt</t>
  </si>
  <si>
    <t>hr</t>
  </si>
  <si>
    <t>B</t>
  </si>
  <si>
    <t>Belanja Pengiriman Surat Dinas Pos Pusat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</si>
  <si>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</si>
  <si>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</si>
  <si>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</si>
  <si>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</si>
  <si>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</si>
  <si>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</si>
  <si>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</si>
  <si>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</si>
  <si>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524114</t>
  </si>
  <si>
    <t>Belanja Perjalanan Dinas Paket Meeting Dalam Kota</t>
  </si>
  <si>
    <t xml:space="preserve">Transport Lokal </t>
  </si>
  <si>
    <t>tr</t>
  </si>
  <si>
    <t>kl</t>
  </si>
  <si>
    <t>C</t>
  </si>
  <si>
    <t>D</t>
  </si>
  <si>
    <t>Penyusunan Laporan</t>
  </si>
  <si>
    <t>012</t>
  </si>
  <si>
    <t>Utama</t>
  </si>
  <si>
    <t>Pembahasan</t>
  </si>
  <si>
    <t xml:space="preserve">Paket Fullday </t>
  </si>
  <si>
    <t xml:space="preserve">Uang Saku </t>
  </si>
  <si>
    <t>013</t>
  </si>
  <si>
    <t>Biaya Perjalanan Biasa</t>
  </si>
  <si>
    <t xml:space="preserve">Transport </t>
  </si>
  <si>
    <t>Uang harian</t>
  </si>
  <si>
    <t>Penginapan</t>
  </si>
  <si>
    <t>Belanja Perjalanan Dinas Paket Meeting Luar Kota</t>
  </si>
  <si>
    <t>Paket Fullboard</t>
  </si>
  <si>
    <t>Transport</t>
  </si>
  <si>
    <t>Belanja Barang Non Operasional Lainnya</t>
  </si>
  <si>
    <t>Biaya Penyelenggaraaan</t>
  </si>
  <si>
    <t>lok</t>
  </si>
  <si>
    <t>Transport ke propinsi</t>
  </si>
  <si>
    <t>Kepala Bidang Pendayagunaan</t>
  </si>
  <si>
    <t>SDM Kesehatan Dalam Negeri</t>
  </si>
  <si>
    <t>Purwani Eko Prihatin, SKM, M.Kes, M.Ed</t>
  </si>
  <si>
    <t>NIP 196107231985032001</t>
  </si>
  <si>
    <t>Tabel Identifikasi/Evaluasi IKK dan Output</t>
  </si>
  <si>
    <t>No</t>
  </si>
  <si>
    <t>Kegiatan /IKK (Dalam Renstra /Renja/RKP)</t>
  </si>
  <si>
    <t>Output Eksisting dalam Aplikasi RKAKL</t>
  </si>
  <si>
    <t>Sub Output</t>
  </si>
  <si>
    <t>Komponen</t>
  </si>
  <si>
    <t>Sub Komponen</t>
  </si>
  <si>
    <t>Status</t>
  </si>
  <si>
    <t>Ket</t>
  </si>
  <si>
    <t>Penyempurnaan Pedoman Distribusi Nakes di DTPK</t>
  </si>
  <si>
    <t>DOKUMEN PEMANTAUAN DISTRIBUSI SDM KESEHATAN DALAM NEGERI</t>
  </si>
  <si>
    <t>Pelaksanaan Pemantauan Pemenuhan Nakes di Fasyankes</t>
  </si>
  <si>
    <t>Seminar</t>
  </si>
  <si>
    <t>Pelaksanaan Pemantauan</t>
  </si>
  <si>
    <t>Penyusunan Dokumen</t>
  </si>
  <si>
    <t>xxxx.xxx</t>
  </si>
  <si>
    <t>Keterangan</t>
  </si>
  <si>
    <t>di Jakarta</t>
  </si>
  <si>
    <t>PENYUSUNAN DOKUMEN RENCANA PEMENUHAN NAKES DI FASYANKES MILIK PEMDA</t>
  </si>
  <si>
    <t>Papua</t>
  </si>
  <si>
    <t>Sumut</t>
  </si>
  <si>
    <t>NTT</t>
  </si>
  <si>
    <t>Kalsel</t>
  </si>
  <si>
    <t>Pemda Kab/Kota</t>
  </si>
  <si>
    <t xml:space="preserve">Utama </t>
  </si>
  <si>
    <t>Penyusunan Draft Pedoman</t>
  </si>
  <si>
    <t>PELAKSANAAN PEMANTAUAN PEMENUHAN NAKES DI FASYANKES MILIK PEMDA</t>
  </si>
  <si>
    <t>4 Kab/Kota</t>
  </si>
  <si>
    <t>Dinkes &amp; BKD</t>
  </si>
  <si>
    <t>Kemenkes, Kemendagri, KemenPAN-RB, ....</t>
  </si>
  <si>
    <t>PENDAYAGUNAAN SDM KESEHATAN DALAM NEGERI TA 2015</t>
  </si>
  <si>
    <t>Uang Saku pertemuan 4 jam diluar jam kantor</t>
  </si>
  <si>
    <t>Pembuatan Aplikasi Manajemen Distribusi SDMK</t>
  </si>
  <si>
    <t>Uji Coba Aplikasi Manajemen Distribusi SDMK</t>
  </si>
  <si>
    <t>Transport Lokal Narsum/Moderator</t>
  </si>
  <si>
    <t>Usulan Anggaran</t>
  </si>
  <si>
    <t>PERENCANAAN DAN PENDAYAGUNAAN SDM KESEHATAN</t>
  </si>
  <si>
    <t xml:space="preserve">Pedoman Penempatan dokter spesialis paska PPDSBK merupakan pedoman penempatan khusus (............) ke daerah/fasyankes ........... </t>
  </si>
  <si>
    <t>PENYUSUNAN PEDOMAN PENEMPATAN DOKTER SPESIALIS PASKA PPDSBK</t>
  </si>
  <si>
    <t xml:space="preserve">DOKUMEN PELAKSANAAN DISTRIBUSI SDMK </t>
  </si>
  <si>
    <t>DOKUMEN PENDAYGUNAAN SDMK DALAM NEGERI</t>
  </si>
  <si>
    <t>DOKUMEN PELAKSANAAN DISTRIBUSI SDM KESEHATAN DALAM NEGERI</t>
  </si>
  <si>
    <t xml:space="preserve">  3 (dua)</t>
  </si>
  <si>
    <t>PENGEMBANGAN MANAJEMEN DISTRIBUSI SDMK</t>
  </si>
  <si>
    <t>Belanja Jasa Konsultan</t>
  </si>
  <si>
    <t>Penyusunan Dokumen Perencanaan Distribusi SDM Kesehatan</t>
  </si>
  <si>
    <t>Penyusunan Dokumen Pelaksanaan Distribusi SDM Kesehatan</t>
  </si>
  <si>
    <t>Penyusunan Dokumen Pemantauan Distribusi SDM Kesehatan</t>
  </si>
  <si>
    <t xml:space="preserve">Pengembangan Manajemen Distribusi SDMK </t>
  </si>
  <si>
    <t>Uji coba Aplikasi Manajemen Distribusi SDMK</t>
  </si>
  <si>
    <t>Airport tax</t>
  </si>
  <si>
    <t>Total</t>
  </si>
  <si>
    <t>Rata-rata</t>
  </si>
  <si>
    <t>Dari</t>
  </si>
  <si>
    <t>Ke</t>
  </si>
  <si>
    <t>Jakarta</t>
  </si>
  <si>
    <t>Tiket ke Provinsi</t>
  </si>
  <si>
    <t>Taxi Jakarta</t>
  </si>
  <si>
    <t>Taxi Daerah</t>
  </si>
  <si>
    <t>Penyelenggaraan</t>
  </si>
  <si>
    <t>Sewa gedung</t>
  </si>
  <si>
    <t>Tool kit (35 orang x 50.000)</t>
  </si>
  <si>
    <t>Transport ke Prov.</t>
  </si>
  <si>
    <t>Transport ke Kab</t>
  </si>
  <si>
    <t>Tiket ke Jakrta</t>
  </si>
  <si>
    <t>Transportasi Peserta Pusat</t>
  </si>
  <si>
    <t>Transportasi Peserta Daerah</t>
  </si>
  <si>
    <t>Biaya Lansung Personal Jasa Konsultan</t>
  </si>
  <si>
    <t>MTB</t>
  </si>
  <si>
    <t>Nias Selatan</t>
  </si>
  <si>
    <t>Kutai Timur</t>
  </si>
  <si>
    <t>Makassar</t>
  </si>
  <si>
    <t>Samarinda</t>
  </si>
  <si>
    <t>Kabupaten</t>
  </si>
  <si>
    <t>Provinsi</t>
  </si>
  <si>
    <t>Arsada</t>
  </si>
  <si>
    <t>Adinkes</t>
  </si>
  <si>
    <t>Merauke</t>
  </si>
  <si>
    <t>Sambas</t>
  </si>
  <si>
    <t>Asosiasi Pemerintah Kabupaten Seluruh Indonesia (APKASI)</t>
  </si>
  <si>
    <t>Asosiasi Pemerintah Propinsi Seluruh Indonesia (APPSI)</t>
  </si>
  <si>
    <t>Sosialisasi</t>
  </si>
  <si>
    <t>Finalisasi</t>
  </si>
  <si>
    <t>Persiapan dan Penyusunan Laporan</t>
  </si>
  <si>
    <t>Uang Saku pertemuan di dalam kantor di  luar jam kerja</t>
  </si>
  <si>
    <t>Uang Harian</t>
  </si>
  <si>
    <t>524111</t>
  </si>
  <si>
    <t>Sewa perlengkapan pertemuan</t>
  </si>
  <si>
    <t>Transport Lokal pertemuan di dalam kantor di  luar jam kerja</t>
  </si>
  <si>
    <t>Uang Saku Fullday</t>
  </si>
  <si>
    <t>Tool kit (35 orang x40.000)</t>
  </si>
  <si>
    <t>Transport Lokal Narsum/Moderator pertemuan 4 jam diluar jam kantor</t>
  </si>
  <si>
    <t>Tim Sosialisasi</t>
  </si>
  <si>
    <t xml:space="preserve">Biaya Penyelenggaraan </t>
  </si>
  <si>
    <t>Transport Lokal Narsum/Moderator pertemuan di dalam kantor di  luar jam kerja</t>
  </si>
  <si>
    <t>Penyusunan dan Pembahasan</t>
  </si>
  <si>
    <t>Surabaya</t>
  </si>
  <si>
    <t>Fullboard Peserta Daerah</t>
  </si>
  <si>
    <t>Uang Harian Peserta Daerah</t>
  </si>
  <si>
    <t>Paket Fullday Peserta Pusat</t>
  </si>
  <si>
    <t>Transport Lokal Fullday Peserta Pusat</t>
  </si>
  <si>
    <t>Transport Lokal Peserta Pusat</t>
  </si>
  <si>
    <t>Uang Saku Peserta Pusat</t>
  </si>
  <si>
    <t>Paket Fullboard Peserta Daerah</t>
  </si>
  <si>
    <t>Transport Peserta Daerah</t>
  </si>
  <si>
    <t>Uang Saku Peserta Daerah</t>
  </si>
  <si>
    <t>Uang Saku Fullday Peserta Pusat</t>
  </si>
  <si>
    <t xml:space="preserve">Dinkes dan Kepala PKM di : Merauke, Sambas, MTB, Nias Selatan </t>
  </si>
  <si>
    <t>Uang Saku Fullboard Peserta Daerah</t>
  </si>
  <si>
    <t>Tim Pemantauan</t>
  </si>
  <si>
    <t>Alor</t>
  </si>
  <si>
    <t>Honor Output Kegiatan</t>
  </si>
  <si>
    <t>Panitia Pengadaan Jasa (Non Konstruksi) &amp; Pokja ULP</t>
  </si>
  <si>
    <t>Panitia Penerima hasil pekerjaan/pengadaan jasa</t>
  </si>
  <si>
    <t>Ketua Tim Teknis</t>
  </si>
  <si>
    <t>bl</t>
  </si>
  <si>
    <t>Anggota Tim Teknis</t>
  </si>
  <si>
    <t>PELAKSANAAN UJI COBA DISTRIBUSI NAKES DENGAN TEAM BASE</t>
  </si>
  <si>
    <t>Pelaksanaan Uji Cob Distribusi Nakes dengan Team Base</t>
  </si>
  <si>
    <t>RENCANA ANGGARAN DAN BIAYA</t>
  </si>
  <si>
    <t>JASA KONSULTAN SUB BIDANG DISTRIBUSI SDM KESEHATAN</t>
  </si>
  <si>
    <t>TAHAPAN PELAKSANAAN DAN RINCIAN KOMPONEN BIAYA</t>
  </si>
  <si>
    <t>Vol.</t>
  </si>
  <si>
    <t>PT</t>
  </si>
  <si>
    <t>Biaya Langsung Personal</t>
  </si>
  <si>
    <t>Ketua Tim</t>
  </si>
  <si>
    <t>ob</t>
  </si>
  <si>
    <t>Tenaga Ahli</t>
  </si>
  <si>
    <t>Asisten/Administrasi</t>
  </si>
  <si>
    <t>Biaya Non Personal</t>
  </si>
  <si>
    <t>Biaya Kantor</t>
  </si>
  <si>
    <t>Sewa Peralatan Kantor</t>
  </si>
  <si>
    <t>Biaya Kegiatan</t>
  </si>
  <si>
    <t>OT</t>
  </si>
  <si>
    <t>OH</t>
  </si>
  <si>
    <t>Fullday dalam kota</t>
  </si>
  <si>
    <t>Telekomunikasi</t>
  </si>
  <si>
    <t>Pengiklanan</t>
  </si>
  <si>
    <t>OJ</t>
  </si>
  <si>
    <t>Kajian Lapangan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</si>
  <si>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</si>
  <si>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</si>
  <si>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</si>
  <si>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</si>
  <si>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</si>
  <si>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</si>
  <si>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</si>
  <si>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</si>
  <si>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</si>
  <si>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</si>
  <si>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</si>
  <si>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Tas Peserta dan Fasilitator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</si>
  <si>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</si>
  <si>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</si>
  <si>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</si>
  <si>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</si>
  <si>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</si>
  <si>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</si>
  <si>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</si>
  <si>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</si>
  <si>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</si>
  <si>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</si>
  <si>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</si>
  <si>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</si>
  <si>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</si>
  <si>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</si>
  <si>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</si>
  <si>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</si>
  <si>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</si>
  <si>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</si>
  <si>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</si>
  <si>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</si>
  <si>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</si>
  <si>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Transport Fasilitator</t>
  </si>
  <si>
    <t>Transport Penulis Sertifikat</t>
  </si>
  <si>
    <t>Transport Tenaga Akademisi / Panitia</t>
  </si>
  <si>
    <t>Uang Saku Tenaga Akademisi / Panitia</t>
  </si>
  <si>
    <t xml:space="preserve">Pelaksanaan Uji Coba Penempatan Nakes Tim Base </t>
  </si>
  <si>
    <t>Belanja Bahan untuk Peserta</t>
  </si>
  <si>
    <t>Pembuatan dan pengiriman Laporan (2 minggu-an)</t>
  </si>
  <si>
    <t>Surat menyurat terkait rekrutmen</t>
  </si>
  <si>
    <t>Biaya penyelenggaraan</t>
  </si>
  <si>
    <t>Transport Pusat</t>
  </si>
  <si>
    <t>Uang Harian Pusat</t>
  </si>
  <si>
    <t>Penginapan Pusat</t>
  </si>
  <si>
    <t>Pelaksanaan Tugas Nakes Team Base</t>
  </si>
  <si>
    <t>Sewa BaseCamp</t>
  </si>
  <si>
    <t>bln</t>
  </si>
  <si>
    <t>OB</t>
  </si>
  <si>
    <t>Transport Mobile (5 nakes + 2 penunjang)</t>
  </si>
  <si>
    <t>Uang Harian (5 nakes + 2 penunjang)</t>
  </si>
  <si>
    <t>Penginapan/sewa camp (5 nakes + 2 penunjang)</t>
  </si>
  <si>
    <t>Honor Terkait Output Kegiatan</t>
  </si>
  <si>
    <t>Honor Pendamping Team Base</t>
  </si>
  <si>
    <t>Surat menyurat Pelaporan</t>
  </si>
  <si>
    <t>Penggandaan Laporan</t>
  </si>
  <si>
    <t>Total Anggaran Jasa Konsultan</t>
  </si>
  <si>
    <t>1. Pelaksanaan Uji Coba Penempatan Nakes dengan Team Base</t>
  </si>
  <si>
    <t>Pemantapan Pedoman Penempatan Nakes dengan Tim Base</t>
  </si>
  <si>
    <t>Biaya Pencetakan Pedoman</t>
  </si>
  <si>
    <t>Honor Pembuatan bahan ajar/hand out</t>
  </si>
  <si>
    <t>Transport Fasilitator, MOT, dll</t>
  </si>
  <si>
    <t>Pelaksanaan</t>
  </si>
  <si>
    <t>Uang Saku Fasilitator, MOT, dll</t>
  </si>
  <si>
    <t>Uang Saku Penulis Sertifikat</t>
  </si>
  <si>
    <t>Tr</t>
  </si>
  <si>
    <t>Peralatan</t>
  </si>
  <si>
    <t>Rekrutmen</t>
  </si>
  <si>
    <t>Pemberangkatan</t>
  </si>
  <si>
    <t>Transport Lokal Peserta Daerah</t>
  </si>
  <si>
    <t xml:space="preserve">Transport Peserta </t>
  </si>
  <si>
    <t xml:space="preserve">Uang Harian Peserta </t>
  </si>
  <si>
    <t>Penginapan Peserta</t>
  </si>
  <si>
    <t>Uang Harian Fasilitator</t>
  </si>
  <si>
    <t>Penginapan Fasilitator</t>
  </si>
  <si>
    <t>Pemulangan</t>
  </si>
  <si>
    <t>Honor Nakes Team Base</t>
  </si>
  <si>
    <t>Monev</t>
  </si>
  <si>
    <t>Jakarta,           September 2014</t>
  </si>
  <si>
    <t>Wakil Ketua Tim Teknis</t>
  </si>
  <si>
    <t>Tool Kit</t>
  </si>
  <si>
    <t>Transport ke propinsi/Kab</t>
  </si>
  <si>
    <t>EVALUASI PELAKSANAAN UJI COBA PENEMPATAN NAKES DENGAN TEAM BASE YANG TELAH DILAKSANAKAN PADA TAHUN 2014</t>
  </si>
  <si>
    <t xml:space="preserve">Asosiasi Dinkes, Asosiasi Rumah Sakit, APPSI, APKASI, </t>
  </si>
  <si>
    <t>Pencetakan dan Plakat</t>
  </si>
  <si>
    <t>5 Provinsi</t>
  </si>
  <si>
    <t>EVALUASI PELAKSANAAN UJI COBA PENEMPATAN NAKES DENGAN TEAM BASE YANG TELAH DILAKSANAKAN TAHUN 2014</t>
  </si>
  <si>
    <t>Honor Penanggungjawab Daerah</t>
  </si>
  <si>
    <t>Pelaksanaan pemantauan merupakan tindak lanjut dari PBM 2014 dan Renbut Kemenkes, Kegiatan ini dilaksanakan sesuai tupoksi Subbid Distribusi dan aturan yang berlaku</t>
  </si>
  <si>
    <t>Draft Pedoman Distribusi Nakes di DTPK yang telah tersusun akan disempurnakan untuk selanjutnya ditetapkan. Pedoman Distribusi juga harus memuat proses Monitoring dan Evalusinya.</t>
  </si>
  <si>
    <t>Uji Coba Tahap 2 : Kab. Alor, Kab. Kep. Meranti, Kab. Toli-toli</t>
  </si>
  <si>
    <t>Evaluasi Pelaksanaan Uji Coba Penempatan Nakes dengan Team Base yg dilaksanakan Tahun 2014</t>
  </si>
  <si>
    <t>Rp. 15.000.000 x 3 bulan = 45.000.000,-</t>
  </si>
  <si>
    <t>Penyempurnaan Pedoman Distribusi Nakes di DTPK (Konsultan 1)</t>
  </si>
  <si>
    <t>Penyusunan Pedoman Penempatan dokter spesialis paska PPDSBK (Konsulatan 2)</t>
  </si>
  <si>
    <t>Penyusunan Pedoman Distribusi SDMK</t>
  </si>
  <si>
    <t>Penyusunan Pedoman Penempatan Dokter Spesialis Paska PPDSBK</t>
  </si>
  <si>
    <t>Penyusunan Dokumen Rencana Penempatan Nakes di Fasyankes milik Pemda (Konsultan 3)</t>
  </si>
  <si>
    <t>Penyusunan Dokumen Rencana Pemenuhan Nakes di fasyankes Milik Pemda</t>
  </si>
  <si>
    <t>utk tahun 2016 berdasarkan renbut tahun 2015, data peserta PPDSBK,Tindak lanjut dari PBM Pemerataan Nakes 2014 dll</t>
  </si>
  <si>
    <t>Pertemuan Koordinasi/Konsultasi dengan Stakeholder</t>
  </si>
  <si>
    <t>Transport dalam kota</t>
  </si>
  <si>
    <t>Rapat Fullday Koordinasi/Konsultasi Distribusi Dalam Kota</t>
  </si>
  <si>
    <t xml:space="preserve">Pertemuan Fullday dalam kota </t>
  </si>
  <si>
    <t xml:space="preserve">Pertemuan Fullboard dalam kota </t>
  </si>
  <si>
    <t>E</t>
  </si>
  <si>
    <t>`</t>
  </si>
  <si>
    <t xml:space="preserve">Penginapan </t>
  </si>
  <si>
    <t>Manado</t>
  </si>
  <si>
    <t xml:space="preserve">Kota </t>
  </si>
  <si>
    <t>Asosiasi Pemerintah Kota Seluruh Indonesia (APEKSI)</t>
  </si>
  <si>
    <t>Daerah Prioritas dan Perwakilan Wilayah Timur</t>
  </si>
  <si>
    <t>Daerah Prioritas dan Perwakilan Wilayah Barat</t>
  </si>
  <si>
    <t>Daerah Prioritas dan Perwakilan Wilayah Tengah</t>
  </si>
  <si>
    <t>Asosiasi Rumah Sakit Umum Daerah</t>
  </si>
  <si>
    <t>Dinkes - BKD Prov : Papua, Sumut, NTT, 
APPSI, APEKSI, APKASI, ARSADA, ADINKES</t>
  </si>
  <si>
    <t>Jawa Timur</t>
  </si>
  <si>
    <t>Selayar</t>
  </si>
  <si>
    <t>Dompu</t>
  </si>
  <si>
    <t>Sampang</t>
  </si>
  <si>
    <t>Sukabumi</t>
  </si>
  <si>
    <t>Pandeglang</t>
  </si>
  <si>
    <t>Penginapan Peserta Daerah</t>
  </si>
  <si>
    <t>Pertemuan di dalam kantor di  luar jam kerja</t>
  </si>
  <si>
    <t>Kepala Pusat Perencanaan dan Pendayagunaan</t>
  </si>
  <si>
    <t>Sumberdaya Manusia Kesehatan</t>
  </si>
  <si>
    <t>drg. Tritarayati, SH. MH.Kes</t>
  </si>
  <si>
    <t>NIP 195610091983012001</t>
  </si>
  <si>
    <t>Pelatihan Pra Penempatan</t>
  </si>
  <si>
    <t>Dinkes dan BKD Kab : Alor, Selayar, Sampang, Sukabumi, Dompu</t>
  </si>
  <si>
    <t>pada tahun 2015 berdasarkan renbut tahun 2014, data lulusan peserta PPDSBK, Tindak Lanjut PBM Pemerataan Nakes 2014, dll</t>
  </si>
  <si>
    <t>Dokumen Rencana Pemenuhan / Penempatan / Distribusi merupakan tindak lanjut dari PBM 2014 dan Tindak Lanjut dari Dokumen renbut yang disusun oleh Subbid Analisis Kebutuhan (Universal/Luas).</t>
  </si>
  <si>
    <r>
      <t xml:space="preserve">Pengembangan manjemen Distribusi SDMK adalah </t>
    </r>
    <r>
      <rPr>
        <sz val="9"/>
        <color theme="1"/>
        <rFont val="Calibri"/>
        <family val="2"/>
        <scheme val="minor"/>
      </rPr>
      <t>pembuatan sistem/aplikasi yang mempermudah dalam mengolah data distribusi SDMK</t>
    </r>
  </si>
  <si>
    <t>Evaluasi Pelaksanaan Uji Coba yang dilaksanakan pada Tahun 2014, sebagai dasar dalam pelaksanaan kegiatan di tahun 2016 apakah program tersebut akan dilanjutkan</t>
  </si>
  <si>
    <t>Daerah Prioritas dan Perwakilan Wilayah Utara</t>
  </si>
  <si>
    <t>Daerah Prioritas dan Perwakilan Wilayah Selatan</t>
  </si>
  <si>
    <t>Asosiasi Rumah Sakit Daerah</t>
  </si>
  <si>
    <t>Asosiasi Dinas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</si>
</sst>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??_);_(@_)"/>
    <numFmt numFmtId="165" formatCode="0_);\(0\)"/>
    <numFmt numFmtId="166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w Cen MT"/>
      <family val="2"/>
    </font>
    <font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i/>
      <sz val="12"/>
      <color indexed="8"/>
      <name val="Tw Cen MT"/>
      <family val="2"/>
    </font>
    <font>
      <u val="singleAccounting"/>
      <sz val="12"/>
      <color indexed="8"/>
      <name val="Tw Cen M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indexed="8"/>
      <name val="Tw Cen MT"/>
      <family val="2"/>
    </font>
    <font>
      <u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i/>
      <u/>
      <sz val="12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  <font>
      <sz val="12"/>
      <color rgb="FFFF0000"/>
      <name val="Calibri"/>
      <family val="2"/>
      <scheme val="minor"/>
    </font>
    <font>
      <b/>
      <sz val="12"/>
      <name val="Tw Cen MT"/>
      <family val="2"/>
    </font>
    <font>
      <sz val="11"/>
      <name val="Calibri"/>
      <family val="2"/>
      <scheme val="minor"/>
    </font>
    <font>
      <b/>
      <sz val="12"/>
      <color theme="0" tint="-0.14999847407452621"/>
      <name val="Tw Cen MT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  <xf numFmtId="43" fontId="1" fillId="0" borderId="0" applyFont="0" applyFill="0" applyBorder="0" applyAlignment="0" applyProtection="0"/>
  </cellStyleXfs>
  <cellXfs count="436">
    <xf numFmtId="0" fontId="0" fillId="0" borderId="0" xfId="0"/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horizontal="left" vertical="top"/>
    </xf>
    <xf numFmtId="41" fontId="3" fillId="0" borderId="0" xfId="1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left" vertical="top" wrapText="1"/>
    </xf>
    <xf numFmtId="164" fontId="3" fillId="0" borderId="0" xfId="2" applyNumberFormat="1" applyFont="1" applyFill="1" applyBorder="1" applyAlignment="1">
      <alignment vertical="top" wrapText="1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41" fontId="4" fillId="0" borderId="0" xfId="2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left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>
      <alignment horizontal="right" vertical="top"/>
    </xf>
    <xf numFmtId="0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horizontal="left" vertical="top"/>
    </xf>
    <xf numFmtId="41" fontId="5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right" vertical="top"/>
    </xf>
    <xf numFmtId="0" fontId="5" fillId="0" borderId="8" xfId="2" applyNumberFormat="1" applyFont="1" applyFill="1" applyBorder="1" applyAlignment="1">
      <alignment horizontal="left" vertical="top" wrapText="1"/>
    </xf>
    <xf numFmtId="0" fontId="5" fillId="0" borderId="0" xfId="2" applyNumberFormat="1" applyFont="1" applyFill="1" applyBorder="1" applyAlignment="1">
      <alignment horizontal="left" vertical="top" wrapText="1"/>
    </xf>
    <xf numFmtId="0" fontId="5" fillId="0" borderId="13" xfId="2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vertical="top"/>
    </xf>
    <xf numFmtId="41" fontId="4" fillId="0" borderId="13" xfId="2" applyNumberFormat="1" applyFont="1" applyFill="1" applyBorder="1" applyAlignment="1">
      <alignment horizontal="left" vertical="top"/>
    </xf>
    <xf numFmtId="41" fontId="3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/>
    </xf>
    <xf numFmtId="41" fontId="6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right" vertical="top" wrapText="1"/>
    </xf>
    <xf numFmtId="165" fontId="3" fillId="0" borderId="13" xfId="2" applyNumberFormat="1" applyFont="1" applyFill="1" applyBorder="1" applyAlignment="1">
      <alignment horizontal="center" vertical="top" wrapText="1"/>
    </xf>
    <xf numFmtId="41" fontId="4" fillId="0" borderId="13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/>
    <xf numFmtId="0" fontId="4" fillId="0" borderId="13" xfId="2" applyNumberFormat="1" applyFont="1" applyFill="1" applyBorder="1" applyAlignment="1"/>
    <xf numFmtId="0" fontId="4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right"/>
    </xf>
    <xf numFmtId="165" fontId="4" fillId="0" borderId="13" xfId="2" applyNumberFormat="1" applyFont="1" applyFill="1" applyBorder="1" applyAlignment="1">
      <alignment horizontal="center" vertical="top" wrapText="1"/>
    </xf>
    <xf numFmtId="41" fontId="4" fillId="0" borderId="14" xfId="1" applyNumberFormat="1" applyFont="1" applyFill="1" applyBorder="1" applyAlignment="1">
      <alignment horizontal="center" vertical="top"/>
    </xf>
    <xf numFmtId="0" fontId="4" fillId="0" borderId="13" xfId="2" applyNumberFormat="1" applyFont="1" applyFill="1" applyBorder="1" applyAlignment="1">
      <alignment horizontal="center" vertical="top"/>
    </xf>
    <xf numFmtId="41" fontId="4" fillId="0" borderId="13" xfId="3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left" vertical="center"/>
    </xf>
    <xf numFmtId="0" fontId="5" fillId="0" borderId="13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right" vertical="center" wrapText="1"/>
    </xf>
    <xf numFmtId="0" fontId="5" fillId="0" borderId="0" xfId="2" applyNumberFormat="1" applyFont="1" applyFill="1" applyBorder="1" applyAlignment="1">
      <alignment horizontal="left" vertical="center" wrapText="1"/>
    </xf>
    <xf numFmtId="41" fontId="4" fillId="0" borderId="13" xfId="1" applyNumberFormat="1" applyFont="1" applyFill="1" applyBorder="1" applyAlignment="1">
      <alignment horizontal="left" vertical="top"/>
    </xf>
    <xf numFmtId="41" fontId="3" fillId="0" borderId="13" xfId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horizontal="left" vertical="top"/>
    </xf>
    <xf numFmtId="0" fontId="4" fillId="0" borderId="13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/>
    <xf numFmtId="0" fontId="3" fillId="0" borderId="13" xfId="2" applyNumberFormat="1" applyFont="1" applyFill="1" applyBorder="1" applyAlignment="1"/>
    <xf numFmtId="41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vertical="top" wrapText="1"/>
    </xf>
    <xf numFmtId="0" fontId="3" fillId="0" borderId="13" xfId="2" applyNumberFormat="1" applyFont="1" applyFill="1" applyBorder="1" applyAlignment="1">
      <alignment horizontal="right" vertical="top"/>
    </xf>
    <xf numFmtId="0" fontId="5" fillId="0" borderId="13" xfId="2" applyNumberFormat="1" applyFont="1" applyFill="1" applyBorder="1" applyAlignment="1">
      <alignment horizontal="left" vertical="top"/>
    </xf>
    <xf numFmtId="0" fontId="4" fillId="0" borderId="5" xfId="2" applyNumberFormat="1" applyFont="1" applyFill="1" applyBorder="1" applyAlignment="1"/>
    <xf numFmtId="41" fontId="3" fillId="0" borderId="3" xfId="1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horizontal="center" vertical="top"/>
    </xf>
    <xf numFmtId="0" fontId="4" fillId="0" borderId="6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horizontal="right" vertical="top"/>
    </xf>
    <xf numFmtId="41" fontId="4" fillId="0" borderId="15" xfId="2" applyNumberFormat="1" applyFont="1" applyFill="1" applyBorder="1" applyAlignment="1">
      <alignment horizontal="left" vertical="top"/>
    </xf>
    <xf numFmtId="41" fontId="4" fillId="0" borderId="7" xfId="1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 wrapText="1"/>
    </xf>
    <xf numFmtId="41" fontId="4" fillId="0" borderId="0" xfId="1" applyFont="1" applyFill="1" applyBorder="1" applyAlignment="1">
      <alignment vertical="top"/>
    </xf>
    <xf numFmtId="41" fontId="4" fillId="0" borderId="0" xfId="1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41" fontId="7" fillId="0" borderId="13" xfId="1" applyNumberFormat="1" applyFont="1" applyFill="1" applyBorder="1" applyAlignment="1">
      <alignment horizontal="left" vertical="top"/>
    </xf>
    <xf numFmtId="41" fontId="8" fillId="0" borderId="13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/>
    </xf>
    <xf numFmtId="41" fontId="4" fillId="0" borderId="5" xfId="1" applyNumberFormat="1" applyFont="1" applyFill="1" applyBorder="1" applyAlignment="1">
      <alignment horizontal="left" vertical="top"/>
    </xf>
    <xf numFmtId="0" fontId="4" fillId="0" borderId="4" xfId="2" applyNumberFormat="1" applyFont="1" applyFill="1" applyBorder="1" applyAlignment="1">
      <alignment horizontal="left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4" fillId="3" borderId="13" xfId="2" applyNumberFormat="1" applyFont="1" applyFill="1" applyBorder="1" applyAlignment="1">
      <alignment vertical="top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41" fontId="10" fillId="4" borderId="0" xfId="0" applyNumberFormat="1" applyFont="1" applyFill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13" xfId="2" quotePrefix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right" vertical="top"/>
    </xf>
    <xf numFmtId="41" fontId="4" fillId="3" borderId="13" xfId="2" applyNumberFormat="1" applyFont="1" applyFill="1" applyBorder="1" applyAlignment="1">
      <alignment horizontal="left" vertical="top"/>
    </xf>
    <xf numFmtId="41" fontId="3" fillId="3" borderId="14" xfId="1" applyNumberFormat="1" applyFont="1" applyFill="1" applyBorder="1" applyAlignment="1">
      <alignment horizontal="center" vertical="top"/>
    </xf>
    <xf numFmtId="41" fontId="4" fillId="3" borderId="13" xfId="1" applyNumberFormat="1" applyFont="1" applyFill="1" applyBorder="1" applyAlignment="1">
      <alignment horizontal="left" vertical="top"/>
    </xf>
    <xf numFmtId="0" fontId="4" fillId="3" borderId="13" xfId="2" applyNumberFormat="1" applyFont="1" applyFill="1" applyBorder="1" applyAlignment="1"/>
    <xf numFmtId="0" fontId="4" fillId="3" borderId="0" xfId="2" applyNumberFormat="1" applyFont="1" applyFill="1" applyBorder="1" applyAlignment="1"/>
    <xf numFmtId="0" fontId="4" fillId="3" borderId="0" xfId="2" applyNumberFormat="1" applyFont="1" applyFill="1" applyBorder="1" applyAlignment="1">
      <alignment horizontal="center"/>
    </xf>
    <xf numFmtId="0" fontId="4" fillId="3" borderId="0" xfId="2" applyNumberFormat="1" applyFont="1" applyFill="1" applyBorder="1" applyAlignment="1">
      <alignment horizontal="left"/>
    </xf>
    <xf numFmtId="0" fontId="4" fillId="3" borderId="0" xfId="2" applyNumberFormat="1" applyFont="1" applyFill="1" applyBorder="1" applyAlignment="1">
      <alignment horizontal="right"/>
    </xf>
    <xf numFmtId="165" fontId="4" fillId="3" borderId="13" xfId="2" applyNumberFormat="1" applyFont="1" applyFill="1" applyBorder="1" applyAlignment="1">
      <alignment horizontal="center" vertical="top" wrapText="1"/>
    </xf>
    <xf numFmtId="41" fontId="4" fillId="3" borderId="13" xfId="2" applyNumberFormat="1" applyFont="1" applyFill="1" applyBorder="1" applyAlignment="1">
      <alignment horizontal="left" vertical="top" wrapText="1"/>
    </xf>
    <xf numFmtId="0" fontId="3" fillId="5" borderId="13" xfId="2" applyNumberFormat="1" applyFont="1" applyFill="1" applyBorder="1" applyAlignment="1">
      <alignment horizontal="right" vertical="top"/>
    </xf>
    <xf numFmtId="0" fontId="5" fillId="5" borderId="13" xfId="2" applyNumberFormat="1" applyFont="1" applyFill="1" applyBorder="1" applyAlignment="1">
      <alignment horizontal="center" vertical="top"/>
    </xf>
    <xf numFmtId="0" fontId="5" fillId="5" borderId="13" xfId="2" applyNumberFormat="1" applyFont="1" applyFill="1" applyBorder="1" applyAlignment="1">
      <alignment horizontal="left" vertical="top"/>
    </xf>
    <xf numFmtId="0" fontId="5" fillId="5" borderId="0" xfId="2" applyNumberFormat="1" applyFont="1" applyFill="1" applyBorder="1" applyAlignment="1">
      <alignment horizontal="left" vertical="top"/>
    </xf>
    <xf numFmtId="0" fontId="5" fillId="5" borderId="0" xfId="2" applyNumberFormat="1" applyFont="1" applyFill="1" applyBorder="1" applyAlignment="1">
      <alignment horizontal="right" vertical="top"/>
    </xf>
    <xf numFmtId="0" fontId="4" fillId="5" borderId="13" xfId="2" applyNumberFormat="1" applyFont="1" applyFill="1" applyBorder="1" applyAlignment="1">
      <alignment vertical="top"/>
    </xf>
    <xf numFmtId="41" fontId="4" fillId="5" borderId="13" xfId="3" applyNumberFormat="1" applyFont="1" applyFill="1" applyBorder="1" applyAlignment="1">
      <alignment horizontal="left" vertical="top"/>
    </xf>
    <xf numFmtId="41" fontId="5" fillId="5" borderId="14" xfId="1" applyNumberFormat="1" applyFont="1" applyFill="1" applyBorder="1" applyAlignment="1">
      <alignment horizontal="center" vertical="top"/>
    </xf>
    <xf numFmtId="41" fontId="7" fillId="5" borderId="13" xfId="1" applyNumberFormat="1" applyFont="1" applyFill="1" applyBorder="1" applyAlignment="1">
      <alignment horizontal="left" vertical="top"/>
    </xf>
    <xf numFmtId="0" fontId="3" fillId="5" borderId="2" xfId="2" applyNumberFormat="1" applyFont="1" applyFill="1" applyBorder="1" applyAlignment="1">
      <alignment horizontal="right" vertical="top"/>
    </xf>
    <xf numFmtId="0" fontId="5" fillId="5" borderId="1" xfId="2" applyNumberFormat="1" applyFont="1" applyFill="1" applyBorder="1" applyAlignment="1">
      <alignment horizontal="center" vertical="top"/>
    </xf>
    <xf numFmtId="0" fontId="3" fillId="5" borderId="8" xfId="2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166" fontId="0" fillId="0" borderId="0" xfId="4" applyNumberFormat="1" applyFont="1"/>
    <xf numFmtId="0" fontId="0" fillId="0" borderId="0" xfId="0" applyAlignment="1">
      <alignment horizontal="center"/>
    </xf>
    <xf numFmtId="0" fontId="0" fillId="0" borderId="16" xfId="0" applyBorder="1" applyAlignment="1"/>
    <xf numFmtId="0" fontId="0" fillId="0" borderId="20" xfId="0" applyBorder="1" applyAlignment="1"/>
    <xf numFmtId="166" fontId="0" fillId="0" borderId="22" xfId="4" applyNumberFormat="1" applyFont="1" applyBorder="1" applyAlignment="1">
      <alignment horizontal="center"/>
    </xf>
    <xf numFmtId="166" fontId="0" fillId="0" borderId="23" xfId="4" applyNumberFormat="1" applyFont="1" applyBorder="1" applyAlignment="1">
      <alignment horizontal="center"/>
    </xf>
    <xf numFmtId="166" fontId="0" fillId="0" borderId="24" xfId="4" applyNumberFormat="1" applyFont="1" applyBorder="1" applyAlignment="1">
      <alignment horizontal="center"/>
    </xf>
    <xf numFmtId="166" fontId="0" fillId="0" borderId="25" xfId="4" applyNumberFormat="1" applyFont="1" applyBorder="1" applyAlignment="1">
      <alignment horizontal="center"/>
    </xf>
    <xf numFmtId="166" fontId="0" fillId="0" borderId="27" xfId="4" applyNumberFormat="1" applyFont="1" applyBorder="1"/>
    <xf numFmtId="166" fontId="0" fillId="0" borderId="13" xfId="4" applyNumberFormat="1" applyFont="1" applyBorder="1"/>
    <xf numFmtId="166" fontId="0" fillId="0" borderId="28" xfId="4" applyNumberFormat="1" applyFont="1" applyBorder="1"/>
    <xf numFmtId="166" fontId="0" fillId="0" borderId="25" xfId="0" applyNumberFormat="1" applyBorder="1" applyAlignment="1">
      <alignment horizontal="center"/>
    </xf>
    <xf numFmtId="0" fontId="0" fillId="0" borderId="26" xfId="0" applyBorder="1"/>
    <xf numFmtId="0" fontId="0" fillId="0" borderId="25" xfId="0" applyBorder="1" applyAlignment="1">
      <alignment horizontal="center"/>
    </xf>
    <xf numFmtId="166" fontId="0" fillId="0" borderId="29" xfId="4" applyNumberFormat="1" applyFont="1" applyBorder="1"/>
    <xf numFmtId="166" fontId="0" fillId="0" borderId="4" xfId="4" applyNumberFormat="1" applyFont="1" applyBorder="1"/>
    <xf numFmtId="166" fontId="0" fillId="0" borderId="4" xfId="4" applyNumberFormat="1" applyFont="1" applyBorder="1" applyAlignment="1">
      <alignment horizontal="center"/>
    </xf>
    <xf numFmtId="166" fontId="0" fillId="0" borderId="30" xfId="4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166" fontId="0" fillId="0" borderId="22" xfId="4" applyNumberFormat="1" applyFont="1" applyBorder="1"/>
    <xf numFmtId="166" fontId="0" fillId="0" borderId="23" xfId="4" applyNumberFormat="1" applyFont="1" applyBorder="1"/>
    <xf numFmtId="166" fontId="0" fillId="0" borderId="24" xfId="4" applyNumberFormat="1" applyFont="1" applyBorder="1"/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4" applyNumberFormat="1" applyFont="1" applyBorder="1" applyAlignment="1">
      <alignment horizontal="left"/>
    </xf>
    <xf numFmtId="0" fontId="0" fillId="0" borderId="26" xfId="0" applyNumberFormat="1" applyBorder="1" applyAlignment="1">
      <alignment horizontal="left"/>
    </xf>
    <xf numFmtId="0" fontId="0" fillId="0" borderId="25" xfId="4" applyNumberFormat="1" applyFont="1" applyBorder="1" applyAlignment="1">
      <alignment horizontal="left"/>
    </xf>
    <xf numFmtId="166" fontId="0" fillId="0" borderId="0" xfId="4" applyNumberFormat="1" applyFont="1" applyAlignment="1">
      <alignment horizontal="right"/>
    </xf>
    <xf numFmtId="0" fontId="12" fillId="0" borderId="0" xfId="0" applyFont="1" applyAlignment="1">
      <alignment horizontal="left"/>
    </xf>
    <xf numFmtId="166" fontId="0" fillId="0" borderId="32" xfId="4" applyNumberFormat="1" applyFont="1" applyBorder="1" applyAlignment="1">
      <alignment horizontal="center"/>
    </xf>
    <xf numFmtId="166" fontId="0" fillId="0" borderId="14" xfId="4" applyNumberFormat="1" applyFont="1" applyBorder="1"/>
    <xf numFmtId="166" fontId="0" fillId="0" borderId="11" xfId="4" applyNumberFormat="1" applyFont="1" applyBorder="1"/>
    <xf numFmtId="166" fontId="0" fillId="0" borderId="32" xfId="4" applyNumberFormat="1" applyFont="1" applyBorder="1"/>
    <xf numFmtId="0" fontId="12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166" fontId="0" fillId="2" borderId="0" xfId="4" applyNumberFormat="1" applyFont="1" applyFill="1"/>
    <xf numFmtId="0" fontId="0" fillId="2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6" fontId="0" fillId="0" borderId="0" xfId="4" applyNumberFormat="1" applyFont="1" applyFill="1"/>
    <xf numFmtId="0" fontId="0" fillId="0" borderId="0" xfId="0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166" fontId="0" fillId="0" borderId="0" xfId="4" applyNumberFormat="1" applyFont="1" applyBorder="1"/>
    <xf numFmtId="166" fontId="0" fillId="0" borderId="0" xfId="4" applyNumberFormat="1" applyFont="1" applyBorder="1" applyAlignment="1">
      <alignment horizontal="center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0" xfId="0" applyFont="1" applyAlignment="1">
      <alignment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3" borderId="0" xfId="2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41" fontId="4" fillId="0" borderId="13" xfId="1" applyNumberFormat="1" applyFont="1" applyFill="1" applyBorder="1" applyAlignment="1">
      <alignment vertical="top" wrapText="1"/>
    </xf>
    <xf numFmtId="41" fontId="4" fillId="0" borderId="13" xfId="1" quotePrefix="1" applyNumberFormat="1" applyFont="1" applyFill="1" applyBorder="1" applyAlignment="1">
      <alignment vertical="top" wrapText="1"/>
    </xf>
    <xf numFmtId="41" fontId="4" fillId="0" borderId="13" xfId="1" applyNumberFormat="1" applyFont="1" applyFill="1" applyBorder="1" applyAlignment="1">
      <alignment vertical="top"/>
    </xf>
    <xf numFmtId="41" fontId="4" fillId="0" borderId="13" xfId="1" applyNumberFormat="1" applyFont="1" applyFill="1" applyBorder="1" applyAlignment="1">
      <alignment horizontal="right" vertical="top"/>
    </xf>
    <xf numFmtId="0" fontId="3" fillId="0" borderId="13" xfId="2" quotePrefix="1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top"/>
    </xf>
    <xf numFmtId="166" fontId="4" fillId="0" borderId="0" xfId="3" applyNumberFormat="1" applyFont="1" applyFill="1" applyBorder="1" applyAlignment="1">
      <alignment horizontal="left" vertical="top"/>
    </xf>
    <xf numFmtId="166" fontId="4" fillId="0" borderId="0" xfId="3" applyNumberFormat="1" applyFont="1" applyFill="1" applyBorder="1" applyAlignment="1">
      <alignment horizontal="right" vertical="top" wrapText="1"/>
    </xf>
    <xf numFmtId="0" fontId="4" fillId="0" borderId="0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center"/>
    </xf>
    <xf numFmtId="0" fontId="3" fillId="3" borderId="8" xfId="2" applyNumberFormat="1" applyFont="1" applyFill="1" applyBorder="1" applyAlignment="1">
      <alignment horizontal="left" vertical="top"/>
    </xf>
    <xf numFmtId="41" fontId="6" fillId="3" borderId="14" xfId="1" applyNumberFormat="1" applyFont="1" applyFill="1" applyBorder="1" applyAlignment="1">
      <alignment horizontal="center" vertical="top"/>
    </xf>
    <xf numFmtId="41" fontId="4" fillId="0" borderId="0" xfId="2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center" wrapText="1"/>
    </xf>
    <xf numFmtId="0" fontId="13" fillId="0" borderId="8" xfId="2" applyNumberFormat="1" applyFont="1" applyFill="1" applyBorder="1" applyAlignment="1">
      <alignment vertical="top" wrapText="1"/>
    </xf>
    <xf numFmtId="0" fontId="13" fillId="0" borderId="0" xfId="2" applyNumberFormat="1" applyFont="1" applyFill="1" applyBorder="1" applyAlignment="1">
      <alignment vertical="top" wrapText="1"/>
    </xf>
    <xf numFmtId="0" fontId="13" fillId="0" borderId="0" xfId="2" applyNumberFormat="1" applyFont="1" applyFill="1" applyBorder="1" applyAlignment="1">
      <alignment horizontal="right" vertical="top" wrapText="1"/>
    </xf>
    <xf numFmtId="0" fontId="13" fillId="0" borderId="0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center" vertical="top" wrapText="1"/>
    </xf>
    <xf numFmtId="41" fontId="4" fillId="0" borderId="13" xfId="3" applyNumberFormat="1" applyFont="1" applyFill="1" applyBorder="1" applyAlignment="1">
      <alignment horizontal="center" vertical="top" wrapText="1"/>
    </xf>
    <xf numFmtId="41" fontId="6" fillId="0" borderId="0" xfId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horizontal="center" vertical="top"/>
    </xf>
    <xf numFmtId="0" fontId="13" fillId="3" borderId="8" xfId="2" applyNumberFormat="1" applyFont="1" applyFill="1" applyBorder="1" applyAlignment="1">
      <alignment vertical="top"/>
    </xf>
    <xf numFmtId="0" fontId="14" fillId="3" borderId="0" xfId="2" applyNumberFormat="1" applyFont="1" applyFill="1" applyBorder="1" applyAlignment="1">
      <alignment vertical="top"/>
    </xf>
    <xf numFmtId="0" fontId="14" fillId="3" borderId="0" xfId="2" applyNumberFormat="1" applyFont="1" applyFill="1" applyBorder="1" applyAlignment="1">
      <alignment horizontal="right" vertical="top"/>
    </xf>
    <xf numFmtId="0" fontId="13" fillId="3" borderId="0" xfId="2" applyNumberFormat="1" applyFont="1" applyFill="1" applyBorder="1" applyAlignment="1">
      <alignment horizontal="left" vertical="top"/>
    </xf>
    <xf numFmtId="0" fontId="13" fillId="3" borderId="0" xfId="2" applyNumberFormat="1" applyFont="1" applyFill="1" applyBorder="1" applyAlignment="1">
      <alignment horizontal="right" vertical="top"/>
    </xf>
    <xf numFmtId="0" fontId="14" fillId="3" borderId="0" xfId="3" applyNumberFormat="1" applyFont="1" applyFill="1" applyBorder="1" applyAlignment="1">
      <alignment vertical="top" wrapText="1"/>
    </xf>
    <xf numFmtId="166" fontId="14" fillId="3" borderId="0" xfId="3" applyNumberFormat="1" applyFont="1" applyFill="1" applyBorder="1" applyAlignment="1">
      <alignment horizontal="left" vertical="top" wrapText="1"/>
    </xf>
    <xf numFmtId="166" fontId="14" fillId="3" borderId="0" xfId="3" applyNumberFormat="1" applyFont="1" applyFill="1" applyBorder="1" applyAlignment="1">
      <alignment horizontal="right" vertical="top" wrapText="1"/>
    </xf>
    <xf numFmtId="0" fontId="14" fillId="3" borderId="0" xfId="2" applyNumberFormat="1" applyFont="1" applyFill="1" applyBorder="1" applyAlignment="1">
      <alignment horizontal="left" vertical="top" wrapText="1"/>
    </xf>
    <xf numFmtId="165" fontId="14" fillId="3" borderId="13" xfId="2" applyNumberFormat="1" applyFont="1" applyFill="1" applyBorder="1" applyAlignment="1">
      <alignment horizontal="center" vertical="top" wrapText="1"/>
    </xf>
    <xf numFmtId="0" fontId="14" fillId="3" borderId="8" xfId="2" applyNumberFormat="1" applyFont="1" applyFill="1" applyBorder="1" applyAlignment="1">
      <alignment horizontal="center" vertical="top"/>
    </xf>
    <xf numFmtId="41" fontId="14" fillId="3" borderId="13" xfId="3" applyNumberFormat="1" applyFont="1" applyFill="1" applyBorder="1" applyAlignment="1">
      <alignment vertical="top"/>
    </xf>
    <xf numFmtId="41" fontId="13" fillId="0" borderId="0" xfId="1" applyNumberFormat="1" applyFont="1" applyFill="1" applyBorder="1" applyAlignment="1">
      <alignment horizontal="center" vertical="top"/>
    </xf>
    <xf numFmtId="0" fontId="4" fillId="0" borderId="8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wrapText="1"/>
    </xf>
    <xf numFmtId="0" fontId="4" fillId="0" borderId="0" xfId="2" applyNumberFormat="1" applyFont="1" applyFill="1" applyBorder="1" applyAlignment="1">
      <alignment horizontal="right" wrapText="1"/>
    </xf>
    <xf numFmtId="0" fontId="4" fillId="0" borderId="0" xfId="2" applyNumberFormat="1" applyFont="1" applyFill="1" applyBorder="1" applyAlignment="1">
      <alignment horizontal="left" wrapText="1"/>
    </xf>
    <xf numFmtId="0" fontId="4" fillId="0" borderId="0" xfId="2" applyNumberFormat="1" applyFont="1" applyFill="1" applyBorder="1" applyAlignment="1">
      <alignment wrapText="1"/>
    </xf>
    <xf numFmtId="0" fontId="4" fillId="0" borderId="8" xfId="2" applyNumberFormat="1" applyFont="1" applyFill="1" applyBorder="1" applyAlignment="1">
      <alignment horizontal="center" vertical="top"/>
    </xf>
    <xf numFmtId="0" fontId="3" fillId="3" borderId="8" xfId="2" applyNumberFormat="1" applyFont="1" applyFill="1" applyBorder="1" applyAlignment="1">
      <alignment horizontal="left" vertical="center"/>
    </xf>
    <xf numFmtId="0" fontId="3" fillId="3" borderId="0" xfId="2" applyNumberFormat="1" applyFont="1" applyFill="1" applyBorder="1" applyAlignment="1"/>
    <xf numFmtId="165" fontId="3" fillId="3" borderId="13" xfId="2" applyNumberFormat="1" applyFont="1" applyFill="1" applyBorder="1" applyAlignment="1">
      <alignment horizontal="center" vertical="top" wrapText="1"/>
    </xf>
    <xf numFmtId="0" fontId="3" fillId="3" borderId="8" xfId="2" applyNumberFormat="1" applyFont="1" applyFill="1" applyBorder="1" applyAlignment="1">
      <alignment horizontal="center" vertical="top"/>
    </xf>
    <xf numFmtId="41" fontId="3" fillId="3" borderId="13" xfId="1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right" vertical="top" wrapText="1"/>
    </xf>
    <xf numFmtId="41" fontId="4" fillId="0" borderId="13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vertical="top"/>
    </xf>
    <xf numFmtId="0" fontId="7" fillId="0" borderId="0" xfId="2" applyNumberFormat="1" applyFont="1" applyFill="1" applyBorder="1" applyAlignment="1">
      <alignment horizontal="right" vertical="top" wrapText="1"/>
    </xf>
    <xf numFmtId="0" fontId="7" fillId="0" borderId="0" xfId="2" applyNumberFormat="1" applyFont="1" applyFill="1" applyBorder="1" applyAlignment="1">
      <alignment horizontal="left" vertical="top"/>
    </xf>
    <xf numFmtId="0" fontId="7" fillId="0" borderId="0" xfId="2" applyNumberFormat="1" applyFont="1" applyFill="1" applyBorder="1" applyAlignment="1">
      <alignment horizontal="right" vertical="top"/>
    </xf>
    <xf numFmtId="0" fontId="7" fillId="0" borderId="0" xfId="2" applyNumberFormat="1" applyFont="1" applyFill="1" applyBorder="1" applyAlignment="1">
      <alignment vertical="top"/>
    </xf>
    <xf numFmtId="165" fontId="7" fillId="0" borderId="13" xfId="2" applyNumberFormat="1" applyFont="1" applyFill="1" applyBorder="1" applyAlignment="1">
      <alignment horizontal="center" vertical="top" wrapText="1"/>
    </xf>
    <xf numFmtId="0" fontId="7" fillId="0" borderId="0" xfId="2" applyNumberFormat="1" applyFont="1" applyFill="1" applyBorder="1" applyAlignment="1">
      <alignment horizontal="center" vertical="top"/>
    </xf>
    <xf numFmtId="41" fontId="7" fillId="0" borderId="13" xfId="2" applyNumberFormat="1" applyFont="1" applyFill="1" applyBorder="1" applyAlignment="1">
      <alignment vertical="top" wrapText="1"/>
    </xf>
    <xf numFmtId="0" fontId="13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center" vertical="top" wrapText="1"/>
    </xf>
    <xf numFmtId="0" fontId="4" fillId="0" borderId="8" xfId="2" applyNumberFormat="1" applyFont="1" applyFill="1" applyBorder="1" applyAlignment="1">
      <alignment vertical="top"/>
    </xf>
    <xf numFmtId="0" fontId="4" fillId="0" borderId="8" xfId="2" applyNumberFormat="1" applyFont="1" applyFill="1" applyBorder="1" applyAlignment="1">
      <alignment horizontal="left" vertical="top" wrapText="1"/>
    </xf>
    <xf numFmtId="41" fontId="4" fillId="0" borderId="0" xfId="2" applyNumberFormat="1" applyFont="1" applyFill="1" applyBorder="1" applyAlignment="1">
      <alignment vertical="top"/>
    </xf>
    <xf numFmtId="0" fontId="4" fillId="3" borderId="0" xfId="2" applyNumberFormat="1" applyFont="1" applyFill="1" applyBorder="1" applyAlignment="1">
      <alignment vertical="top"/>
    </xf>
    <xf numFmtId="0" fontId="4" fillId="3" borderId="0" xfId="2" applyNumberFormat="1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>
      <alignment horizontal="left" vertical="top"/>
    </xf>
    <xf numFmtId="0" fontId="3" fillId="0" borderId="8" xfId="2" applyNumberFormat="1" applyFont="1" applyFill="1" applyBorder="1" applyAlignment="1">
      <alignment horizontal="center" vertical="top"/>
    </xf>
    <xf numFmtId="41" fontId="3" fillId="0" borderId="13" xfId="1" applyNumberFormat="1" applyFont="1" applyFill="1" applyBorder="1" applyAlignment="1">
      <alignment vertical="top"/>
    </xf>
    <xf numFmtId="0" fontId="15" fillId="0" borderId="0" xfId="2" applyNumberFormat="1" applyFont="1" applyFill="1" applyBorder="1" applyAlignment="1">
      <alignment vertical="top"/>
    </xf>
    <xf numFmtId="0" fontId="15" fillId="0" borderId="0" xfId="2" applyNumberFormat="1" applyFont="1" applyFill="1" applyBorder="1" applyAlignment="1"/>
    <xf numFmtId="0" fontId="1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/>
    <xf numFmtId="0" fontId="1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1" fontId="3" fillId="0" borderId="13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center" vertical="top" wrapText="1"/>
    </xf>
    <xf numFmtId="0" fontId="17" fillId="0" borderId="0" xfId="0" quotePrefix="1" applyFont="1" applyFill="1" applyBorder="1" applyAlignment="1">
      <alignment vertical="top" wrapText="1"/>
    </xf>
    <xf numFmtId="0" fontId="17" fillId="0" borderId="14" xfId="0" applyFont="1" applyFill="1" applyBorder="1" applyAlignment="1">
      <alignment horizontal="center" vertical="top" wrapText="1"/>
    </xf>
    <xf numFmtId="41" fontId="17" fillId="0" borderId="13" xfId="1" applyFont="1" applyFill="1" applyBorder="1" applyAlignment="1">
      <alignment horizontal="center" vertical="top" wrapText="1"/>
    </xf>
    <xf numFmtId="41" fontId="4" fillId="0" borderId="13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41" fontId="6" fillId="0" borderId="13" xfId="0" applyNumberFormat="1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41" fontId="4" fillId="0" borderId="14" xfId="0" applyNumberFormat="1" applyFont="1" applyFill="1" applyBorder="1" applyAlignment="1">
      <alignment horizontal="center" vertical="top" wrapText="1"/>
    </xf>
    <xf numFmtId="0" fontId="4" fillId="0" borderId="14" xfId="2" applyNumberFormat="1" applyFont="1" applyFill="1" applyBorder="1" applyAlignment="1">
      <alignment horizontal="left" vertical="top"/>
    </xf>
    <xf numFmtId="165" fontId="4" fillId="0" borderId="14" xfId="2" applyNumberFormat="1" applyFont="1" applyFill="1" applyBorder="1" applyAlignment="1">
      <alignment horizontal="center" vertical="top" wrapText="1"/>
    </xf>
    <xf numFmtId="0" fontId="4" fillId="0" borderId="14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vertical="top" wrapText="1"/>
    </xf>
    <xf numFmtId="0" fontId="4" fillId="0" borderId="14" xfId="2" applyNumberFormat="1" applyFont="1" applyFill="1" applyBorder="1" applyAlignment="1">
      <alignment horizontal="center"/>
    </xf>
    <xf numFmtId="0" fontId="4" fillId="0" borderId="8" xfId="2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vertical="top" wrapText="1"/>
    </xf>
    <xf numFmtId="0" fontId="4" fillId="0" borderId="15" xfId="2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>
      <alignment horizontal="left" vertical="top"/>
    </xf>
    <xf numFmtId="165" fontId="4" fillId="0" borderId="7" xfId="2" applyNumberFormat="1" applyFont="1" applyFill="1" applyBorder="1" applyAlignment="1">
      <alignment horizontal="center" vertical="top" wrapText="1"/>
    </xf>
    <xf numFmtId="0" fontId="4" fillId="0" borderId="6" xfId="2" applyNumberFormat="1" applyFont="1" applyFill="1" applyBorder="1" applyAlignment="1">
      <alignment horizontal="center" vertical="top" wrapText="1"/>
    </xf>
    <xf numFmtId="41" fontId="4" fillId="0" borderId="5" xfId="3" applyNumberFormat="1" applyFont="1" applyFill="1" applyBorder="1" applyAlignment="1">
      <alignment horizontal="center" vertical="top" wrapText="1"/>
    </xf>
    <xf numFmtId="41" fontId="3" fillId="0" borderId="7" xfId="1" applyNumberFormat="1" applyFont="1" applyFill="1" applyBorder="1" applyAlignment="1">
      <alignment horizontal="center" vertical="top"/>
    </xf>
    <xf numFmtId="165" fontId="4" fillId="0" borderId="0" xfId="2" applyNumberFormat="1" applyFont="1" applyFill="1" applyBorder="1" applyAlignment="1">
      <alignment horizontal="center" vertical="top" wrapText="1"/>
    </xf>
    <xf numFmtId="41" fontId="4" fillId="0" borderId="0" xfId="3" applyNumberFormat="1" applyFont="1" applyFill="1" applyBorder="1" applyAlignment="1">
      <alignment horizontal="center" vertical="top" wrapText="1"/>
    </xf>
    <xf numFmtId="41" fontId="4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vertical="top"/>
    </xf>
    <xf numFmtId="166" fontId="4" fillId="0" borderId="0" xfId="3" applyNumberFormat="1" applyFont="1" applyFill="1" applyBorder="1" applyAlignment="1">
      <alignment vertical="top"/>
    </xf>
    <xf numFmtId="41" fontId="3" fillId="0" borderId="0" xfId="2" applyNumberFormat="1" applyFont="1" applyFill="1" applyBorder="1" applyAlignment="1">
      <alignment horizontal="center" vertical="top"/>
    </xf>
    <xf numFmtId="0" fontId="15" fillId="0" borderId="13" xfId="2" applyNumberFormat="1" applyFont="1" applyFill="1" applyBorder="1" applyAlignment="1">
      <alignment vertical="top"/>
    </xf>
    <xf numFmtId="0" fontId="15" fillId="0" borderId="8" xfId="2" applyNumberFormat="1" applyFont="1" applyFill="1" applyBorder="1" applyAlignment="1">
      <alignment vertical="top"/>
    </xf>
    <xf numFmtId="0" fontId="15" fillId="0" borderId="0" xfId="2" applyNumberFormat="1" applyFont="1" applyFill="1" applyBorder="1" applyAlignment="1">
      <alignment vertical="top" wrapText="1"/>
    </xf>
    <xf numFmtId="0" fontId="15" fillId="0" borderId="0" xfId="2" applyNumberFormat="1" applyFont="1" applyFill="1" applyBorder="1" applyAlignment="1">
      <alignment horizontal="center" vertical="top"/>
    </xf>
    <xf numFmtId="0" fontId="15" fillId="0" borderId="0" xfId="2" applyNumberFormat="1" applyFont="1" applyFill="1" applyBorder="1" applyAlignment="1">
      <alignment horizontal="right" vertical="top"/>
    </xf>
    <xf numFmtId="0" fontId="15" fillId="0" borderId="14" xfId="2" applyNumberFormat="1" applyFont="1" applyFill="1" applyBorder="1" applyAlignment="1">
      <alignment horizontal="left" vertical="top"/>
    </xf>
    <xf numFmtId="165" fontId="15" fillId="0" borderId="14" xfId="2" applyNumberFormat="1" applyFont="1" applyFill="1" applyBorder="1" applyAlignment="1">
      <alignment horizontal="center" vertical="top" wrapText="1"/>
    </xf>
    <xf numFmtId="0" fontId="15" fillId="0" borderId="8" xfId="2" applyNumberFormat="1" applyFont="1" applyFill="1" applyBorder="1" applyAlignment="1">
      <alignment horizontal="center" vertical="top" wrapText="1"/>
    </xf>
    <xf numFmtId="41" fontId="15" fillId="0" borderId="13" xfId="3" applyNumberFormat="1" applyFont="1" applyFill="1" applyBorder="1" applyAlignment="1">
      <alignment horizontal="center" vertical="top" wrapText="1"/>
    </xf>
    <xf numFmtId="41" fontId="15" fillId="0" borderId="14" xfId="1" applyNumberFormat="1" applyFont="1" applyFill="1" applyBorder="1" applyAlignment="1">
      <alignment horizontal="center" vertical="top"/>
    </xf>
    <xf numFmtId="41" fontId="15" fillId="0" borderId="0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1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4" fillId="0" borderId="13" xfId="1" quotePrefix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 vertical="top" wrapText="1"/>
    </xf>
    <xf numFmtId="41" fontId="4" fillId="0" borderId="13" xfId="1" quotePrefix="1" applyNumberFormat="1" applyFont="1" applyFill="1" applyBorder="1" applyAlignment="1">
      <alignment horizontal="right" vertical="top" wrapText="1"/>
    </xf>
    <xf numFmtId="0" fontId="3" fillId="3" borderId="8" xfId="2" applyNumberFormat="1" applyFont="1" applyFill="1" applyBorder="1" applyAlignment="1">
      <alignment horizontal="left" vertical="top" wrapText="1"/>
    </xf>
    <xf numFmtId="0" fontId="3" fillId="3" borderId="0" xfId="2" applyNumberFormat="1" applyFont="1" applyFill="1" applyBorder="1" applyAlignment="1">
      <alignment horizontal="left" vertical="top" wrapText="1"/>
    </xf>
    <xf numFmtId="0" fontId="3" fillId="3" borderId="14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center" vertical="top" wrapText="1"/>
    </xf>
    <xf numFmtId="0" fontId="5" fillId="5" borderId="8" xfId="2" applyNumberFormat="1" applyFont="1" applyFill="1" applyBorder="1" applyAlignment="1">
      <alignment horizontal="left" vertical="top" wrapText="1"/>
    </xf>
    <xf numFmtId="0" fontId="5" fillId="5" borderId="0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41" fontId="3" fillId="0" borderId="1" xfId="1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/>
    <xf numFmtId="41" fontId="4" fillId="0" borderId="13" xfId="1" applyNumberFormat="1" applyFont="1" applyFill="1" applyBorder="1" applyAlignment="1">
      <alignment horizontal="right" vertical="top" wrapText="1"/>
    </xf>
    <xf numFmtId="41" fontId="3" fillId="0" borderId="13" xfId="1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0" fontId="5" fillId="5" borderId="2" xfId="2" applyNumberFormat="1" applyFont="1" applyFill="1" applyBorder="1" applyAlignment="1">
      <alignment horizontal="left" vertical="top" wrapText="1"/>
    </xf>
    <xf numFmtId="0" fontId="5" fillId="5" borderId="12" xfId="2" applyNumberFormat="1" applyFont="1" applyFill="1" applyBorder="1" applyAlignment="1">
      <alignment horizontal="left" vertical="top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/>
    </xf>
    <xf numFmtId="0" fontId="4" fillId="0" borderId="12" xfId="2" applyNumberFormat="1" applyFont="1" applyFill="1" applyBorder="1" applyAlignment="1">
      <alignment horizontal="center"/>
    </xf>
    <xf numFmtId="1" fontId="4" fillId="0" borderId="13" xfId="1" applyNumberFormat="1" applyFont="1" applyFill="1" applyBorder="1" applyAlignment="1">
      <alignment horizontal="left" vertical="top" wrapText="1"/>
    </xf>
    <xf numFmtId="41" fontId="4" fillId="0" borderId="13" xfId="1" quotePrefix="1" applyNumberFormat="1" applyFont="1" applyFill="1" applyBorder="1" applyAlignment="1">
      <alignment horizontal="left" vertical="center" wrapText="1"/>
    </xf>
    <xf numFmtId="0" fontId="4" fillId="0" borderId="13" xfId="1" quotePrefix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166" fontId="0" fillId="0" borderId="17" xfId="4" applyNumberFormat="1" applyFont="1" applyBorder="1" applyAlignment="1">
      <alignment horizontal="center"/>
    </xf>
    <xf numFmtId="166" fontId="0" fillId="0" borderId="18" xfId="4" applyNumberFormat="1" applyFont="1" applyBorder="1" applyAlignment="1">
      <alignment horizontal="center"/>
    </xf>
    <xf numFmtId="166" fontId="0" fillId="0" borderId="19" xfId="4" applyNumberFormat="1" applyFont="1" applyBorder="1" applyAlignment="1">
      <alignment horizontal="center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5" xfId="2" applyNumberFormat="1" applyFont="1" applyFill="1" applyBorder="1" applyAlignment="1">
      <alignment horizontal="center" vertical="center" wrapText="1"/>
    </xf>
    <xf numFmtId="0" fontId="3" fillId="3" borderId="2" xfId="2" applyNumberFormat="1" applyFont="1" applyFill="1" applyBorder="1" applyAlignment="1">
      <alignment horizontal="center" vertical="center" wrapText="1"/>
    </xf>
    <xf numFmtId="0" fontId="3" fillId="3" borderId="12" xfId="2" applyNumberFormat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0" fontId="3" fillId="3" borderId="6" xfId="2" applyNumberFormat="1" applyFont="1" applyFill="1" applyBorder="1" applyAlignment="1">
      <alignment horizontal="center" vertical="center" wrapText="1"/>
    </xf>
    <xf numFmtId="0" fontId="3" fillId="3" borderId="15" xfId="2" applyNumberFormat="1" applyFont="1" applyFill="1" applyBorder="1" applyAlignment="1">
      <alignment horizontal="center" vertical="center" wrapText="1"/>
    </xf>
    <xf numFmtId="0" fontId="3" fillId="3" borderId="7" xfId="2" applyNumberFormat="1" applyFont="1" applyFill="1" applyBorder="1" applyAlignment="1">
      <alignment horizontal="center" vertical="center" wrapText="1"/>
    </xf>
    <xf numFmtId="41" fontId="3" fillId="3" borderId="1" xfId="1" applyNumberFormat="1" applyFont="1" applyFill="1" applyBorder="1" applyAlignment="1">
      <alignment horizontal="center" vertical="center" wrapText="1"/>
    </xf>
    <xf numFmtId="0" fontId="4" fillId="3" borderId="5" xfId="2" applyNumberFormat="1" applyFont="1" applyFill="1" applyBorder="1" applyAlignment="1"/>
    <xf numFmtId="0" fontId="9" fillId="0" borderId="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41" fontId="9" fillId="0" borderId="1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41" fontId="20" fillId="0" borderId="0" xfId="1" applyFont="1"/>
    <xf numFmtId="41" fontId="3" fillId="0" borderId="0" xfId="1" applyFont="1" applyFill="1" applyBorder="1" applyAlignment="1">
      <alignment vertical="top"/>
    </xf>
    <xf numFmtId="0" fontId="0" fillId="0" borderId="0" xfId="4" applyNumberFormat="1" applyFont="1"/>
    <xf numFmtId="0" fontId="0" fillId="0" borderId="0" xfId="0" applyNumberFormat="1"/>
    <xf numFmtId="0" fontId="21" fillId="0" borderId="13" xfId="2" applyNumberFormat="1" applyFont="1" applyFill="1" applyBorder="1" applyAlignment="1">
      <alignment horizontal="center" vertical="top"/>
    </xf>
    <xf numFmtId="0" fontId="21" fillId="0" borderId="8" xfId="2" applyNumberFormat="1" applyFont="1" applyFill="1" applyBorder="1" applyAlignment="1">
      <alignment horizontal="left" vertical="top"/>
    </xf>
    <xf numFmtId="0" fontId="17" fillId="0" borderId="0" xfId="2" applyNumberFormat="1" applyFont="1" applyFill="1" applyBorder="1" applyAlignment="1"/>
    <xf numFmtId="0" fontId="17" fillId="0" borderId="13" xfId="2" applyNumberFormat="1" applyFont="1" applyFill="1" applyBorder="1" applyAlignment="1"/>
    <xf numFmtId="0" fontId="17" fillId="0" borderId="0" xfId="2" applyNumberFormat="1" applyFont="1" applyFill="1" applyBorder="1" applyAlignment="1">
      <alignment horizontal="center"/>
    </xf>
    <xf numFmtId="0" fontId="17" fillId="0" borderId="0" xfId="2" applyNumberFormat="1" applyFont="1" applyFill="1" applyBorder="1" applyAlignment="1">
      <alignment horizontal="left"/>
    </xf>
    <xf numFmtId="0" fontId="17" fillId="0" borderId="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center" vertical="top" wrapText="1"/>
    </xf>
    <xf numFmtId="41" fontId="17" fillId="0" borderId="13" xfId="2" applyNumberFormat="1" applyFont="1" applyFill="1" applyBorder="1" applyAlignment="1">
      <alignment horizontal="left" vertical="top" wrapText="1"/>
    </xf>
    <xf numFmtId="41" fontId="21" fillId="0" borderId="14" xfId="1" applyNumberFormat="1" applyFont="1" applyFill="1" applyBorder="1" applyAlignment="1">
      <alignment horizontal="center" vertical="top"/>
    </xf>
    <xf numFmtId="41" fontId="17" fillId="0" borderId="13" xfId="1" applyNumberFormat="1" applyFont="1" applyFill="1" applyBorder="1" applyAlignment="1">
      <alignment horizontal="left" vertical="top"/>
    </xf>
    <xf numFmtId="0" fontId="22" fillId="0" borderId="0" xfId="0" applyFont="1" applyFill="1"/>
    <xf numFmtId="0" fontId="17" fillId="0" borderId="8" xfId="2" applyNumberFormat="1" applyFont="1" applyFill="1" applyBorder="1" applyAlignment="1">
      <alignment horizontal="left" vertical="top"/>
    </xf>
    <xf numFmtId="41" fontId="17" fillId="0" borderId="14" xfId="1" applyNumberFormat="1" applyFont="1" applyFill="1" applyBorder="1" applyAlignment="1">
      <alignment horizontal="center" vertical="top"/>
    </xf>
    <xf numFmtId="41" fontId="23" fillId="0" borderId="0" xfId="2" applyNumberFormat="1" applyFont="1" applyFill="1" applyBorder="1" applyAlignment="1">
      <alignment horizontal="left" vertical="top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top" wrapText="1"/>
    </xf>
    <xf numFmtId="41" fontId="9" fillId="0" borderId="13" xfId="0" applyNumberFormat="1" applyFont="1" applyBorder="1" applyAlignment="1">
      <alignment horizontal="center" vertical="center"/>
    </xf>
    <xf numFmtId="41" fontId="9" fillId="0" borderId="5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</cellXfs>
  <cellStyles count="5">
    <cellStyle name="Comma" xfId="4" builtinId="3"/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447675</xdr:colOff>
      <xdr:row>88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175926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390525</xdr:colOff>
      <xdr:row>88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172974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88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489</xdr:row>
      <xdr:rowOff>95250</xdr:rowOff>
    </xdr:from>
    <xdr:to>
      <xdr:col>0</xdr:col>
      <xdr:colOff>504825</xdr:colOff>
      <xdr:row>489</xdr:row>
      <xdr:rowOff>190500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447675</xdr:colOff>
      <xdr:row>571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390525</xdr:colOff>
      <xdr:row>571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504825</xdr:colOff>
      <xdr:row>571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447675</xdr:colOff>
      <xdr:row>572</xdr:row>
      <xdr:rowOff>0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390525</xdr:colOff>
      <xdr:row>572</xdr:row>
      <xdr:rowOff>0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572</xdr:row>
      <xdr:rowOff>0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504825</xdr:colOff>
      <xdr:row>571</xdr:row>
      <xdr:rowOff>190500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447675</xdr:colOff>
      <xdr:row>571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390525</xdr:colOff>
      <xdr:row>571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504825</xdr:colOff>
      <xdr:row>571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104775</xdr:colOff>
      <xdr:row>488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571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219075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219075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428625</xdr:colOff>
      <xdr:row>25</xdr:row>
      <xdr:rowOff>171450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28575</xdr:colOff>
      <xdr:row>25</xdr:row>
      <xdr:rowOff>171450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28575</xdr:colOff>
      <xdr:row>458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447675</xdr:colOff>
      <xdr:row>495</xdr:row>
      <xdr:rowOff>0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175926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390525</xdr:colOff>
      <xdr:row>495</xdr:row>
      <xdr:rowOff>0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172974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104775</xdr:colOff>
      <xdr:row>495</xdr:row>
      <xdr:rowOff>0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500</xdr:row>
      <xdr:rowOff>0</xdr:rowOff>
    </xdr:from>
    <xdr:to>
      <xdr:col>0</xdr:col>
      <xdr:colOff>104775</xdr:colOff>
      <xdr:row>500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500</xdr:row>
      <xdr:rowOff>0</xdr:rowOff>
    </xdr:from>
    <xdr:to>
      <xdr:col>0</xdr:col>
      <xdr:colOff>104775</xdr:colOff>
      <xdr:row>500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500</xdr:row>
      <xdr:rowOff>0</xdr:rowOff>
    </xdr:from>
    <xdr:to>
      <xdr:col>0</xdr:col>
      <xdr:colOff>104775</xdr:colOff>
      <xdr:row>500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500</xdr:row>
      <xdr:rowOff>0</xdr:rowOff>
    </xdr:from>
    <xdr:to>
      <xdr:col>0</xdr:col>
      <xdr:colOff>104775</xdr:colOff>
      <xdr:row>500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90</xdr:row>
      <xdr:rowOff>0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80</xdr:row>
      <xdr:rowOff>9525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458</xdr:row>
      <xdr:rowOff>95250</xdr:rowOff>
    </xdr:from>
    <xdr:to>
      <xdr:col>9</xdr:col>
      <xdr:colOff>161925</xdr:colOff>
      <xdr:row>458</xdr:row>
      <xdr:rowOff>200025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567</xdr:row>
      <xdr:rowOff>0</xdr:rowOff>
    </xdr:from>
    <xdr:to>
      <xdr:col>8</xdr:col>
      <xdr:colOff>314325</xdr:colOff>
      <xdr:row>567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567</xdr:row>
      <xdr:rowOff>0</xdr:rowOff>
    </xdr:from>
    <xdr:to>
      <xdr:col>7</xdr:col>
      <xdr:colOff>95250</xdr:colOff>
      <xdr:row>567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567</xdr:row>
      <xdr:rowOff>0</xdr:rowOff>
    </xdr:from>
    <xdr:to>
      <xdr:col>9</xdr:col>
      <xdr:colOff>161925</xdr:colOff>
      <xdr:row>567</xdr:row>
      <xdr:rowOff>114300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567</xdr:row>
      <xdr:rowOff>0</xdr:rowOff>
    </xdr:from>
    <xdr:to>
      <xdr:col>8</xdr:col>
      <xdr:colOff>314325</xdr:colOff>
      <xdr:row>568</xdr:row>
      <xdr:rowOff>9525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567</xdr:row>
      <xdr:rowOff>0</xdr:rowOff>
    </xdr:from>
    <xdr:to>
      <xdr:col>7</xdr:col>
      <xdr:colOff>95250</xdr:colOff>
      <xdr:row>568</xdr:row>
      <xdr:rowOff>9525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568</xdr:row>
      <xdr:rowOff>9525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567</xdr:row>
      <xdr:rowOff>0</xdr:rowOff>
    </xdr:from>
    <xdr:to>
      <xdr:col>9</xdr:col>
      <xdr:colOff>161925</xdr:colOff>
      <xdr:row>568</xdr:row>
      <xdr:rowOff>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568</xdr:row>
      <xdr:rowOff>0</xdr:rowOff>
    </xdr:from>
    <xdr:to>
      <xdr:col>8</xdr:col>
      <xdr:colOff>314325</xdr:colOff>
      <xdr:row>568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568</xdr:row>
      <xdr:rowOff>0</xdr:rowOff>
    </xdr:from>
    <xdr:to>
      <xdr:col>7</xdr:col>
      <xdr:colOff>95250</xdr:colOff>
      <xdr:row>568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568</xdr:row>
      <xdr:rowOff>0</xdr:rowOff>
    </xdr:from>
    <xdr:to>
      <xdr:col>0</xdr:col>
      <xdr:colOff>104775</xdr:colOff>
      <xdr:row>568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568</xdr:row>
      <xdr:rowOff>0</xdr:rowOff>
    </xdr:from>
    <xdr:to>
      <xdr:col>9</xdr:col>
      <xdr:colOff>161925</xdr:colOff>
      <xdr:row>568</xdr:row>
      <xdr:rowOff>114300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89</xdr:row>
      <xdr:rowOff>190500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104775</xdr:colOff>
      <xdr:row>98</xdr:row>
      <xdr:rowOff>190500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228600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228600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428625</xdr:colOff>
      <xdr:row>17</xdr:row>
      <xdr:rowOff>180975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0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28575</xdr:colOff>
      <xdr:row>17</xdr:row>
      <xdr:rowOff>180975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28575</xdr:colOff>
      <xdr:row>458</xdr:row>
      <xdr:rowOff>114300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9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3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3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36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37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3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3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4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190500</xdr:rowOff>
    </xdr:to>
    <xdr:sp macro="" textlink="">
      <xdr:nvSpPr>
        <xdr:cNvPr id="44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4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45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489</xdr:row>
      <xdr:rowOff>0</xdr:rowOff>
    </xdr:from>
    <xdr:to>
      <xdr:col>0</xdr:col>
      <xdr:colOff>104775</xdr:colOff>
      <xdr:row>490</xdr:row>
      <xdr:rowOff>9525</xdr:rowOff>
    </xdr:to>
    <xdr:sp macro="" textlink="">
      <xdr:nvSpPr>
        <xdr:cNvPr id="460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104775</xdr:colOff>
      <xdr:row>494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104775</xdr:colOff>
      <xdr:row>494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104775</xdr:colOff>
      <xdr:row>494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494</xdr:row>
      <xdr:rowOff>0</xdr:rowOff>
    </xdr:from>
    <xdr:to>
      <xdr:col>0</xdr:col>
      <xdr:colOff>104775</xdr:colOff>
      <xdr:row>494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87</xdr:row>
      <xdr:rowOff>38100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6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7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8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9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0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1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2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3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4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5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6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7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8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9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0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1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6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7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8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9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0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1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2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3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4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5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6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7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6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6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371475</xdr:colOff>
      <xdr:row>58</xdr:row>
      <xdr:rowOff>28575</xdr:rowOff>
    </xdr:to>
    <xdr:sp macro="" textlink="">
      <xdr:nvSpPr>
        <xdr:cNvPr id="562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342900</xdr:colOff>
      <xdr:row>58</xdr:row>
      <xdr:rowOff>28575</xdr:rowOff>
    </xdr:to>
    <xdr:sp macro="" textlink="">
      <xdr:nvSpPr>
        <xdr:cNvPr id="563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104775</xdr:colOff>
      <xdr:row>58</xdr:row>
      <xdr:rowOff>28575</xdr:rowOff>
    </xdr:to>
    <xdr:sp macro="" textlink="">
      <xdr:nvSpPr>
        <xdr:cNvPr id="564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104775</xdr:colOff>
      <xdr:row>58</xdr:row>
      <xdr:rowOff>28575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104775</xdr:colOff>
      <xdr:row>58</xdr:row>
      <xdr:rowOff>28575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104775</xdr:colOff>
      <xdr:row>58</xdr:row>
      <xdr:rowOff>28575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6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6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0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1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7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7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7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7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8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59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600" name="Text Box 1"/>
        <xdr:cNvSpPr>
          <a:spLocks noChangeArrowheads="1"/>
        </xdr:cNvSpPr>
      </xdr:nvSpPr>
      <xdr:spPr bwMode="auto">
        <a:xfrm>
          <a:off x="0" y="47996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601" name="Text Box 2"/>
        <xdr:cNvSpPr>
          <a:spLocks noChangeArrowheads="1"/>
        </xdr:cNvSpPr>
      </xdr:nvSpPr>
      <xdr:spPr bwMode="auto">
        <a:xfrm>
          <a:off x="0" y="47996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2" name="Text Box 1"/>
        <xdr:cNvSpPr>
          <a:spLocks noChangeArrowheads="1"/>
        </xdr:cNvSpPr>
      </xdr:nvSpPr>
      <xdr:spPr bwMode="auto">
        <a:xfrm>
          <a:off x="0" y="4799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603" name="Text Box 2"/>
        <xdr:cNvSpPr>
          <a:spLocks noChangeArrowheads="1"/>
        </xdr:cNvSpPr>
      </xdr:nvSpPr>
      <xdr:spPr bwMode="auto">
        <a:xfrm>
          <a:off x="0" y="47996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0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0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1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2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3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1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620" name="Text Box 1"/>
        <xdr:cNvSpPr>
          <a:spLocks noChangeArrowheads="1"/>
        </xdr:cNvSpPr>
      </xdr:nvSpPr>
      <xdr:spPr bwMode="auto">
        <a:xfrm>
          <a:off x="0" y="469677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621" name="Text Box 2"/>
        <xdr:cNvSpPr>
          <a:spLocks noChangeArrowheads="1"/>
        </xdr:cNvSpPr>
      </xdr:nvSpPr>
      <xdr:spPr bwMode="auto">
        <a:xfrm>
          <a:off x="0" y="469677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2" name="Text Box 1"/>
        <xdr:cNvSpPr>
          <a:spLocks noChangeArrowheads="1"/>
        </xdr:cNvSpPr>
      </xdr:nvSpPr>
      <xdr:spPr bwMode="auto">
        <a:xfrm>
          <a:off x="0" y="46967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623" name="Text Box 2"/>
        <xdr:cNvSpPr>
          <a:spLocks noChangeArrowheads="1"/>
        </xdr:cNvSpPr>
      </xdr:nvSpPr>
      <xdr:spPr bwMode="auto">
        <a:xfrm>
          <a:off x="0" y="469677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2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3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228600</xdr:rowOff>
    </xdr:to>
    <xdr:sp macro="" textlink="">
      <xdr:nvSpPr>
        <xdr:cNvPr id="64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228600</xdr:rowOff>
    </xdr:to>
    <xdr:sp macro="" textlink="">
      <xdr:nvSpPr>
        <xdr:cNvPr id="64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64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4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4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4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4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5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5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5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65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476</xdr:row>
      <xdr:rowOff>0</xdr:rowOff>
    </xdr:from>
    <xdr:to>
      <xdr:col>0</xdr:col>
      <xdr:colOff>447675</xdr:colOff>
      <xdr:row>477</xdr:row>
      <xdr:rowOff>0</xdr:rowOff>
    </xdr:to>
    <xdr:sp macro="" textlink="">
      <xdr:nvSpPr>
        <xdr:cNvPr id="654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476</xdr:row>
      <xdr:rowOff>0</xdr:rowOff>
    </xdr:from>
    <xdr:to>
      <xdr:col>0</xdr:col>
      <xdr:colOff>390525</xdr:colOff>
      <xdr:row>477</xdr:row>
      <xdr:rowOff>0</xdr:rowOff>
    </xdr:to>
    <xdr:sp macro="" textlink="">
      <xdr:nvSpPr>
        <xdr:cNvPr id="655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476</xdr:row>
      <xdr:rowOff>0</xdr:rowOff>
    </xdr:from>
    <xdr:to>
      <xdr:col>0</xdr:col>
      <xdr:colOff>104775</xdr:colOff>
      <xdr:row>477</xdr:row>
      <xdr:rowOff>0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480</xdr:row>
      <xdr:rowOff>0</xdr:rowOff>
    </xdr:from>
    <xdr:to>
      <xdr:col>0</xdr:col>
      <xdr:colOff>104775</xdr:colOff>
      <xdr:row>480</xdr:row>
      <xdr:rowOff>190500</xdr:rowOff>
    </xdr:to>
    <xdr:sp macro="" textlink="">
      <xdr:nvSpPr>
        <xdr:cNvPr id="657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480</xdr:row>
      <xdr:rowOff>0</xdr:rowOff>
    </xdr:from>
    <xdr:to>
      <xdr:col>0</xdr:col>
      <xdr:colOff>104775</xdr:colOff>
      <xdr:row>480</xdr:row>
      <xdr:rowOff>190500</xdr:rowOff>
    </xdr:to>
    <xdr:sp macro="" textlink="">
      <xdr:nvSpPr>
        <xdr:cNvPr id="658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480</xdr:row>
      <xdr:rowOff>0</xdr:rowOff>
    </xdr:from>
    <xdr:to>
      <xdr:col>0</xdr:col>
      <xdr:colOff>104775</xdr:colOff>
      <xdr:row>480</xdr:row>
      <xdr:rowOff>190500</xdr:rowOff>
    </xdr:to>
    <xdr:sp macro="" textlink="">
      <xdr:nvSpPr>
        <xdr:cNvPr id="659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480</xdr:row>
      <xdr:rowOff>0</xdr:rowOff>
    </xdr:from>
    <xdr:to>
      <xdr:col>0</xdr:col>
      <xdr:colOff>104775</xdr:colOff>
      <xdr:row>480</xdr:row>
      <xdr:rowOff>190500</xdr:rowOff>
    </xdr:to>
    <xdr:sp macro="" textlink="">
      <xdr:nvSpPr>
        <xdr:cNvPr id="660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1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2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6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95250</xdr:rowOff>
    </xdr:from>
    <xdr:to>
      <xdr:col>0</xdr:col>
      <xdr:colOff>428625</xdr:colOff>
      <xdr:row>466</xdr:row>
      <xdr:rowOff>66675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95250</xdr:rowOff>
    </xdr:from>
    <xdr:to>
      <xdr:col>0</xdr:col>
      <xdr:colOff>28575</xdr:colOff>
      <xdr:row>466</xdr:row>
      <xdr:rowOff>66675</xdr:rowOff>
    </xdr:to>
    <xdr:sp macro="" textlink="">
      <xdr:nvSpPr>
        <xdr:cNvPr id="670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479</xdr:row>
      <xdr:rowOff>0</xdr:rowOff>
    </xdr:to>
    <xdr:sp macro="" textlink="">
      <xdr:nvSpPr>
        <xdr:cNvPr id="671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104775</xdr:colOff>
      <xdr:row>471</xdr:row>
      <xdr:rowOff>9525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73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74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75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76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7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8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8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8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8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478</xdr:row>
      <xdr:rowOff>0</xdr:rowOff>
    </xdr:from>
    <xdr:to>
      <xdr:col>0</xdr:col>
      <xdr:colOff>104775</xdr:colOff>
      <xdr:row>478</xdr:row>
      <xdr:rowOff>190500</xdr:rowOff>
    </xdr:to>
    <xdr:sp macro="" textlink="">
      <xdr:nvSpPr>
        <xdr:cNvPr id="68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85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86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8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8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8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9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9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483</xdr:row>
      <xdr:rowOff>0</xdr:rowOff>
    </xdr:from>
    <xdr:to>
      <xdr:col>0</xdr:col>
      <xdr:colOff>104775</xdr:colOff>
      <xdr:row>483</xdr:row>
      <xdr:rowOff>190500</xdr:rowOff>
    </xdr:to>
    <xdr:sp macro="" textlink="">
      <xdr:nvSpPr>
        <xdr:cNvPr id="69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5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6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7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8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69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465</xdr:row>
      <xdr:rowOff>0</xdr:rowOff>
    </xdr:from>
    <xdr:to>
      <xdr:col>0</xdr:col>
      <xdr:colOff>104775</xdr:colOff>
      <xdr:row>465</xdr:row>
      <xdr:rowOff>190500</xdr:rowOff>
    </xdr:to>
    <xdr:sp macro="" textlink="">
      <xdr:nvSpPr>
        <xdr:cNvPr id="70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474</xdr:row>
      <xdr:rowOff>38100</xdr:rowOff>
    </xdr:to>
    <xdr:sp macro="" textlink="">
      <xdr:nvSpPr>
        <xdr:cNvPr id="701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0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104775</xdr:colOff>
      <xdr:row>462</xdr:row>
      <xdr:rowOff>190500</xdr:rowOff>
    </xdr:to>
    <xdr:sp macro="" textlink="">
      <xdr:nvSpPr>
        <xdr:cNvPr id="7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26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27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28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29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30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31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32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33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34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35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36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37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38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39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40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504</xdr:row>
      <xdr:rowOff>0</xdr:rowOff>
    </xdr:from>
    <xdr:to>
      <xdr:col>0</xdr:col>
      <xdr:colOff>104775</xdr:colOff>
      <xdr:row>504</xdr:row>
      <xdr:rowOff>190500</xdr:rowOff>
    </xdr:to>
    <xdr:sp macro="" textlink="">
      <xdr:nvSpPr>
        <xdr:cNvPr id="741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2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3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4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5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6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7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8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49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0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1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2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3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4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5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6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7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8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59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60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61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62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63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64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567</xdr:row>
      <xdr:rowOff>0</xdr:rowOff>
    </xdr:from>
    <xdr:to>
      <xdr:col>0</xdr:col>
      <xdr:colOff>104775</xdr:colOff>
      <xdr:row>567</xdr:row>
      <xdr:rowOff>190500</xdr:rowOff>
    </xdr:to>
    <xdr:sp macro="" textlink="">
      <xdr:nvSpPr>
        <xdr:cNvPr id="765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503</xdr:row>
      <xdr:rowOff>0</xdr:rowOff>
    </xdr:from>
    <xdr:to>
      <xdr:col>0</xdr:col>
      <xdr:colOff>371475</xdr:colOff>
      <xdr:row>504</xdr:row>
      <xdr:rowOff>28575</xdr:rowOff>
    </xdr:to>
    <xdr:sp macro="" textlink="">
      <xdr:nvSpPr>
        <xdr:cNvPr id="766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503</xdr:row>
      <xdr:rowOff>0</xdr:rowOff>
    </xdr:from>
    <xdr:to>
      <xdr:col>0</xdr:col>
      <xdr:colOff>342900</xdr:colOff>
      <xdr:row>504</xdr:row>
      <xdr:rowOff>28575</xdr:rowOff>
    </xdr:to>
    <xdr:sp macro="" textlink="">
      <xdr:nvSpPr>
        <xdr:cNvPr id="767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503</xdr:row>
      <xdr:rowOff>0</xdr:rowOff>
    </xdr:from>
    <xdr:to>
      <xdr:col>0</xdr:col>
      <xdr:colOff>104775</xdr:colOff>
      <xdr:row>504</xdr:row>
      <xdr:rowOff>28575</xdr:rowOff>
    </xdr:to>
    <xdr:sp macro="" textlink="">
      <xdr:nvSpPr>
        <xdr:cNvPr id="768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503</xdr:row>
      <xdr:rowOff>0</xdr:rowOff>
    </xdr:from>
    <xdr:to>
      <xdr:col>0</xdr:col>
      <xdr:colOff>104775</xdr:colOff>
      <xdr:row>504</xdr:row>
      <xdr:rowOff>28575</xdr:rowOff>
    </xdr:to>
    <xdr:sp macro="" textlink="">
      <xdr:nvSpPr>
        <xdr:cNvPr id="769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503</xdr:row>
      <xdr:rowOff>0</xdr:rowOff>
    </xdr:from>
    <xdr:to>
      <xdr:col>0</xdr:col>
      <xdr:colOff>104775</xdr:colOff>
      <xdr:row>504</xdr:row>
      <xdr:rowOff>28575</xdr:rowOff>
    </xdr:to>
    <xdr:sp macro="" textlink="">
      <xdr:nvSpPr>
        <xdr:cNvPr id="770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503</xdr:row>
      <xdr:rowOff>0</xdr:rowOff>
    </xdr:from>
    <xdr:to>
      <xdr:col>0</xdr:col>
      <xdr:colOff>104775</xdr:colOff>
      <xdr:row>504</xdr:row>
      <xdr:rowOff>28575</xdr:rowOff>
    </xdr:to>
    <xdr:sp macro="" textlink="">
      <xdr:nvSpPr>
        <xdr:cNvPr id="771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8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79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0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1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78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371475</xdr:colOff>
      <xdr:row>175</xdr:row>
      <xdr:rowOff>190500</xdr:rowOff>
    </xdr:to>
    <xdr:sp macro="" textlink="">
      <xdr:nvSpPr>
        <xdr:cNvPr id="788" name="Text Box 1"/>
        <xdr:cNvSpPr>
          <a:spLocks noChangeArrowheads="1"/>
        </xdr:cNvSpPr>
      </xdr:nvSpPr>
      <xdr:spPr bwMode="auto">
        <a:xfrm>
          <a:off x="0" y="636270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342900</xdr:colOff>
      <xdr:row>175</xdr:row>
      <xdr:rowOff>190500</xdr:rowOff>
    </xdr:to>
    <xdr:sp macro="" textlink="">
      <xdr:nvSpPr>
        <xdr:cNvPr id="789" name="Text Box 2"/>
        <xdr:cNvSpPr>
          <a:spLocks noChangeArrowheads="1"/>
        </xdr:cNvSpPr>
      </xdr:nvSpPr>
      <xdr:spPr bwMode="auto">
        <a:xfrm>
          <a:off x="0" y="636270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104775</xdr:colOff>
      <xdr:row>175</xdr:row>
      <xdr:rowOff>190500</xdr:rowOff>
    </xdr:to>
    <xdr:sp macro="" textlink="">
      <xdr:nvSpPr>
        <xdr:cNvPr id="790" name="Text Box 1"/>
        <xdr:cNvSpPr>
          <a:spLocks noChangeArrowheads="1"/>
        </xdr:cNvSpPr>
      </xdr:nvSpPr>
      <xdr:spPr bwMode="auto">
        <a:xfrm>
          <a:off x="0" y="6362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428625</xdr:colOff>
      <xdr:row>175</xdr:row>
      <xdr:rowOff>114300</xdr:rowOff>
    </xdr:to>
    <xdr:sp macro="" textlink="">
      <xdr:nvSpPr>
        <xdr:cNvPr id="791" name="Text Box 2"/>
        <xdr:cNvSpPr>
          <a:spLocks noChangeArrowheads="1"/>
        </xdr:cNvSpPr>
      </xdr:nvSpPr>
      <xdr:spPr bwMode="auto">
        <a:xfrm>
          <a:off x="0" y="636270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28575</xdr:colOff>
      <xdr:row>227</xdr:row>
      <xdr:rowOff>114300</xdr:rowOff>
    </xdr:to>
    <xdr:sp macro="" textlink="">
      <xdr:nvSpPr>
        <xdr:cNvPr id="795" name="Text Box 2"/>
        <xdr:cNvSpPr>
          <a:spLocks noChangeArrowheads="1"/>
        </xdr:cNvSpPr>
      </xdr:nvSpPr>
      <xdr:spPr bwMode="auto">
        <a:xfrm>
          <a:off x="0" y="735139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79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2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3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4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5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0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1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1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1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1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1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15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1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1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1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1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2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3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4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5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2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3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83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371475</xdr:colOff>
      <xdr:row>170</xdr:row>
      <xdr:rowOff>190500</xdr:rowOff>
    </xdr:to>
    <xdr:sp macro="" textlink="">
      <xdr:nvSpPr>
        <xdr:cNvPr id="832" name="Text Box 1"/>
        <xdr:cNvSpPr>
          <a:spLocks noChangeArrowheads="1"/>
        </xdr:cNvSpPr>
      </xdr:nvSpPr>
      <xdr:spPr bwMode="auto">
        <a:xfrm>
          <a:off x="0" y="62598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342900</xdr:colOff>
      <xdr:row>170</xdr:row>
      <xdr:rowOff>190500</xdr:rowOff>
    </xdr:to>
    <xdr:sp macro="" textlink="">
      <xdr:nvSpPr>
        <xdr:cNvPr id="833" name="Text Box 2"/>
        <xdr:cNvSpPr>
          <a:spLocks noChangeArrowheads="1"/>
        </xdr:cNvSpPr>
      </xdr:nvSpPr>
      <xdr:spPr bwMode="auto">
        <a:xfrm>
          <a:off x="0" y="62598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83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428625</xdr:colOff>
      <xdr:row>170</xdr:row>
      <xdr:rowOff>114300</xdr:rowOff>
    </xdr:to>
    <xdr:sp macro="" textlink="">
      <xdr:nvSpPr>
        <xdr:cNvPr id="835" name="Text Box 2"/>
        <xdr:cNvSpPr>
          <a:spLocks noChangeArrowheads="1"/>
        </xdr:cNvSpPr>
      </xdr:nvSpPr>
      <xdr:spPr bwMode="auto">
        <a:xfrm>
          <a:off x="0" y="62598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36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37" name="Text Box 2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38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28575</xdr:colOff>
      <xdr:row>227</xdr:row>
      <xdr:rowOff>114300</xdr:rowOff>
    </xdr:to>
    <xdr:sp macro="" textlink="">
      <xdr:nvSpPr>
        <xdr:cNvPr id="839" name="Text Box 2"/>
        <xdr:cNvSpPr>
          <a:spLocks noChangeArrowheads="1"/>
        </xdr:cNvSpPr>
      </xdr:nvSpPr>
      <xdr:spPr bwMode="auto">
        <a:xfrm>
          <a:off x="0" y="72513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6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7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8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49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5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5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5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5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5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85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5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5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5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5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6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87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371475</xdr:colOff>
      <xdr:row>158</xdr:row>
      <xdr:rowOff>190500</xdr:rowOff>
    </xdr:to>
    <xdr:sp macro="" textlink="">
      <xdr:nvSpPr>
        <xdr:cNvPr id="880" name="Text Box 1"/>
        <xdr:cNvSpPr>
          <a:spLocks noChangeArrowheads="1"/>
        </xdr:cNvSpPr>
      </xdr:nvSpPr>
      <xdr:spPr bwMode="auto">
        <a:xfrm>
          <a:off x="0" y="607980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342900</xdr:colOff>
      <xdr:row>158</xdr:row>
      <xdr:rowOff>190500</xdr:rowOff>
    </xdr:to>
    <xdr:sp macro="" textlink="">
      <xdr:nvSpPr>
        <xdr:cNvPr id="881" name="Text Box 2"/>
        <xdr:cNvSpPr>
          <a:spLocks noChangeArrowheads="1"/>
        </xdr:cNvSpPr>
      </xdr:nvSpPr>
      <xdr:spPr bwMode="auto">
        <a:xfrm>
          <a:off x="0" y="607980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190500</xdr:rowOff>
    </xdr:to>
    <xdr:sp macro="" textlink="">
      <xdr:nvSpPr>
        <xdr:cNvPr id="882" name="Text Box 1"/>
        <xdr:cNvSpPr>
          <a:spLocks noChangeArrowheads="1"/>
        </xdr:cNvSpPr>
      </xdr:nvSpPr>
      <xdr:spPr bwMode="auto">
        <a:xfrm>
          <a:off x="0" y="60798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428625</xdr:colOff>
      <xdr:row>158</xdr:row>
      <xdr:rowOff>114300</xdr:rowOff>
    </xdr:to>
    <xdr:sp macro="" textlink="">
      <xdr:nvSpPr>
        <xdr:cNvPr id="883" name="Text Box 2"/>
        <xdr:cNvSpPr>
          <a:spLocks noChangeArrowheads="1"/>
        </xdr:cNvSpPr>
      </xdr:nvSpPr>
      <xdr:spPr bwMode="auto">
        <a:xfrm>
          <a:off x="0" y="607980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8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8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8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8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8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8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0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1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2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3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89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371475</xdr:colOff>
      <xdr:row>153</xdr:row>
      <xdr:rowOff>190500</xdr:rowOff>
    </xdr:to>
    <xdr:sp macro="" textlink="">
      <xdr:nvSpPr>
        <xdr:cNvPr id="900" name="Text Box 1"/>
        <xdr:cNvSpPr>
          <a:spLocks noChangeArrowheads="1"/>
        </xdr:cNvSpPr>
      </xdr:nvSpPr>
      <xdr:spPr bwMode="auto">
        <a:xfrm>
          <a:off x="0" y="597693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342900</xdr:colOff>
      <xdr:row>153</xdr:row>
      <xdr:rowOff>190500</xdr:rowOff>
    </xdr:to>
    <xdr:sp macro="" textlink="">
      <xdr:nvSpPr>
        <xdr:cNvPr id="901" name="Text Box 2"/>
        <xdr:cNvSpPr>
          <a:spLocks noChangeArrowheads="1"/>
        </xdr:cNvSpPr>
      </xdr:nvSpPr>
      <xdr:spPr bwMode="auto">
        <a:xfrm>
          <a:off x="0" y="597693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104775</xdr:colOff>
      <xdr:row>153</xdr:row>
      <xdr:rowOff>190500</xdr:rowOff>
    </xdr:to>
    <xdr:sp macro="" textlink="">
      <xdr:nvSpPr>
        <xdr:cNvPr id="902" name="Text Box 1"/>
        <xdr:cNvSpPr>
          <a:spLocks noChangeArrowheads="1"/>
        </xdr:cNvSpPr>
      </xdr:nvSpPr>
      <xdr:spPr bwMode="auto">
        <a:xfrm>
          <a:off x="0" y="59769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428625</xdr:colOff>
      <xdr:row>153</xdr:row>
      <xdr:rowOff>114300</xdr:rowOff>
    </xdr:to>
    <xdr:sp macro="" textlink="">
      <xdr:nvSpPr>
        <xdr:cNvPr id="903" name="Text Box 2"/>
        <xdr:cNvSpPr>
          <a:spLocks noChangeArrowheads="1"/>
        </xdr:cNvSpPr>
      </xdr:nvSpPr>
      <xdr:spPr bwMode="auto">
        <a:xfrm>
          <a:off x="0" y="597693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04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05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06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07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08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09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0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1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2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3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4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5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6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7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8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19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228</xdr:row>
      <xdr:rowOff>28575</xdr:rowOff>
    </xdr:to>
    <xdr:sp macro="" textlink="">
      <xdr:nvSpPr>
        <xdr:cNvPr id="920" name="Text Box 1"/>
        <xdr:cNvSpPr>
          <a:spLocks noChangeArrowheads="1"/>
        </xdr:cNvSpPr>
      </xdr:nvSpPr>
      <xdr:spPr bwMode="auto">
        <a:xfrm>
          <a:off x="0" y="72085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228</xdr:row>
      <xdr:rowOff>28575</xdr:rowOff>
    </xdr:to>
    <xdr:sp macro="" textlink="">
      <xdr:nvSpPr>
        <xdr:cNvPr id="921" name="Text Box 2"/>
        <xdr:cNvSpPr>
          <a:spLocks noChangeArrowheads="1"/>
        </xdr:cNvSpPr>
      </xdr:nvSpPr>
      <xdr:spPr bwMode="auto">
        <a:xfrm>
          <a:off x="0" y="72085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922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923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924" name="Text Box 2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925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26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27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28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29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30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31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32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933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171450</xdr:rowOff>
    </xdr:to>
    <xdr:sp macro="" textlink="">
      <xdr:nvSpPr>
        <xdr:cNvPr id="934" name="Text Box 2"/>
        <xdr:cNvSpPr>
          <a:spLocks noChangeArrowheads="1"/>
        </xdr:cNvSpPr>
      </xdr:nvSpPr>
      <xdr:spPr bwMode="auto">
        <a:xfrm>
          <a:off x="0" y="806386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28575</xdr:colOff>
      <xdr:row>458</xdr:row>
      <xdr:rowOff>171450</xdr:rowOff>
    </xdr:to>
    <xdr:sp macro="" textlink="">
      <xdr:nvSpPr>
        <xdr:cNvPr id="935" name="Text Box 2"/>
        <xdr:cNvSpPr>
          <a:spLocks noChangeArrowheads="1"/>
        </xdr:cNvSpPr>
      </xdr:nvSpPr>
      <xdr:spPr bwMode="auto">
        <a:xfrm>
          <a:off x="0" y="806386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36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37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38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39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0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1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2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3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4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5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6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968" name="Text Box 1"/>
        <xdr:cNvSpPr>
          <a:spLocks noChangeArrowheads="1"/>
        </xdr:cNvSpPr>
      </xdr:nvSpPr>
      <xdr:spPr bwMode="auto">
        <a:xfrm>
          <a:off x="0" y="615791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969" name="Text Box 2"/>
        <xdr:cNvSpPr>
          <a:spLocks noChangeArrowheads="1"/>
        </xdr:cNvSpPr>
      </xdr:nvSpPr>
      <xdr:spPr bwMode="auto">
        <a:xfrm>
          <a:off x="0" y="615791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0" name="Text Box 1"/>
        <xdr:cNvSpPr>
          <a:spLocks noChangeArrowheads="1"/>
        </xdr:cNvSpPr>
      </xdr:nvSpPr>
      <xdr:spPr bwMode="auto">
        <a:xfrm>
          <a:off x="0" y="6157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971" name="Text Box 2"/>
        <xdr:cNvSpPr>
          <a:spLocks noChangeArrowheads="1"/>
        </xdr:cNvSpPr>
      </xdr:nvSpPr>
      <xdr:spPr bwMode="auto">
        <a:xfrm>
          <a:off x="0" y="615791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8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79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0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1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8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988" name="Text Box 1"/>
        <xdr:cNvSpPr>
          <a:spLocks noChangeArrowheads="1"/>
        </xdr:cNvSpPr>
      </xdr:nvSpPr>
      <xdr:spPr bwMode="auto">
        <a:xfrm>
          <a:off x="0" y="605504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989" name="Text Box 2"/>
        <xdr:cNvSpPr>
          <a:spLocks noChangeArrowheads="1"/>
        </xdr:cNvSpPr>
      </xdr:nvSpPr>
      <xdr:spPr bwMode="auto">
        <a:xfrm>
          <a:off x="0" y="605504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90" name="Text Box 1"/>
        <xdr:cNvSpPr>
          <a:spLocks noChangeArrowheads="1"/>
        </xdr:cNvSpPr>
      </xdr:nvSpPr>
      <xdr:spPr bwMode="auto">
        <a:xfrm>
          <a:off x="0" y="6055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991" name="Text Box 2"/>
        <xdr:cNvSpPr>
          <a:spLocks noChangeArrowheads="1"/>
        </xdr:cNvSpPr>
      </xdr:nvSpPr>
      <xdr:spPr bwMode="auto">
        <a:xfrm>
          <a:off x="0" y="605504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190500</xdr:rowOff>
    </xdr:to>
    <xdr:sp macro="" textlink="">
      <xdr:nvSpPr>
        <xdr:cNvPr id="992" name="Text Box 1"/>
        <xdr:cNvSpPr>
          <a:spLocks noChangeArrowheads="1"/>
        </xdr:cNvSpPr>
      </xdr:nvSpPr>
      <xdr:spPr bwMode="auto">
        <a:xfrm>
          <a:off x="0" y="7735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190500</xdr:rowOff>
    </xdr:to>
    <xdr:sp macro="" textlink="">
      <xdr:nvSpPr>
        <xdr:cNvPr id="993" name="Text Box 2"/>
        <xdr:cNvSpPr>
          <a:spLocks noChangeArrowheads="1"/>
        </xdr:cNvSpPr>
      </xdr:nvSpPr>
      <xdr:spPr bwMode="auto">
        <a:xfrm>
          <a:off x="0" y="7735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94" name="Text Box 1"/>
        <xdr:cNvSpPr>
          <a:spLocks noChangeArrowheads="1"/>
        </xdr:cNvSpPr>
      </xdr:nvSpPr>
      <xdr:spPr bwMode="auto">
        <a:xfrm>
          <a:off x="0" y="7735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428625</xdr:colOff>
      <xdr:row>458</xdr:row>
      <xdr:rowOff>114300</xdr:rowOff>
    </xdr:to>
    <xdr:sp macro="" textlink="">
      <xdr:nvSpPr>
        <xdr:cNvPr id="995" name="Text Box 2"/>
        <xdr:cNvSpPr>
          <a:spLocks noChangeArrowheads="1"/>
        </xdr:cNvSpPr>
      </xdr:nvSpPr>
      <xdr:spPr bwMode="auto">
        <a:xfrm>
          <a:off x="0" y="7735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9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9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9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99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2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3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4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5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0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8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19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0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1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8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29" name="Text Box 2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190500</xdr:rowOff>
    </xdr:to>
    <xdr:sp macro="" textlink="">
      <xdr:nvSpPr>
        <xdr:cNvPr id="1030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28575</xdr:colOff>
      <xdr:row>458</xdr:row>
      <xdr:rowOff>114300</xdr:rowOff>
    </xdr:to>
    <xdr:sp macro="" textlink="">
      <xdr:nvSpPr>
        <xdr:cNvPr id="1031" name="Text Box 2"/>
        <xdr:cNvSpPr>
          <a:spLocks noChangeArrowheads="1"/>
        </xdr:cNvSpPr>
      </xdr:nvSpPr>
      <xdr:spPr bwMode="auto">
        <a:xfrm>
          <a:off x="0" y="732948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371475</xdr:colOff>
      <xdr:row>458</xdr:row>
      <xdr:rowOff>228600</xdr:rowOff>
    </xdr:to>
    <xdr:sp macro="" textlink="">
      <xdr:nvSpPr>
        <xdr:cNvPr id="1032" name="Text Box 1"/>
        <xdr:cNvSpPr>
          <a:spLocks noChangeArrowheads="1"/>
        </xdr:cNvSpPr>
      </xdr:nvSpPr>
      <xdr:spPr bwMode="auto">
        <a:xfrm>
          <a:off x="0" y="72866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342900</xdr:colOff>
      <xdr:row>458</xdr:row>
      <xdr:rowOff>228600</xdr:rowOff>
    </xdr:to>
    <xdr:sp macro="" textlink="">
      <xdr:nvSpPr>
        <xdr:cNvPr id="1033" name="Text Box 2"/>
        <xdr:cNvSpPr>
          <a:spLocks noChangeArrowheads="1"/>
        </xdr:cNvSpPr>
      </xdr:nvSpPr>
      <xdr:spPr bwMode="auto">
        <a:xfrm>
          <a:off x="0" y="72866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1034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1035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1036" name="Text Box 2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104775</xdr:colOff>
      <xdr:row>458</xdr:row>
      <xdr:rowOff>228600</xdr:rowOff>
    </xdr:to>
    <xdr:sp macro="" textlink="">
      <xdr:nvSpPr>
        <xdr:cNvPr id="1037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3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3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4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5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6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7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4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227</xdr:row>
      <xdr:rowOff>190500</xdr:rowOff>
    </xdr:to>
    <xdr:sp macro="" textlink="">
      <xdr:nvSpPr>
        <xdr:cNvPr id="1054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227</xdr:row>
      <xdr:rowOff>190500</xdr:rowOff>
    </xdr:to>
    <xdr:sp macro="" textlink="">
      <xdr:nvSpPr>
        <xdr:cNvPr id="1055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6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428625</xdr:colOff>
      <xdr:row>227</xdr:row>
      <xdr:rowOff>114300</xdr:rowOff>
    </xdr:to>
    <xdr:sp macro="" textlink="">
      <xdr:nvSpPr>
        <xdr:cNvPr id="1057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5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28575</xdr:colOff>
      <xdr:row>227</xdr:row>
      <xdr:rowOff>114300</xdr:rowOff>
    </xdr:to>
    <xdr:sp macro="" textlink="">
      <xdr:nvSpPr>
        <xdr:cNvPr id="1061" name="Text Box 2"/>
        <xdr:cNvSpPr>
          <a:spLocks noChangeArrowheads="1"/>
        </xdr:cNvSpPr>
      </xdr:nvSpPr>
      <xdr:spPr bwMode="auto">
        <a:xfrm>
          <a:off x="0" y="48444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8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69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0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1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7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1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8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09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227</xdr:row>
      <xdr:rowOff>190500</xdr:rowOff>
    </xdr:to>
    <xdr:sp macro="" textlink="">
      <xdr:nvSpPr>
        <xdr:cNvPr id="1098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227</xdr:row>
      <xdr:rowOff>190500</xdr:rowOff>
    </xdr:to>
    <xdr:sp macro="" textlink="">
      <xdr:nvSpPr>
        <xdr:cNvPr id="1099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0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428625</xdr:colOff>
      <xdr:row>227</xdr:row>
      <xdr:rowOff>114300</xdr:rowOff>
    </xdr:to>
    <xdr:sp macro="" textlink="">
      <xdr:nvSpPr>
        <xdr:cNvPr id="1101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2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3" name="Text Box 2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4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28575</xdr:colOff>
      <xdr:row>227</xdr:row>
      <xdr:rowOff>114300</xdr:rowOff>
    </xdr:to>
    <xdr:sp macro="" textlink="">
      <xdr:nvSpPr>
        <xdr:cNvPr id="1105" name="Text Box 2"/>
        <xdr:cNvSpPr>
          <a:spLocks noChangeArrowheads="1"/>
        </xdr:cNvSpPr>
      </xdr:nvSpPr>
      <xdr:spPr bwMode="auto">
        <a:xfrm>
          <a:off x="0" y="47444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0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2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3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4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5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1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2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3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227</xdr:row>
      <xdr:rowOff>190500</xdr:rowOff>
    </xdr:to>
    <xdr:sp macro="" textlink="">
      <xdr:nvSpPr>
        <xdr:cNvPr id="1146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227</xdr:row>
      <xdr:rowOff>190500</xdr:rowOff>
    </xdr:to>
    <xdr:sp macro="" textlink="">
      <xdr:nvSpPr>
        <xdr:cNvPr id="1147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48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428625</xdr:colOff>
      <xdr:row>227</xdr:row>
      <xdr:rowOff>114300</xdr:rowOff>
    </xdr:to>
    <xdr:sp macro="" textlink="">
      <xdr:nvSpPr>
        <xdr:cNvPr id="1149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5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227</xdr:row>
      <xdr:rowOff>190500</xdr:rowOff>
    </xdr:to>
    <xdr:sp macro="" textlink="">
      <xdr:nvSpPr>
        <xdr:cNvPr id="1166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227</xdr:row>
      <xdr:rowOff>190500</xdr:rowOff>
    </xdr:to>
    <xdr:sp macro="" textlink="">
      <xdr:nvSpPr>
        <xdr:cNvPr id="1167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68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428625</xdr:colOff>
      <xdr:row>227</xdr:row>
      <xdr:rowOff>114300</xdr:rowOff>
    </xdr:to>
    <xdr:sp macro="" textlink="">
      <xdr:nvSpPr>
        <xdr:cNvPr id="1169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0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1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2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3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4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5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6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7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8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79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80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81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82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83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84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85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228</xdr:row>
      <xdr:rowOff>28575</xdr:rowOff>
    </xdr:to>
    <xdr:sp macro="" textlink="">
      <xdr:nvSpPr>
        <xdr:cNvPr id="1186" name="Text Box 1"/>
        <xdr:cNvSpPr>
          <a:spLocks noChangeArrowheads="1"/>
        </xdr:cNvSpPr>
      </xdr:nvSpPr>
      <xdr:spPr bwMode="auto">
        <a:xfrm>
          <a:off x="0" y="47015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228</xdr:row>
      <xdr:rowOff>28575</xdr:rowOff>
    </xdr:to>
    <xdr:sp macro="" textlink="">
      <xdr:nvSpPr>
        <xdr:cNvPr id="1187" name="Text Box 2"/>
        <xdr:cNvSpPr>
          <a:spLocks noChangeArrowheads="1"/>
        </xdr:cNvSpPr>
      </xdr:nvSpPr>
      <xdr:spPr bwMode="auto">
        <a:xfrm>
          <a:off x="0" y="47015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188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189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190" name="Text Box 2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191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2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3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4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5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6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7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8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199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0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1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447675</xdr:colOff>
      <xdr:row>324</xdr:row>
      <xdr:rowOff>0</xdr:rowOff>
    </xdr:to>
    <xdr:sp macro="" textlink="">
      <xdr:nvSpPr>
        <xdr:cNvPr id="1202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390525</xdr:colOff>
      <xdr:row>324</xdr:row>
      <xdr:rowOff>0</xdr:rowOff>
    </xdr:to>
    <xdr:sp macro="" textlink="">
      <xdr:nvSpPr>
        <xdr:cNvPr id="1203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4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5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0</xdr:rowOff>
    </xdr:to>
    <xdr:sp macro="" textlink="">
      <xdr:nvSpPr>
        <xdr:cNvPr id="120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7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8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09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190500</xdr:rowOff>
    </xdr:to>
    <xdr:sp macro="" textlink="">
      <xdr:nvSpPr>
        <xdr:cNvPr id="1210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1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2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3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4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5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6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7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8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19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0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1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2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29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30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1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2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3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4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5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6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7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38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3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4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371475</xdr:colOff>
      <xdr:row>321</xdr:row>
      <xdr:rowOff>19050</xdr:rowOff>
    </xdr:to>
    <xdr:sp macro="" textlink="">
      <xdr:nvSpPr>
        <xdr:cNvPr id="1241" name="Text Box 1"/>
        <xdr:cNvSpPr>
          <a:spLocks noChangeArrowheads="1"/>
        </xdr:cNvSpPr>
      </xdr:nvSpPr>
      <xdr:spPr bwMode="auto">
        <a:xfrm>
          <a:off x="0" y="1410652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342900</xdr:colOff>
      <xdr:row>321</xdr:row>
      <xdr:rowOff>19050</xdr:rowOff>
    </xdr:to>
    <xdr:sp macro="" textlink="">
      <xdr:nvSpPr>
        <xdr:cNvPr id="1242" name="Text Box 2"/>
        <xdr:cNvSpPr>
          <a:spLocks noChangeArrowheads="1"/>
        </xdr:cNvSpPr>
      </xdr:nvSpPr>
      <xdr:spPr bwMode="auto">
        <a:xfrm>
          <a:off x="0" y="14106525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4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4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104775</xdr:colOff>
      <xdr:row>321</xdr:row>
      <xdr:rowOff>19050</xdr:rowOff>
    </xdr:to>
    <xdr:sp macro="" textlink="">
      <xdr:nvSpPr>
        <xdr:cNvPr id="1245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428625</xdr:colOff>
      <xdr:row>323</xdr:row>
      <xdr:rowOff>171450</xdr:rowOff>
    </xdr:to>
    <xdr:sp macro="" textlink="">
      <xdr:nvSpPr>
        <xdr:cNvPr id="1246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47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48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4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5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5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5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5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5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55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56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5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5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5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1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2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3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4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5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6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7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8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6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27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7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7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104775</xdr:colOff>
      <xdr:row>321</xdr:row>
      <xdr:rowOff>19050</xdr:rowOff>
    </xdr:to>
    <xdr:sp macro="" textlink="">
      <xdr:nvSpPr>
        <xdr:cNvPr id="1273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104775</xdr:colOff>
      <xdr:row>321</xdr:row>
      <xdr:rowOff>19050</xdr:rowOff>
    </xdr:to>
    <xdr:sp macro="" textlink="">
      <xdr:nvSpPr>
        <xdr:cNvPr id="1274" name="Text Box 2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7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7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104775</xdr:colOff>
      <xdr:row>321</xdr:row>
      <xdr:rowOff>19050</xdr:rowOff>
    </xdr:to>
    <xdr:sp macro="" textlink="">
      <xdr:nvSpPr>
        <xdr:cNvPr id="1277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28575</xdr:colOff>
      <xdr:row>323</xdr:row>
      <xdr:rowOff>171450</xdr:rowOff>
    </xdr:to>
    <xdr:sp macro="" textlink="">
      <xdr:nvSpPr>
        <xdr:cNvPr id="1278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7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8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8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8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89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90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1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2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3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4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5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6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7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1298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299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0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1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2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3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4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5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06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07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08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09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10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11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12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13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14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0</xdr:rowOff>
    </xdr:to>
    <xdr:sp macro="" textlink="">
      <xdr:nvSpPr>
        <xdr:cNvPr id="1315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1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1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1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1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2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237</xdr:row>
      <xdr:rowOff>190500</xdr:rowOff>
    </xdr:to>
    <xdr:sp macro="" textlink="">
      <xdr:nvSpPr>
        <xdr:cNvPr id="133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13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4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4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5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5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9525</xdr:rowOff>
    </xdr:to>
    <xdr:sp macro="" textlink="">
      <xdr:nvSpPr>
        <xdr:cNvPr id="135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53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54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55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356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57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58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59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0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1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2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3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4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5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6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7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8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6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5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6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7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8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8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8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83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384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85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86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87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88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89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90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91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392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39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39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371475</xdr:colOff>
      <xdr:row>280</xdr:row>
      <xdr:rowOff>28575</xdr:rowOff>
    </xdr:to>
    <xdr:sp macro="" textlink="">
      <xdr:nvSpPr>
        <xdr:cNvPr id="1395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342900</xdr:colOff>
      <xdr:row>280</xdr:row>
      <xdr:rowOff>28575</xdr:rowOff>
    </xdr:to>
    <xdr:sp macro="" textlink="">
      <xdr:nvSpPr>
        <xdr:cNvPr id="1396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39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39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280</xdr:row>
      <xdr:rowOff>28575</xdr:rowOff>
    </xdr:to>
    <xdr:sp macro="" textlink="">
      <xdr:nvSpPr>
        <xdr:cNvPr id="1399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428625</xdr:colOff>
      <xdr:row>323</xdr:row>
      <xdr:rowOff>180975</xdr:rowOff>
    </xdr:to>
    <xdr:sp macro="" textlink="">
      <xdr:nvSpPr>
        <xdr:cNvPr id="1400" name="Text Box 2"/>
        <xdr:cNvSpPr>
          <a:spLocks noChangeArrowheads="1"/>
        </xdr:cNvSpPr>
      </xdr:nvSpPr>
      <xdr:spPr bwMode="auto">
        <a:xfrm>
          <a:off x="0" y="148018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1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2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0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0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1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1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1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5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6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7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8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19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20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21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22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2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200025</xdr:rowOff>
    </xdr:to>
    <xdr:sp macro="" textlink="">
      <xdr:nvSpPr>
        <xdr:cNvPr id="142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2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2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280</xdr:row>
      <xdr:rowOff>28575</xdr:rowOff>
    </xdr:to>
    <xdr:sp macro="" textlink="">
      <xdr:nvSpPr>
        <xdr:cNvPr id="142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280</xdr:row>
      <xdr:rowOff>28575</xdr:rowOff>
    </xdr:to>
    <xdr:sp macro="" textlink="">
      <xdr:nvSpPr>
        <xdr:cNvPr id="1428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2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280</xdr:row>
      <xdr:rowOff>28575</xdr:rowOff>
    </xdr:to>
    <xdr:sp macro="" textlink="">
      <xdr:nvSpPr>
        <xdr:cNvPr id="1431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28575</xdr:colOff>
      <xdr:row>323</xdr:row>
      <xdr:rowOff>180975</xdr:rowOff>
    </xdr:to>
    <xdr:sp macro="" textlink="">
      <xdr:nvSpPr>
        <xdr:cNvPr id="1432" name="Text Box 2"/>
        <xdr:cNvSpPr>
          <a:spLocks noChangeArrowheads="1"/>
        </xdr:cNvSpPr>
      </xdr:nvSpPr>
      <xdr:spPr bwMode="auto">
        <a:xfrm>
          <a:off x="0" y="148018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3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244</xdr:row>
      <xdr:rowOff>0</xdr:rowOff>
    </xdr:to>
    <xdr:sp macro="" textlink="">
      <xdr:nvSpPr>
        <xdr:cNvPr id="144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4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4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4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4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45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46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47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48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49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50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51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104775</xdr:colOff>
      <xdr:row>252</xdr:row>
      <xdr:rowOff>190500</xdr:rowOff>
    </xdr:to>
    <xdr:sp macro="" textlink="">
      <xdr:nvSpPr>
        <xdr:cNvPr id="1452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3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4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5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6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7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8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59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460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1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2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3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4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5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6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7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104775</xdr:colOff>
      <xdr:row>456</xdr:row>
      <xdr:rowOff>190500</xdr:rowOff>
    </xdr:to>
    <xdr:sp macro="" textlink="">
      <xdr:nvSpPr>
        <xdr:cNvPr id="1468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38100</xdr:rowOff>
    </xdr:to>
    <xdr:sp macro="" textlink="">
      <xdr:nvSpPr>
        <xdr:cNvPr id="1469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7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8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9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9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9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104775</xdr:colOff>
      <xdr:row>234</xdr:row>
      <xdr:rowOff>190500</xdr:rowOff>
    </xdr:to>
    <xdr:sp macro="" textlink="">
      <xdr:nvSpPr>
        <xdr:cNvPr id="149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494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495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496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497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498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499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500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104775</xdr:colOff>
      <xdr:row>238</xdr:row>
      <xdr:rowOff>190500</xdr:rowOff>
    </xdr:to>
    <xdr:sp macro="" textlink="">
      <xdr:nvSpPr>
        <xdr:cNvPr id="1501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6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7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104775</xdr:colOff>
      <xdr:row>274</xdr:row>
      <xdr:rowOff>190500</xdr:rowOff>
    </xdr:to>
    <xdr:sp macro="" textlink="">
      <xdr:nvSpPr>
        <xdr:cNvPr id="150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2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3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4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371475</xdr:colOff>
      <xdr:row>324</xdr:row>
      <xdr:rowOff>28575</xdr:rowOff>
    </xdr:to>
    <xdr:sp macro="" textlink="">
      <xdr:nvSpPr>
        <xdr:cNvPr id="155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342900</xdr:colOff>
      <xdr:row>324</xdr:row>
      <xdr:rowOff>28575</xdr:rowOff>
    </xdr:to>
    <xdr:sp macro="" textlink="">
      <xdr:nvSpPr>
        <xdr:cNvPr id="155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55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55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55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55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5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5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5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5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6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0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1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2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3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7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371475</xdr:colOff>
      <xdr:row>323</xdr:row>
      <xdr:rowOff>190500</xdr:rowOff>
    </xdr:to>
    <xdr:sp macro="" textlink="">
      <xdr:nvSpPr>
        <xdr:cNvPr id="1580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342900</xdr:colOff>
      <xdr:row>323</xdr:row>
      <xdr:rowOff>190500</xdr:rowOff>
    </xdr:to>
    <xdr:sp macro="" textlink="">
      <xdr:nvSpPr>
        <xdr:cNvPr id="1581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82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428625</xdr:colOff>
      <xdr:row>323</xdr:row>
      <xdr:rowOff>114300</xdr:rowOff>
    </xdr:to>
    <xdr:sp macro="" textlink="">
      <xdr:nvSpPr>
        <xdr:cNvPr id="1583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8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8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8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28575</xdr:colOff>
      <xdr:row>323</xdr:row>
      <xdr:rowOff>114300</xdr:rowOff>
    </xdr:to>
    <xdr:sp macro="" textlink="">
      <xdr:nvSpPr>
        <xdr:cNvPr id="1587" name="Text Box 2"/>
        <xdr:cNvSpPr>
          <a:spLocks noChangeArrowheads="1"/>
        </xdr:cNvSpPr>
      </xdr:nvSpPr>
      <xdr:spPr bwMode="auto">
        <a:xfrm>
          <a:off x="0" y="486441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8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8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4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5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6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7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59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7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0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1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371475</xdr:colOff>
      <xdr:row>323</xdr:row>
      <xdr:rowOff>190500</xdr:rowOff>
    </xdr:to>
    <xdr:sp macro="" textlink="">
      <xdr:nvSpPr>
        <xdr:cNvPr id="1624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342900</xdr:colOff>
      <xdr:row>323</xdr:row>
      <xdr:rowOff>190500</xdr:rowOff>
    </xdr:to>
    <xdr:sp macro="" textlink="">
      <xdr:nvSpPr>
        <xdr:cNvPr id="1625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6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428625</xdr:colOff>
      <xdr:row>323</xdr:row>
      <xdr:rowOff>114300</xdr:rowOff>
    </xdr:to>
    <xdr:sp macro="" textlink="">
      <xdr:nvSpPr>
        <xdr:cNvPr id="1627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8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29" name="Text Box 2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0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28575</xdr:colOff>
      <xdr:row>323</xdr:row>
      <xdr:rowOff>114300</xdr:rowOff>
    </xdr:to>
    <xdr:sp macro="" textlink="">
      <xdr:nvSpPr>
        <xdr:cNvPr id="1631" name="Text Box 2"/>
        <xdr:cNvSpPr>
          <a:spLocks noChangeArrowheads="1"/>
        </xdr:cNvSpPr>
      </xdr:nvSpPr>
      <xdr:spPr bwMode="auto">
        <a:xfrm>
          <a:off x="0" y="47644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8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39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0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1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4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5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6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371475</xdr:colOff>
      <xdr:row>323</xdr:row>
      <xdr:rowOff>190500</xdr:rowOff>
    </xdr:to>
    <xdr:sp macro="" textlink="">
      <xdr:nvSpPr>
        <xdr:cNvPr id="1672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342900</xdr:colOff>
      <xdr:row>323</xdr:row>
      <xdr:rowOff>190500</xdr:rowOff>
    </xdr:to>
    <xdr:sp macro="" textlink="">
      <xdr:nvSpPr>
        <xdr:cNvPr id="1673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4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428625</xdr:colOff>
      <xdr:row>323</xdr:row>
      <xdr:rowOff>114300</xdr:rowOff>
    </xdr:to>
    <xdr:sp macro="" textlink="">
      <xdr:nvSpPr>
        <xdr:cNvPr id="1675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7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8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371475</xdr:colOff>
      <xdr:row>323</xdr:row>
      <xdr:rowOff>190500</xdr:rowOff>
    </xdr:to>
    <xdr:sp macro="" textlink="">
      <xdr:nvSpPr>
        <xdr:cNvPr id="1692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342900</xdr:colOff>
      <xdr:row>323</xdr:row>
      <xdr:rowOff>190500</xdr:rowOff>
    </xdr:to>
    <xdr:sp macro="" textlink="">
      <xdr:nvSpPr>
        <xdr:cNvPr id="1693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4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428625</xdr:colOff>
      <xdr:row>323</xdr:row>
      <xdr:rowOff>114300</xdr:rowOff>
    </xdr:to>
    <xdr:sp macro="" textlink="">
      <xdr:nvSpPr>
        <xdr:cNvPr id="1695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6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7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8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699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0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1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2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3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4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5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6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7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8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09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10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11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371475</xdr:colOff>
      <xdr:row>324</xdr:row>
      <xdr:rowOff>28575</xdr:rowOff>
    </xdr:to>
    <xdr:sp macro="" textlink="">
      <xdr:nvSpPr>
        <xdr:cNvPr id="1712" name="Text Box 1"/>
        <xdr:cNvSpPr>
          <a:spLocks noChangeArrowheads="1"/>
        </xdr:cNvSpPr>
      </xdr:nvSpPr>
      <xdr:spPr bwMode="auto">
        <a:xfrm>
          <a:off x="0" y="47215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342900</xdr:colOff>
      <xdr:row>324</xdr:row>
      <xdr:rowOff>28575</xdr:rowOff>
    </xdr:to>
    <xdr:sp macro="" textlink="">
      <xdr:nvSpPr>
        <xdr:cNvPr id="1713" name="Text Box 2"/>
        <xdr:cNvSpPr>
          <a:spLocks noChangeArrowheads="1"/>
        </xdr:cNvSpPr>
      </xdr:nvSpPr>
      <xdr:spPr bwMode="auto">
        <a:xfrm>
          <a:off x="0" y="47215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714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715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716" name="Text Box 2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324</xdr:row>
      <xdr:rowOff>28575</xdr:rowOff>
    </xdr:to>
    <xdr:sp macro="" textlink="">
      <xdr:nvSpPr>
        <xdr:cNvPr id="1717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18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19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20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21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22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23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24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104775</xdr:colOff>
      <xdr:row>323</xdr:row>
      <xdr:rowOff>190500</xdr:rowOff>
    </xdr:to>
    <xdr:sp macro="" textlink="">
      <xdr:nvSpPr>
        <xdr:cNvPr id="1725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2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2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2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2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2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3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4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5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3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4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104775</xdr:colOff>
      <xdr:row>365</xdr:row>
      <xdr:rowOff>190500</xdr:rowOff>
    </xdr:to>
    <xdr:sp macro="" textlink="">
      <xdr:nvSpPr>
        <xdr:cNvPr id="174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371475</xdr:colOff>
      <xdr:row>355</xdr:row>
      <xdr:rowOff>190500</xdr:rowOff>
    </xdr:to>
    <xdr:sp macro="" textlink="">
      <xdr:nvSpPr>
        <xdr:cNvPr id="1742" name="Text Box 1"/>
        <xdr:cNvSpPr>
          <a:spLocks noChangeArrowheads="1"/>
        </xdr:cNvSpPr>
      </xdr:nvSpPr>
      <xdr:spPr bwMode="auto">
        <a:xfrm>
          <a:off x="0" y="547401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342900</xdr:colOff>
      <xdr:row>355</xdr:row>
      <xdr:rowOff>190500</xdr:rowOff>
    </xdr:to>
    <xdr:sp macro="" textlink="">
      <xdr:nvSpPr>
        <xdr:cNvPr id="1743" name="Text Box 2"/>
        <xdr:cNvSpPr>
          <a:spLocks noChangeArrowheads="1"/>
        </xdr:cNvSpPr>
      </xdr:nvSpPr>
      <xdr:spPr bwMode="auto">
        <a:xfrm>
          <a:off x="0" y="547401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744" name="Text Box 1"/>
        <xdr:cNvSpPr>
          <a:spLocks noChangeArrowheads="1"/>
        </xdr:cNvSpPr>
      </xdr:nvSpPr>
      <xdr:spPr bwMode="auto">
        <a:xfrm>
          <a:off x="0" y="54740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428625</xdr:colOff>
      <xdr:row>355</xdr:row>
      <xdr:rowOff>114300</xdr:rowOff>
    </xdr:to>
    <xdr:sp macro="" textlink="">
      <xdr:nvSpPr>
        <xdr:cNvPr id="1745" name="Text Box 2"/>
        <xdr:cNvSpPr>
          <a:spLocks noChangeArrowheads="1"/>
        </xdr:cNvSpPr>
      </xdr:nvSpPr>
      <xdr:spPr bwMode="auto">
        <a:xfrm>
          <a:off x="0" y="547401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4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4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4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28575</xdr:colOff>
      <xdr:row>406</xdr:row>
      <xdr:rowOff>114300</xdr:rowOff>
    </xdr:to>
    <xdr:sp macro="" textlink="">
      <xdr:nvSpPr>
        <xdr:cNvPr id="1749" name="Text Box 2"/>
        <xdr:cNvSpPr>
          <a:spLocks noChangeArrowheads="1"/>
        </xdr:cNvSpPr>
      </xdr:nvSpPr>
      <xdr:spPr bwMode="auto">
        <a:xfrm>
          <a:off x="0" y="64827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6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7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8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59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6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6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6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6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6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400</xdr:row>
      <xdr:rowOff>0</xdr:rowOff>
    </xdr:from>
    <xdr:to>
      <xdr:col>0</xdr:col>
      <xdr:colOff>104775</xdr:colOff>
      <xdr:row>400</xdr:row>
      <xdr:rowOff>190500</xdr:rowOff>
    </xdr:to>
    <xdr:sp macro="" textlink="">
      <xdr:nvSpPr>
        <xdr:cNvPr id="176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6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7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8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79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8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8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8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8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8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104775</xdr:colOff>
      <xdr:row>360</xdr:row>
      <xdr:rowOff>190500</xdr:rowOff>
    </xdr:to>
    <xdr:sp macro="" textlink="">
      <xdr:nvSpPr>
        <xdr:cNvPr id="178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350</xdr:row>
      <xdr:rowOff>0</xdr:rowOff>
    </xdr:from>
    <xdr:to>
      <xdr:col>0</xdr:col>
      <xdr:colOff>371475</xdr:colOff>
      <xdr:row>350</xdr:row>
      <xdr:rowOff>190500</xdr:rowOff>
    </xdr:to>
    <xdr:sp macro="" textlink="">
      <xdr:nvSpPr>
        <xdr:cNvPr id="1786" name="Text Box 1"/>
        <xdr:cNvSpPr>
          <a:spLocks noChangeArrowheads="1"/>
        </xdr:cNvSpPr>
      </xdr:nvSpPr>
      <xdr:spPr bwMode="auto">
        <a:xfrm>
          <a:off x="0" y="53711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350</xdr:row>
      <xdr:rowOff>0</xdr:rowOff>
    </xdr:from>
    <xdr:to>
      <xdr:col>0</xdr:col>
      <xdr:colOff>342900</xdr:colOff>
      <xdr:row>350</xdr:row>
      <xdr:rowOff>190500</xdr:rowOff>
    </xdr:to>
    <xdr:sp macro="" textlink="">
      <xdr:nvSpPr>
        <xdr:cNvPr id="1787" name="Text Box 2"/>
        <xdr:cNvSpPr>
          <a:spLocks noChangeArrowheads="1"/>
        </xdr:cNvSpPr>
      </xdr:nvSpPr>
      <xdr:spPr bwMode="auto">
        <a:xfrm>
          <a:off x="0" y="53711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350</xdr:row>
      <xdr:rowOff>0</xdr:rowOff>
    </xdr:from>
    <xdr:to>
      <xdr:col>0</xdr:col>
      <xdr:colOff>104775</xdr:colOff>
      <xdr:row>350</xdr:row>
      <xdr:rowOff>190500</xdr:rowOff>
    </xdr:to>
    <xdr:sp macro="" textlink="">
      <xdr:nvSpPr>
        <xdr:cNvPr id="1788" name="Text Box 1"/>
        <xdr:cNvSpPr>
          <a:spLocks noChangeArrowheads="1"/>
        </xdr:cNvSpPr>
      </xdr:nvSpPr>
      <xdr:spPr bwMode="auto">
        <a:xfrm>
          <a:off x="0" y="5371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350</xdr:row>
      <xdr:rowOff>0</xdr:rowOff>
    </xdr:from>
    <xdr:to>
      <xdr:col>0</xdr:col>
      <xdr:colOff>428625</xdr:colOff>
      <xdr:row>350</xdr:row>
      <xdr:rowOff>114300</xdr:rowOff>
    </xdr:to>
    <xdr:sp macro="" textlink="">
      <xdr:nvSpPr>
        <xdr:cNvPr id="1789" name="Text Box 2"/>
        <xdr:cNvSpPr>
          <a:spLocks noChangeArrowheads="1"/>
        </xdr:cNvSpPr>
      </xdr:nvSpPr>
      <xdr:spPr bwMode="auto">
        <a:xfrm>
          <a:off x="0" y="53711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790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791" name="Text Box 2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792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28575</xdr:colOff>
      <xdr:row>401</xdr:row>
      <xdr:rowOff>114300</xdr:rowOff>
    </xdr:to>
    <xdr:sp macro="" textlink="">
      <xdr:nvSpPr>
        <xdr:cNvPr id="1793" name="Text Box 2"/>
        <xdr:cNvSpPr>
          <a:spLocks noChangeArrowheads="1"/>
        </xdr:cNvSpPr>
      </xdr:nvSpPr>
      <xdr:spPr bwMode="auto">
        <a:xfrm>
          <a:off x="0" y="63827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9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9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9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9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9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9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80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1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2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3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3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3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83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371475</xdr:colOff>
      <xdr:row>337</xdr:row>
      <xdr:rowOff>190500</xdr:rowOff>
    </xdr:to>
    <xdr:sp macro="" textlink="">
      <xdr:nvSpPr>
        <xdr:cNvPr id="1834" name="Text Box 1"/>
        <xdr:cNvSpPr>
          <a:spLocks noChangeArrowheads="1"/>
        </xdr:cNvSpPr>
      </xdr:nvSpPr>
      <xdr:spPr bwMode="auto">
        <a:xfrm>
          <a:off x="0" y="51911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342900</xdr:colOff>
      <xdr:row>337</xdr:row>
      <xdr:rowOff>190500</xdr:rowOff>
    </xdr:to>
    <xdr:sp macro="" textlink="">
      <xdr:nvSpPr>
        <xdr:cNvPr id="1835" name="Text Box 2"/>
        <xdr:cNvSpPr>
          <a:spLocks noChangeArrowheads="1"/>
        </xdr:cNvSpPr>
      </xdr:nvSpPr>
      <xdr:spPr bwMode="auto">
        <a:xfrm>
          <a:off x="0" y="51911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104775</xdr:colOff>
      <xdr:row>337</xdr:row>
      <xdr:rowOff>190500</xdr:rowOff>
    </xdr:to>
    <xdr:sp macro="" textlink="">
      <xdr:nvSpPr>
        <xdr:cNvPr id="1836" name="Text Box 1"/>
        <xdr:cNvSpPr>
          <a:spLocks noChangeArrowheads="1"/>
        </xdr:cNvSpPr>
      </xdr:nvSpPr>
      <xdr:spPr bwMode="auto">
        <a:xfrm>
          <a:off x="0" y="51911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428625</xdr:colOff>
      <xdr:row>337</xdr:row>
      <xdr:rowOff>114300</xdr:rowOff>
    </xdr:to>
    <xdr:sp macro="" textlink="">
      <xdr:nvSpPr>
        <xdr:cNvPr id="1837" name="Text Box 2"/>
        <xdr:cNvSpPr>
          <a:spLocks noChangeArrowheads="1"/>
        </xdr:cNvSpPr>
      </xdr:nvSpPr>
      <xdr:spPr bwMode="auto">
        <a:xfrm>
          <a:off x="0" y="51911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3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3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4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5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6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7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4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5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5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5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5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371475</xdr:colOff>
      <xdr:row>333</xdr:row>
      <xdr:rowOff>190500</xdr:rowOff>
    </xdr:to>
    <xdr:sp macro="" textlink="">
      <xdr:nvSpPr>
        <xdr:cNvPr id="1854" name="Text Box 1"/>
        <xdr:cNvSpPr>
          <a:spLocks noChangeArrowheads="1"/>
        </xdr:cNvSpPr>
      </xdr:nvSpPr>
      <xdr:spPr bwMode="auto">
        <a:xfrm>
          <a:off x="0" y="50882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342900</xdr:colOff>
      <xdr:row>333</xdr:row>
      <xdr:rowOff>190500</xdr:rowOff>
    </xdr:to>
    <xdr:sp macro="" textlink="">
      <xdr:nvSpPr>
        <xdr:cNvPr id="1855" name="Text Box 2"/>
        <xdr:cNvSpPr>
          <a:spLocks noChangeArrowheads="1"/>
        </xdr:cNvSpPr>
      </xdr:nvSpPr>
      <xdr:spPr bwMode="auto">
        <a:xfrm>
          <a:off x="0" y="50882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856" name="Text Box 1"/>
        <xdr:cNvSpPr>
          <a:spLocks noChangeArrowheads="1"/>
        </xdr:cNvSpPr>
      </xdr:nvSpPr>
      <xdr:spPr bwMode="auto">
        <a:xfrm>
          <a:off x="0" y="5088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428625</xdr:colOff>
      <xdr:row>333</xdr:row>
      <xdr:rowOff>114300</xdr:rowOff>
    </xdr:to>
    <xdr:sp macro="" textlink="">
      <xdr:nvSpPr>
        <xdr:cNvPr id="1857" name="Text Box 2"/>
        <xdr:cNvSpPr>
          <a:spLocks noChangeArrowheads="1"/>
        </xdr:cNvSpPr>
      </xdr:nvSpPr>
      <xdr:spPr bwMode="auto">
        <a:xfrm>
          <a:off x="0" y="50882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58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59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60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61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62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63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64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381</xdr:row>
      <xdr:rowOff>0</xdr:rowOff>
    </xdr:from>
    <xdr:to>
      <xdr:col>0</xdr:col>
      <xdr:colOff>104775</xdr:colOff>
      <xdr:row>381</xdr:row>
      <xdr:rowOff>190500</xdr:rowOff>
    </xdr:to>
    <xdr:sp macro="" textlink="">
      <xdr:nvSpPr>
        <xdr:cNvPr id="1865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66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67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68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69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70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71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72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392</xdr:row>
      <xdr:rowOff>0</xdr:rowOff>
    </xdr:from>
    <xdr:to>
      <xdr:col>0</xdr:col>
      <xdr:colOff>104775</xdr:colOff>
      <xdr:row>392</xdr:row>
      <xdr:rowOff>190500</xdr:rowOff>
    </xdr:to>
    <xdr:sp macro="" textlink="">
      <xdr:nvSpPr>
        <xdr:cNvPr id="1873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399</xdr:row>
      <xdr:rowOff>0</xdr:rowOff>
    </xdr:from>
    <xdr:to>
      <xdr:col>0</xdr:col>
      <xdr:colOff>371475</xdr:colOff>
      <xdr:row>400</xdr:row>
      <xdr:rowOff>28575</xdr:rowOff>
    </xdr:to>
    <xdr:sp macro="" textlink="">
      <xdr:nvSpPr>
        <xdr:cNvPr id="1874" name="Text Box 1"/>
        <xdr:cNvSpPr>
          <a:spLocks noChangeArrowheads="1"/>
        </xdr:cNvSpPr>
      </xdr:nvSpPr>
      <xdr:spPr bwMode="auto">
        <a:xfrm>
          <a:off x="0" y="63398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399</xdr:row>
      <xdr:rowOff>0</xdr:rowOff>
    </xdr:from>
    <xdr:to>
      <xdr:col>0</xdr:col>
      <xdr:colOff>342900</xdr:colOff>
      <xdr:row>400</xdr:row>
      <xdr:rowOff>28575</xdr:rowOff>
    </xdr:to>
    <xdr:sp macro="" textlink="">
      <xdr:nvSpPr>
        <xdr:cNvPr id="1875" name="Text Box 2"/>
        <xdr:cNvSpPr>
          <a:spLocks noChangeArrowheads="1"/>
        </xdr:cNvSpPr>
      </xdr:nvSpPr>
      <xdr:spPr bwMode="auto">
        <a:xfrm>
          <a:off x="0" y="63398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399</xdr:row>
      <xdr:rowOff>0</xdr:rowOff>
    </xdr:from>
    <xdr:to>
      <xdr:col>0</xdr:col>
      <xdr:colOff>104775</xdr:colOff>
      <xdr:row>400</xdr:row>
      <xdr:rowOff>28575</xdr:rowOff>
    </xdr:to>
    <xdr:sp macro="" textlink="">
      <xdr:nvSpPr>
        <xdr:cNvPr id="1876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399</xdr:row>
      <xdr:rowOff>0</xdr:rowOff>
    </xdr:from>
    <xdr:to>
      <xdr:col>0</xdr:col>
      <xdr:colOff>104775</xdr:colOff>
      <xdr:row>400</xdr:row>
      <xdr:rowOff>28575</xdr:rowOff>
    </xdr:to>
    <xdr:sp macro="" textlink="">
      <xdr:nvSpPr>
        <xdr:cNvPr id="1877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399</xdr:row>
      <xdr:rowOff>0</xdr:rowOff>
    </xdr:from>
    <xdr:to>
      <xdr:col>0</xdr:col>
      <xdr:colOff>104775</xdr:colOff>
      <xdr:row>400</xdr:row>
      <xdr:rowOff>28575</xdr:rowOff>
    </xdr:to>
    <xdr:sp macro="" textlink="">
      <xdr:nvSpPr>
        <xdr:cNvPr id="1878" name="Text Box 2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399</xdr:row>
      <xdr:rowOff>0</xdr:rowOff>
    </xdr:from>
    <xdr:to>
      <xdr:col>0</xdr:col>
      <xdr:colOff>104775</xdr:colOff>
      <xdr:row>400</xdr:row>
      <xdr:rowOff>28575</xdr:rowOff>
    </xdr:to>
    <xdr:sp macro="" textlink="">
      <xdr:nvSpPr>
        <xdr:cNvPr id="1879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0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1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2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3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5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6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395</xdr:row>
      <xdr:rowOff>0</xdr:rowOff>
    </xdr:from>
    <xdr:to>
      <xdr:col>0</xdr:col>
      <xdr:colOff>104775</xdr:colOff>
      <xdr:row>395</xdr:row>
      <xdr:rowOff>190500</xdr:rowOff>
    </xdr:to>
    <xdr:sp macro="" textlink="">
      <xdr:nvSpPr>
        <xdr:cNvPr id="1887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88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89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90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28575</xdr:colOff>
      <xdr:row>227</xdr:row>
      <xdr:rowOff>114300</xdr:rowOff>
    </xdr:to>
    <xdr:sp macro="" textlink="">
      <xdr:nvSpPr>
        <xdr:cNvPr id="1891" name="Text Box 2"/>
        <xdr:cNvSpPr>
          <a:spLocks noChangeArrowheads="1"/>
        </xdr:cNvSpPr>
      </xdr:nvSpPr>
      <xdr:spPr bwMode="auto">
        <a:xfrm>
          <a:off x="0" y="1605915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92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93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94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895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95250</xdr:rowOff>
    </xdr:from>
    <xdr:to>
      <xdr:col>0</xdr:col>
      <xdr:colOff>428625</xdr:colOff>
      <xdr:row>146</xdr:row>
      <xdr:rowOff>66675</xdr:rowOff>
    </xdr:to>
    <xdr:sp macro="" textlink="">
      <xdr:nvSpPr>
        <xdr:cNvPr id="1896" name="Text Box 2"/>
        <xdr:cNvSpPr>
          <a:spLocks noChangeArrowheads="1"/>
        </xdr:cNvSpPr>
      </xdr:nvSpPr>
      <xdr:spPr bwMode="auto">
        <a:xfrm>
          <a:off x="0" y="152171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95250</xdr:rowOff>
    </xdr:from>
    <xdr:to>
      <xdr:col>0</xdr:col>
      <xdr:colOff>28575</xdr:colOff>
      <xdr:row>146</xdr:row>
      <xdr:rowOff>66675</xdr:rowOff>
    </xdr:to>
    <xdr:sp macro="" textlink="">
      <xdr:nvSpPr>
        <xdr:cNvPr id="1897" name="Text Box 2"/>
        <xdr:cNvSpPr>
          <a:spLocks noChangeArrowheads="1"/>
        </xdr:cNvSpPr>
      </xdr:nvSpPr>
      <xdr:spPr bwMode="auto">
        <a:xfrm>
          <a:off x="0" y="152171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898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899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00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01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02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03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04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05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0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0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0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0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1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142</xdr:row>
      <xdr:rowOff>190500</xdr:rowOff>
    </xdr:to>
    <xdr:sp macro="" textlink="">
      <xdr:nvSpPr>
        <xdr:cNvPr id="192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371475</xdr:colOff>
      <xdr:row>158</xdr:row>
      <xdr:rowOff>190500</xdr:rowOff>
    </xdr:to>
    <xdr:sp macro="" textlink="">
      <xdr:nvSpPr>
        <xdr:cNvPr id="1930" name="Text Box 1"/>
        <xdr:cNvSpPr>
          <a:spLocks noChangeArrowheads="1"/>
        </xdr:cNvSpPr>
      </xdr:nvSpPr>
      <xdr:spPr bwMode="auto">
        <a:xfrm>
          <a:off x="0" y="1535049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342900</xdr:colOff>
      <xdr:row>158</xdr:row>
      <xdr:rowOff>190500</xdr:rowOff>
    </xdr:to>
    <xdr:sp macro="" textlink="">
      <xdr:nvSpPr>
        <xdr:cNvPr id="1931" name="Text Box 2"/>
        <xdr:cNvSpPr>
          <a:spLocks noChangeArrowheads="1"/>
        </xdr:cNvSpPr>
      </xdr:nvSpPr>
      <xdr:spPr bwMode="auto">
        <a:xfrm>
          <a:off x="0" y="1535049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190500</xdr:rowOff>
    </xdr:to>
    <xdr:sp macro="" textlink="">
      <xdr:nvSpPr>
        <xdr:cNvPr id="1932" name="Text Box 1"/>
        <xdr:cNvSpPr>
          <a:spLocks noChangeArrowheads="1"/>
        </xdr:cNvSpPr>
      </xdr:nvSpPr>
      <xdr:spPr bwMode="auto">
        <a:xfrm>
          <a:off x="0" y="15350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428625</xdr:colOff>
      <xdr:row>158</xdr:row>
      <xdr:rowOff>114300</xdr:rowOff>
    </xdr:to>
    <xdr:sp macro="" textlink="">
      <xdr:nvSpPr>
        <xdr:cNvPr id="1933" name="Text Box 2"/>
        <xdr:cNvSpPr>
          <a:spLocks noChangeArrowheads="1"/>
        </xdr:cNvSpPr>
      </xdr:nvSpPr>
      <xdr:spPr bwMode="auto">
        <a:xfrm>
          <a:off x="0" y="1535049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3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3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3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3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3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3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0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1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2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3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104775</xdr:colOff>
      <xdr:row>164</xdr:row>
      <xdr:rowOff>190500</xdr:rowOff>
    </xdr:to>
    <xdr:sp macro="" textlink="">
      <xdr:nvSpPr>
        <xdr:cNvPr id="194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371475</xdr:colOff>
      <xdr:row>153</xdr:row>
      <xdr:rowOff>190500</xdr:rowOff>
    </xdr:to>
    <xdr:sp macro="" textlink="">
      <xdr:nvSpPr>
        <xdr:cNvPr id="1950" name="Text Box 1"/>
        <xdr:cNvSpPr>
          <a:spLocks noChangeArrowheads="1"/>
        </xdr:cNvSpPr>
      </xdr:nvSpPr>
      <xdr:spPr bwMode="auto">
        <a:xfrm>
          <a:off x="0" y="152476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342900</xdr:colOff>
      <xdr:row>153</xdr:row>
      <xdr:rowOff>190500</xdr:rowOff>
    </xdr:to>
    <xdr:sp macro="" textlink="">
      <xdr:nvSpPr>
        <xdr:cNvPr id="1951" name="Text Box 2"/>
        <xdr:cNvSpPr>
          <a:spLocks noChangeArrowheads="1"/>
        </xdr:cNvSpPr>
      </xdr:nvSpPr>
      <xdr:spPr bwMode="auto">
        <a:xfrm>
          <a:off x="0" y="152476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104775</xdr:colOff>
      <xdr:row>153</xdr:row>
      <xdr:rowOff>190500</xdr:rowOff>
    </xdr:to>
    <xdr:sp macro="" textlink="">
      <xdr:nvSpPr>
        <xdr:cNvPr id="1952" name="Text Box 1"/>
        <xdr:cNvSpPr>
          <a:spLocks noChangeArrowheads="1"/>
        </xdr:cNvSpPr>
      </xdr:nvSpPr>
      <xdr:spPr bwMode="auto">
        <a:xfrm>
          <a:off x="0" y="152476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428625</xdr:colOff>
      <xdr:row>153</xdr:row>
      <xdr:rowOff>114300</xdr:rowOff>
    </xdr:to>
    <xdr:sp macro="" textlink="">
      <xdr:nvSpPr>
        <xdr:cNvPr id="1953" name="Text Box 2"/>
        <xdr:cNvSpPr>
          <a:spLocks noChangeArrowheads="1"/>
        </xdr:cNvSpPr>
      </xdr:nvSpPr>
      <xdr:spPr bwMode="auto">
        <a:xfrm>
          <a:off x="0" y="152476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371475</xdr:colOff>
      <xdr:row>180</xdr:row>
      <xdr:rowOff>190500</xdr:rowOff>
    </xdr:to>
    <xdr:sp macro="" textlink="">
      <xdr:nvSpPr>
        <xdr:cNvPr id="1954" name="Text Box 1"/>
        <xdr:cNvSpPr>
          <a:spLocks noChangeArrowheads="1"/>
        </xdr:cNvSpPr>
      </xdr:nvSpPr>
      <xdr:spPr bwMode="auto">
        <a:xfrm>
          <a:off x="0" y="15736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342900</xdr:colOff>
      <xdr:row>180</xdr:row>
      <xdr:rowOff>190500</xdr:rowOff>
    </xdr:to>
    <xdr:sp macro="" textlink="">
      <xdr:nvSpPr>
        <xdr:cNvPr id="1955" name="Text Box 2"/>
        <xdr:cNvSpPr>
          <a:spLocks noChangeArrowheads="1"/>
        </xdr:cNvSpPr>
      </xdr:nvSpPr>
      <xdr:spPr bwMode="auto">
        <a:xfrm>
          <a:off x="0" y="15736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104775</xdr:colOff>
      <xdr:row>180</xdr:row>
      <xdr:rowOff>190500</xdr:rowOff>
    </xdr:to>
    <xdr:sp macro="" textlink="">
      <xdr:nvSpPr>
        <xdr:cNvPr id="1956" name="Text Box 1"/>
        <xdr:cNvSpPr>
          <a:spLocks noChangeArrowheads="1"/>
        </xdr:cNvSpPr>
      </xdr:nvSpPr>
      <xdr:spPr bwMode="auto">
        <a:xfrm>
          <a:off x="0" y="1573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428625</xdr:colOff>
      <xdr:row>180</xdr:row>
      <xdr:rowOff>114300</xdr:rowOff>
    </xdr:to>
    <xdr:sp macro="" textlink="">
      <xdr:nvSpPr>
        <xdr:cNvPr id="1957" name="Text Box 2"/>
        <xdr:cNvSpPr>
          <a:spLocks noChangeArrowheads="1"/>
        </xdr:cNvSpPr>
      </xdr:nvSpPr>
      <xdr:spPr bwMode="auto">
        <a:xfrm>
          <a:off x="0" y="15736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5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5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4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5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6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7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6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7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7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7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7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7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7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7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7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7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7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0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1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2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3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8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90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91" name="Text Box 2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227</xdr:row>
      <xdr:rowOff>190500</xdr:rowOff>
    </xdr:to>
    <xdr:sp macro="" textlink="">
      <xdr:nvSpPr>
        <xdr:cNvPr id="1992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28575</xdr:colOff>
      <xdr:row>227</xdr:row>
      <xdr:rowOff>114300</xdr:rowOff>
    </xdr:to>
    <xdr:sp macro="" textlink="">
      <xdr:nvSpPr>
        <xdr:cNvPr id="1993" name="Text Box 2"/>
        <xdr:cNvSpPr>
          <a:spLocks noChangeArrowheads="1"/>
        </xdr:cNvSpPr>
      </xdr:nvSpPr>
      <xdr:spPr bwMode="auto">
        <a:xfrm>
          <a:off x="0" y="159591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371475</xdr:colOff>
      <xdr:row>228</xdr:row>
      <xdr:rowOff>28575</xdr:rowOff>
    </xdr:to>
    <xdr:sp macro="" textlink="">
      <xdr:nvSpPr>
        <xdr:cNvPr id="1994" name="Text Box 1"/>
        <xdr:cNvSpPr>
          <a:spLocks noChangeArrowheads="1"/>
        </xdr:cNvSpPr>
      </xdr:nvSpPr>
      <xdr:spPr bwMode="auto">
        <a:xfrm>
          <a:off x="0" y="1591627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342900</xdr:colOff>
      <xdr:row>228</xdr:row>
      <xdr:rowOff>28575</xdr:rowOff>
    </xdr:to>
    <xdr:sp macro="" textlink="">
      <xdr:nvSpPr>
        <xdr:cNvPr id="1995" name="Text Box 2"/>
        <xdr:cNvSpPr>
          <a:spLocks noChangeArrowheads="1"/>
        </xdr:cNvSpPr>
      </xdr:nvSpPr>
      <xdr:spPr bwMode="auto">
        <a:xfrm>
          <a:off x="0" y="1591627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996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997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998" name="Text Box 2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104775</xdr:colOff>
      <xdr:row>228</xdr:row>
      <xdr:rowOff>28575</xdr:rowOff>
    </xdr:to>
    <xdr:sp macro="" textlink="">
      <xdr:nvSpPr>
        <xdr:cNvPr id="1999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200025</xdr:rowOff>
    </xdr:to>
    <xdr:sp macro="" textlink="">
      <xdr:nvSpPr>
        <xdr:cNvPr id="2006" name="Text Box 1"/>
        <xdr:cNvSpPr>
          <a:spLocks noChangeArrowheads="1"/>
        </xdr:cNvSpPr>
      </xdr:nvSpPr>
      <xdr:spPr bwMode="auto">
        <a:xfrm>
          <a:off x="0" y="76295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0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1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11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12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13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14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15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16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17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18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19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20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21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522</xdr:row>
      <xdr:rowOff>190500</xdr:rowOff>
    </xdr:to>
    <xdr:sp macro="" textlink="">
      <xdr:nvSpPr>
        <xdr:cNvPr id="2022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3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4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5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6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7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8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29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30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3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3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371475</xdr:colOff>
      <xdr:row>511</xdr:row>
      <xdr:rowOff>219075</xdr:rowOff>
    </xdr:to>
    <xdr:sp macro="" textlink="">
      <xdr:nvSpPr>
        <xdr:cNvPr id="2033" name="Text Box 1"/>
        <xdr:cNvSpPr>
          <a:spLocks noChangeArrowheads="1"/>
        </xdr:cNvSpPr>
      </xdr:nvSpPr>
      <xdr:spPr bwMode="auto">
        <a:xfrm>
          <a:off x="0" y="3790950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342900</xdr:colOff>
      <xdr:row>511</xdr:row>
      <xdr:rowOff>219075</xdr:rowOff>
    </xdr:to>
    <xdr:sp macro="" textlink="">
      <xdr:nvSpPr>
        <xdr:cNvPr id="2034" name="Text Box 2"/>
        <xdr:cNvSpPr>
          <a:spLocks noChangeArrowheads="1"/>
        </xdr:cNvSpPr>
      </xdr:nvSpPr>
      <xdr:spPr bwMode="auto">
        <a:xfrm>
          <a:off x="0" y="3790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3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3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219075</xdr:rowOff>
    </xdr:to>
    <xdr:sp macro="" textlink="">
      <xdr:nvSpPr>
        <xdr:cNvPr id="203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95250</xdr:rowOff>
    </xdr:from>
    <xdr:to>
      <xdr:col>0</xdr:col>
      <xdr:colOff>428625</xdr:colOff>
      <xdr:row>519</xdr:row>
      <xdr:rowOff>66675</xdr:rowOff>
    </xdr:to>
    <xdr:sp macro="" textlink="">
      <xdr:nvSpPr>
        <xdr:cNvPr id="2038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3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4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4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4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4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5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5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5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219075</xdr:rowOff>
    </xdr:to>
    <xdr:sp macro="" textlink="">
      <xdr:nvSpPr>
        <xdr:cNvPr id="2053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219075</xdr:rowOff>
    </xdr:to>
    <xdr:sp macro="" textlink="">
      <xdr:nvSpPr>
        <xdr:cNvPr id="2054" name="Text Box 2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5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5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219075</xdr:rowOff>
    </xdr:to>
    <xdr:sp macro="" textlink="">
      <xdr:nvSpPr>
        <xdr:cNvPr id="205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95250</xdr:rowOff>
    </xdr:from>
    <xdr:to>
      <xdr:col>0</xdr:col>
      <xdr:colOff>28575</xdr:colOff>
      <xdr:row>519</xdr:row>
      <xdr:rowOff>66675</xdr:rowOff>
    </xdr:to>
    <xdr:sp macro="" textlink="">
      <xdr:nvSpPr>
        <xdr:cNvPr id="2058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5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6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6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6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6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07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7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79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0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1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2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3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4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5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086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200025</xdr:rowOff>
    </xdr:to>
    <xdr:sp macro="" textlink="">
      <xdr:nvSpPr>
        <xdr:cNvPr id="2087" name="Text Box 1"/>
        <xdr:cNvSpPr>
          <a:spLocks noChangeArrowheads="1"/>
        </xdr:cNvSpPr>
      </xdr:nvSpPr>
      <xdr:spPr bwMode="auto">
        <a:xfrm>
          <a:off x="0" y="8029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8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8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09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0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209550</xdr:rowOff>
    </xdr:to>
    <xdr:sp macro="" textlink="">
      <xdr:nvSpPr>
        <xdr:cNvPr id="2124" name="Text Box 1"/>
        <xdr:cNvSpPr>
          <a:spLocks noChangeArrowheads="1"/>
        </xdr:cNvSpPr>
      </xdr:nvSpPr>
      <xdr:spPr bwMode="auto">
        <a:xfrm>
          <a:off x="0" y="6629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2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29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0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1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2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3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4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5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6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7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8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39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0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1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2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3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4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5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6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7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8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49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0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1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2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3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4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5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520</xdr:row>
      <xdr:rowOff>190500</xdr:rowOff>
    </xdr:to>
    <xdr:sp macro="" textlink="">
      <xdr:nvSpPr>
        <xdr:cNvPr id="2156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5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5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371475</xdr:colOff>
      <xdr:row>511</xdr:row>
      <xdr:rowOff>228600</xdr:rowOff>
    </xdr:to>
    <xdr:sp macro="" textlink="">
      <xdr:nvSpPr>
        <xdr:cNvPr id="2159" name="Text Box 1"/>
        <xdr:cNvSpPr>
          <a:spLocks noChangeArrowheads="1"/>
        </xdr:cNvSpPr>
      </xdr:nvSpPr>
      <xdr:spPr bwMode="auto">
        <a:xfrm>
          <a:off x="0" y="37909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342900</xdr:colOff>
      <xdr:row>511</xdr:row>
      <xdr:rowOff>228600</xdr:rowOff>
    </xdr:to>
    <xdr:sp macro="" textlink="">
      <xdr:nvSpPr>
        <xdr:cNvPr id="2160" name="Text Box 2"/>
        <xdr:cNvSpPr>
          <a:spLocks noChangeArrowheads="1"/>
        </xdr:cNvSpPr>
      </xdr:nvSpPr>
      <xdr:spPr bwMode="auto">
        <a:xfrm>
          <a:off x="0" y="37909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228600</xdr:rowOff>
    </xdr:to>
    <xdr:sp macro="" textlink="">
      <xdr:nvSpPr>
        <xdr:cNvPr id="216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428625</xdr:colOff>
      <xdr:row>511</xdr:row>
      <xdr:rowOff>180975</xdr:rowOff>
    </xdr:to>
    <xdr:sp macro="" textlink="">
      <xdr:nvSpPr>
        <xdr:cNvPr id="2164" name="Text Box 2"/>
        <xdr:cNvSpPr>
          <a:spLocks noChangeArrowheads="1"/>
        </xdr:cNvSpPr>
      </xdr:nvSpPr>
      <xdr:spPr bwMode="auto">
        <a:xfrm>
          <a:off x="0" y="37909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228600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228600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228600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28575</xdr:colOff>
      <xdr:row>511</xdr:row>
      <xdr:rowOff>180975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37909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200025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09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10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11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2212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520</xdr:row>
      <xdr:rowOff>0</xdr:rowOff>
    </xdr:from>
    <xdr:to>
      <xdr:col>0</xdr:col>
      <xdr:colOff>104775</xdr:colOff>
      <xdr:row>521</xdr:row>
      <xdr:rowOff>9525</xdr:rowOff>
    </xdr:to>
    <xdr:sp macro="" textlink="">
      <xdr:nvSpPr>
        <xdr:cNvPr id="2213" name="Text Box 1"/>
        <xdr:cNvSpPr>
          <a:spLocks noChangeArrowheads="1"/>
        </xdr:cNvSpPr>
      </xdr:nvSpPr>
      <xdr:spPr bwMode="auto">
        <a:xfrm>
          <a:off x="0" y="7029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2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3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4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5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5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5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511</xdr:row>
      <xdr:rowOff>0</xdr:rowOff>
    </xdr:from>
    <xdr:to>
      <xdr:col>0</xdr:col>
      <xdr:colOff>104775</xdr:colOff>
      <xdr:row>511</xdr:row>
      <xdr:rowOff>190500</xdr:rowOff>
    </xdr:to>
    <xdr:sp macro="" textlink="">
      <xdr:nvSpPr>
        <xdr:cNvPr id="225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22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78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79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80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81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82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83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84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540</xdr:row>
      <xdr:rowOff>0</xdr:rowOff>
    </xdr:from>
    <xdr:to>
      <xdr:col>0</xdr:col>
      <xdr:colOff>104775</xdr:colOff>
      <xdr:row>540</xdr:row>
      <xdr:rowOff>190500</xdr:rowOff>
    </xdr:to>
    <xdr:sp macro="" textlink="">
      <xdr:nvSpPr>
        <xdr:cNvPr id="2285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86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87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88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89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90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91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92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552</xdr:row>
      <xdr:rowOff>0</xdr:rowOff>
    </xdr:from>
    <xdr:to>
      <xdr:col>0</xdr:col>
      <xdr:colOff>104775</xdr:colOff>
      <xdr:row>552</xdr:row>
      <xdr:rowOff>190500</xdr:rowOff>
    </xdr:to>
    <xdr:sp macro="" textlink="">
      <xdr:nvSpPr>
        <xdr:cNvPr id="2293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371475</xdr:colOff>
      <xdr:row>560</xdr:row>
      <xdr:rowOff>28575</xdr:rowOff>
    </xdr:to>
    <xdr:sp macro="" textlink="">
      <xdr:nvSpPr>
        <xdr:cNvPr id="2294" name="Text Box 1"/>
        <xdr:cNvSpPr>
          <a:spLocks noChangeArrowheads="1"/>
        </xdr:cNvSpPr>
      </xdr:nvSpPr>
      <xdr:spPr bwMode="auto">
        <a:xfrm>
          <a:off x="0" y="199167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342900</xdr:colOff>
      <xdr:row>560</xdr:row>
      <xdr:rowOff>28575</xdr:rowOff>
    </xdr:to>
    <xdr:sp macro="" textlink="">
      <xdr:nvSpPr>
        <xdr:cNvPr id="2295" name="Text Box 2"/>
        <xdr:cNvSpPr>
          <a:spLocks noChangeArrowheads="1"/>
        </xdr:cNvSpPr>
      </xdr:nvSpPr>
      <xdr:spPr bwMode="auto">
        <a:xfrm>
          <a:off x="0" y="199167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560</xdr:row>
      <xdr:rowOff>28575</xdr:rowOff>
    </xdr:to>
    <xdr:sp macro="" textlink="">
      <xdr:nvSpPr>
        <xdr:cNvPr id="2296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560</xdr:row>
      <xdr:rowOff>28575</xdr:rowOff>
    </xdr:to>
    <xdr:sp macro="" textlink="">
      <xdr:nvSpPr>
        <xdr:cNvPr id="2297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560</xdr:row>
      <xdr:rowOff>28575</xdr:rowOff>
    </xdr:to>
    <xdr:sp macro="" textlink="">
      <xdr:nvSpPr>
        <xdr:cNvPr id="2298" name="Text Box 2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559</xdr:row>
      <xdr:rowOff>0</xdr:rowOff>
    </xdr:from>
    <xdr:to>
      <xdr:col>0</xdr:col>
      <xdr:colOff>104775</xdr:colOff>
      <xdr:row>560</xdr:row>
      <xdr:rowOff>28575</xdr:rowOff>
    </xdr:to>
    <xdr:sp macro="" textlink="">
      <xdr:nvSpPr>
        <xdr:cNvPr id="2299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0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1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2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3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4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5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6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2307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08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09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0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1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2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3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4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5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6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7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8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9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0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1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2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3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4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5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6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7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8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9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0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1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2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3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4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5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6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7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8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9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95250</xdr:rowOff>
    </xdr:from>
    <xdr:ext cx="428625" cy="171450"/>
    <xdr:sp macro="" textlink="">
      <xdr:nvSpPr>
        <xdr:cNvPr id="2340" name="Text Box 2"/>
        <xdr:cNvSpPr>
          <a:spLocks noChangeArrowheads="1"/>
        </xdr:cNvSpPr>
      </xdr:nvSpPr>
      <xdr:spPr bwMode="auto">
        <a:xfrm>
          <a:off x="0" y="216408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95250</xdr:rowOff>
    </xdr:from>
    <xdr:ext cx="28575" cy="171450"/>
    <xdr:sp macro="" textlink="">
      <xdr:nvSpPr>
        <xdr:cNvPr id="2341" name="Text Box 2"/>
        <xdr:cNvSpPr>
          <a:spLocks noChangeArrowheads="1"/>
        </xdr:cNvSpPr>
      </xdr:nvSpPr>
      <xdr:spPr bwMode="auto">
        <a:xfrm>
          <a:off x="0" y="216408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2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3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4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5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6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7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8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9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371475" cy="228600"/>
    <xdr:sp macro="" textlink="">
      <xdr:nvSpPr>
        <xdr:cNvPr id="2350" name="Text Box 1"/>
        <xdr:cNvSpPr>
          <a:spLocks noChangeArrowheads="1"/>
        </xdr:cNvSpPr>
      </xdr:nvSpPr>
      <xdr:spPr bwMode="auto">
        <a:xfrm>
          <a:off x="0" y="11830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342900" cy="228600"/>
    <xdr:sp macro="" textlink="">
      <xdr:nvSpPr>
        <xdr:cNvPr id="2351" name="Text Box 2"/>
        <xdr:cNvSpPr>
          <a:spLocks noChangeArrowheads="1"/>
        </xdr:cNvSpPr>
      </xdr:nvSpPr>
      <xdr:spPr bwMode="auto">
        <a:xfrm>
          <a:off x="0" y="11830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2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3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4" name="Text Box 2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5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39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39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39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39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0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1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90500"/>
    <xdr:sp macro="" textlink="">
      <xdr:nvSpPr>
        <xdr:cNvPr id="242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428625" cy="171450"/>
    <xdr:sp macro="" textlink="">
      <xdr:nvSpPr>
        <xdr:cNvPr id="2428" name="Text Box 2"/>
        <xdr:cNvSpPr>
          <a:spLocks noChangeArrowheads="1"/>
        </xdr:cNvSpPr>
      </xdr:nvSpPr>
      <xdr:spPr bwMode="auto">
        <a:xfrm>
          <a:off x="0" y="58007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29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0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1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2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28575" cy="171450"/>
    <xdr:sp macro="" textlink="">
      <xdr:nvSpPr>
        <xdr:cNvPr id="2433" name="Text Box 2"/>
        <xdr:cNvSpPr>
          <a:spLocks noChangeArrowheads="1"/>
        </xdr:cNvSpPr>
      </xdr:nvSpPr>
      <xdr:spPr bwMode="auto">
        <a:xfrm>
          <a:off x="0" y="58007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4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5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6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37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38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39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40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41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42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43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44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149</xdr:row>
      <xdr:rowOff>0</xdr:rowOff>
    </xdr:from>
    <xdr:ext cx="104775" cy="190500"/>
    <xdr:sp macro="" textlink="">
      <xdr:nvSpPr>
        <xdr:cNvPr id="2445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46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47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48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49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50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51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52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146</xdr:row>
      <xdr:rowOff>0</xdr:rowOff>
    </xdr:from>
    <xdr:ext cx="104775" cy="190500"/>
    <xdr:sp macro="" textlink="">
      <xdr:nvSpPr>
        <xdr:cNvPr id="2453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90500"/>
    <xdr:sp macro="" textlink="">
      <xdr:nvSpPr>
        <xdr:cNvPr id="24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7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7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8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9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50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95250</xdr:rowOff>
    </xdr:from>
    <xdr:ext cx="428625" cy="171450"/>
    <xdr:sp macro="" textlink="">
      <xdr:nvSpPr>
        <xdr:cNvPr id="2510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95250</xdr:rowOff>
    </xdr:from>
    <xdr:ext cx="28575" cy="171450"/>
    <xdr:sp macro="" textlink="">
      <xdr:nvSpPr>
        <xdr:cNvPr id="2511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2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3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4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5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6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7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8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145</xdr:row>
      <xdr:rowOff>0</xdr:rowOff>
    </xdr:from>
    <xdr:ext cx="104775" cy="190500"/>
    <xdr:sp macro="" textlink="">
      <xdr:nvSpPr>
        <xdr:cNvPr id="2519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0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1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2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3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4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5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6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270</xdr:row>
      <xdr:rowOff>0</xdr:rowOff>
    </xdr:from>
    <xdr:ext cx="104775" cy="190500"/>
    <xdr:sp macro="" textlink="">
      <xdr:nvSpPr>
        <xdr:cNvPr id="2527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28575" cy="114300"/>
    <xdr:sp macro="" textlink="">
      <xdr:nvSpPr>
        <xdr:cNvPr id="2563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28575" cy="114300"/>
    <xdr:sp macro="" textlink="">
      <xdr:nvSpPr>
        <xdr:cNvPr id="2587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59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71475" cy="228600"/>
    <xdr:sp macro="" textlink="">
      <xdr:nvSpPr>
        <xdr:cNvPr id="2620" name="Text Box 1"/>
        <xdr:cNvSpPr>
          <a:spLocks noChangeArrowheads="1"/>
        </xdr:cNvSpPr>
      </xdr:nvSpPr>
      <xdr:spPr bwMode="auto">
        <a:xfrm>
          <a:off x="0" y="33604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42900" cy="228600"/>
    <xdr:sp macro="" textlink="">
      <xdr:nvSpPr>
        <xdr:cNvPr id="2621" name="Text Box 2"/>
        <xdr:cNvSpPr>
          <a:spLocks noChangeArrowheads="1"/>
        </xdr:cNvSpPr>
      </xdr:nvSpPr>
      <xdr:spPr bwMode="auto">
        <a:xfrm>
          <a:off x="0" y="33604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622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623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624" name="Text Box 2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625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2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2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71475" cy="190500"/>
    <xdr:sp macro="" textlink="">
      <xdr:nvSpPr>
        <xdr:cNvPr id="2650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42900" cy="190500"/>
    <xdr:sp macro="" textlink="">
      <xdr:nvSpPr>
        <xdr:cNvPr id="2651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428625" cy="114300"/>
    <xdr:sp macro="" textlink="">
      <xdr:nvSpPr>
        <xdr:cNvPr id="2653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28575" cy="114300"/>
    <xdr:sp macro="" textlink="">
      <xdr:nvSpPr>
        <xdr:cNvPr id="2657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71475" cy="190500"/>
    <xdr:sp macro="" textlink="">
      <xdr:nvSpPr>
        <xdr:cNvPr id="2694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42900" cy="190500"/>
    <xdr:sp macro="" textlink="">
      <xdr:nvSpPr>
        <xdr:cNvPr id="2695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428625" cy="114300"/>
    <xdr:sp macro="" textlink="">
      <xdr:nvSpPr>
        <xdr:cNvPr id="2697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69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28575" cy="114300"/>
    <xdr:sp macro="" textlink="">
      <xdr:nvSpPr>
        <xdr:cNvPr id="2701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71475" cy="190500"/>
    <xdr:sp macro="" textlink="">
      <xdr:nvSpPr>
        <xdr:cNvPr id="2742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42900" cy="190500"/>
    <xdr:sp macro="" textlink="">
      <xdr:nvSpPr>
        <xdr:cNvPr id="2743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428625" cy="114300"/>
    <xdr:sp macro="" textlink="">
      <xdr:nvSpPr>
        <xdr:cNvPr id="2745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71475" cy="190500"/>
    <xdr:sp macro="" textlink="">
      <xdr:nvSpPr>
        <xdr:cNvPr id="2762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42900" cy="190500"/>
    <xdr:sp macro="" textlink="">
      <xdr:nvSpPr>
        <xdr:cNvPr id="2763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428625" cy="114300"/>
    <xdr:sp macro="" textlink="">
      <xdr:nvSpPr>
        <xdr:cNvPr id="2765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71475" cy="228600"/>
    <xdr:sp macro="" textlink="">
      <xdr:nvSpPr>
        <xdr:cNvPr id="2782" name="Text Box 1"/>
        <xdr:cNvSpPr>
          <a:spLocks noChangeArrowheads="1"/>
        </xdr:cNvSpPr>
      </xdr:nvSpPr>
      <xdr:spPr bwMode="auto">
        <a:xfrm>
          <a:off x="0" y="33604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342900" cy="228600"/>
    <xdr:sp macro="" textlink="">
      <xdr:nvSpPr>
        <xdr:cNvPr id="2783" name="Text Box 2"/>
        <xdr:cNvSpPr>
          <a:spLocks noChangeArrowheads="1"/>
        </xdr:cNvSpPr>
      </xdr:nvSpPr>
      <xdr:spPr bwMode="auto">
        <a:xfrm>
          <a:off x="0" y="33604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784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785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786" name="Text Box 2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228600"/>
    <xdr:sp macro="" textlink="">
      <xdr:nvSpPr>
        <xdr:cNvPr id="2787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7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28575" cy="114300"/>
    <xdr:sp macro="" textlink="">
      <xdr:nvSpPr>
        <xdr:cNvPr id="2799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2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2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2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28575" cy="114300"/>
    <xdr:sp macro="" textlink="">
      <xdr:nvSpPr>
        <xdr:cNvPr id="2823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371475" cy="228600"/>
    <xdr:sp macro="" textlink="">
      <xdr:nvSpPr>
        <xdr:cNvPr id="2824" name="Text Box 1"/>
        <xdr:cNvSpPr>
          <a:spLocks noChangeArrowheads="1"/>
        </xdr:cNvSpPr>
      </xdr:nvSpPr>
      <xdr:spPr bwMode="auto">
        <a:xfrm>
          <a:off x="0" y="334041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342900" cy="228600"/>
    <xdr:sp macro="" textlink="">
      <xdr:nvSpPr>
        <xdr:cNvPr id="2825" name="Text Box 2"/>
        <xdr:cNvSpPr>
          <a:spLocks noChangeArrowheads="1"/>
        </xdr:cNvSpPr>
      </xdr:nvSpPr>
      <xdr:spPr bwMode="auto">
        <a:xfrm>
          <a:off x="0" y="334041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228600"/>
    <xdr:sp macro="" textlink="">
      <xdr:nvSpPr>
        <xdr:cNvPr id="2826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228600"/>
    <xdr:sp macro="" textlink="">
      <xdr:nvSpPr>
        <xdr:cNvPr id="2827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228600"/>
    <xdr:sp macro="" textlink="">
      <xdr:nvSpPr>
        <xdr:cNvPr id="2828" name="Text Box 2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228600"/>
    <xdr:sp macro="" textlink="">
      <xdr:nvSpPr>
        <xdr:cNvPr id="2829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0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1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2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3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4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5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6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170</xdr:row>
      <xdr:rowOff>0</xdr:rowOff>
    </xdr:from>
    <xdr:ext cx="104775" cy="190500"/>
    <xdr:sp macro="" textlink="">
      <xdr:nvSpPr>
        <xdr:cNvPr id="2837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3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3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4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5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2862" name="Text Box 2"/>
        <xdr:cNvSpPr>
          <a:spLocks noChangeArrowheads="1"/>
        </xdr:cNvSpPr>
      </xdr:nvSpPr>
      <xdr:spPr bwMode="auto">
        <a:xfrm>
          <a:off x="0" y="21812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2863" name="Text Box 2"/>
        <xdr:cNvSpPr>
          <a:spLocks noChangeArrowheads="1"/>
        </xdr:cNvSpPr>
      </xdr:nvSpPr>
      <xdr:spPr bwMode="auto">
        <a:xfrm>
          <a:off x="0" y="21812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4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5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6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7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8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69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0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1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7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8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2896" name="Text Box 2"/>
        <xdr:cNvSpPr>
          <a:spLocks noChangeArrowheads="1"/>
        </xdr:cNvSpPr>
      </xdr:nvSpPr>
      <xdr:spPr bwMode="auto">
        <a:xfrm>
          <a:off x="0" y="219170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7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8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899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0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2901" name="Text Box 2"/>
        <xdr:cNvSpPr>
          <a:spLocks noChangeArrowheads="1"/>
        </xdr:cNvSpPr>
      </xdr:nvSpPr>
      <xdr:spPr bwMode="auto">
        <a:xfrm>
          <a:off x="0" y="219170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2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3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4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5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6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7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8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09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0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1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2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3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4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5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6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7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8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19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0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1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2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3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4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5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6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7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2978" name="Text Box 2"/>
        <xdr:cNvSpPr>
          <a:spLocks noChangeArrowheads="1"/>
        </xdr:cNvSpPr>
      </xdr:nvSpPr>
      <xdr:spPr bwMode="auto">
        <a:xfrm>
          <a:off x="0" y="21812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2979" name="Text Box 2"/>
        <xdr:cNvSpPr>
          <a:spLocks noChangeArrowheads="1"/>
        </xdr:cNvSpPr>
      </xdr:nvSpPr>
      <xdr:spPr bwMode="auto">
        <a:xfrm>
          <a:off x="0" y="21812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0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1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2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3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4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5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6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7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8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89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0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1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2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3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4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5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6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7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8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2999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000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001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002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003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47675" cy="200025"/>
    <xdr:sp macro="" textlink="">
      <xdr:nvSpPr>
        <xdr:cNvPr id="3166" name="Text Box 1"/>
        <xdr:cNvSpPr>
          <a:spLocks noChangeArrowheads="1"/>
        </xdr:cNvSpPr>
      </xdr:nvSpPr>
      <xdr:spPr bwMode="auto">
        <a:xfrm>
          <a:off x="0" y="172878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90525" cy="200025"/>
    <xdr:sp macro="" textlink="">
      <xdr:nvSpPr>
        <xdr:cNvPr id="3167" name="Text Box 2"/>
        <xdr:cNvSpPr>
          <a:spLocks noChangeArrowheads="1"/>
        </xdr:cNvSpPr>
      </xdr:nvSpPr>
      <xdr:spPr bwMode="auto">
        <a:xfrm>
          <a:off x="0" y="17287875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00025"/>
    <xdr:sp macro="" textlink="">
      <xdr:nvSpPr>
        <xdr:cNvPr id="3168" name="Text Box 1"/>
        <xdr:cNvSpPr>
          <a:spLocks noChangeArrowheads="1"/>
        </xdr:cNvSpPr>
      </xdr:nvSpPr>
      <xdr:spPr bwMode="auto">
        <a:xfrm>
          <a:off x="0" y="17287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69" name="Text Box 1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0" name="Text Box 2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1" name="Text Box 1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2" name="Text Box 2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3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4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5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6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7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8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79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0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1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2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3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4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5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6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7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88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00025"/>
    <xdr:sp macro="" textlink="">
      <xdr:nvSpPr>
        <xdr:cNvPr id="3189" name="Text Box 1"/>
        <xdr:cNvSpPr>
          <a:spLocks noChangeArrowheads="1"/>
        </xdr:cNvSpPr>
      </xdr:nvSpPr>
      <xdr:spPr bwMode="auto">
        <a:xfrm>
          <a:off x="0" y="176879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09550"/>
    <xdr:sp macro="" textlink="">
      <xdr:nvSpPr>
        <xdr:cNvPr id="3190" name="Text Box 1"/>
        <xdr:cNvSpPr>
          <a:spLocks noChangeArrowheads="1"/>
        </xdr:cNvSpPr>
      </xdr:nvSpPr>
      <xdr:spPr bwMode="auto">
        <a:xfrm>
          <a:off x="0" y="160877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1" name="Text Box 1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2" name="Text Box 2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3" name="Text Box 1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4" name="Text Box 2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5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6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7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8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199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0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1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2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3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4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5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6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7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8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09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0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1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2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3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4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5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6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7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18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38125"/>
    <xdr:sp macro="" textlink="">
      <xdr:nvSpPr>
        <xdr:cNvPr id="3219" name="Text Box 1"/>
        <xdr:cNvSpPr>
          <a:spLocks noChangeArrowheads="1"/>
        </xdr:cNvSpPr>
      </xdr:nvSpPr>
      <xdr:spPr bwMode="auto">
        <a:xfrm>
          <a:off x="0" y="170878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0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1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2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3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4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5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6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7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8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29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30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31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32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33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34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35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71475" cy="228600"/>
    <xdr:sp macro="" textlink="">
      <xdr:nvSpPr>
        <xdr:cNvPr id="3236" name="Text Box 1"/>
        <xdr:cNvSpPr>
          <a:spLocks noChangeArrowheads="1"/>
        </xdr:cNvSpPr>
      </xdr:nvSpPr>
      <xdr:spPr bwMode="auto">
        <a:xfrm>
          <a:off x="0" y="11830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42900" cy="228600"/>
    <xdr:sp macro="" textlink="">
      <xdr:nvSpPr>
        <xdr:cNvPr id="3237" name="Text Box 2"/>
        <xdr:cNvSpPr>
          <a:spLocks noChangeArrowheads="1"/>
        </xdr:cNvSpPr>
      </xdr:nvSpPr>
      <xdr:spPr bwMode="auto">
        <a:xfrm>
          <a:off x="0" y="11830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38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39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40" name="Text Box 2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41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2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3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4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5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6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7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8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49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42900" cy="228600"/>
    <xdr:sp macro="" textlink="">
      <xdr:nvSpPr>
        <xdr:cNvPr id="3251" name="Text Box 2"/>
        <xdr:cNvSpPr>
          <a:spLocks noChangeArrowheads="1"/>
        </xdr:cNvSpPr>
      </xdr:nvSpPr>
      <xdr:spPr bwMode="auto">
        <a:xfrm>
          <a:off x="0" y="10029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52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53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54" name="Text Box 2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3255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56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57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58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59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0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1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2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3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6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7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8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29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0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1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32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2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2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4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5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6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7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3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4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4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4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359</xdr:row>
      <xdr:rowOff>0</xdr:rowOff>
    </xdr:from>
    <xdr:ext cx="104775" cy="190500"/>
    <xdr:sp macro="" textlink="">
      <xdr:nvSpPr>
        <xdr:cNvPr id="334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371475" cy="190500"/>
    <xdr:sp macro="" textlink="">
      <xdr:nvSpPr>
        <xdr:cNvPr id="3344" name="Text Box 1"/>
        <xdr:cNvSpPr>
          <a:spLocks noChangeArrowheads="1"/>
        </xdr:cNvSpPr>
      </xdr:nvSpPr>
      <xdr:spPr bwMode="auto">
        <a:xfrm>
          <a:off x="0" y="509778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342900" cy="190500"/>
    <xdr:sp macro="" textlink="">
      <xdr:nvSpPr>
        <xdr:cNvPr id="3345" name="Text Box 2"/>
        <xdr:cNvSpPr>
          <a:spLocks noChangeArrowheads="1"/>
        </xdr:cNvSpPr>
      </xdr:nvSpPr>
      <xdr:spPr bwMode="auto">
        <a:xfrm>
          <a:off x="0" y="509778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346" name="Text Box 1"/>
        <xdr:cNvSpPr>
          <a:spLocks noChangeArrowheads="1"/>
        </xdr:cNvSpPr>
      </xdr:nvSpPr>
      <xdr:spPr bwMode="auto">
        <a:xfrm>
          <a:off x="0" y="50977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428625" cy="114300"/>
    <xdr:sp macro="" textlink="">
      <xdr:nvSpPr>
        <xdr:cNvPr id="3347" name="Text Box 2"/>
        <xdr:cNvSpPr>
          <a:spLocks noChangeArrowheads="1"/>
        </xdr:cNvSpPr>
      </xdr:nvSpPr>
      <xdr:spPr bwMode="auto">
        <a:xfrm>
          <a:off x="0" y="509778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48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49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0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1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2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3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4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5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6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7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8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59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60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61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62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354</xdr:row>
      <xdr:rowOff>0</xdr:rowOff>
    </xdr:from>
    <xdr:ext cx="104775" cy="190500"/>
    <xdr:sp macro="" textlink="">
      <xdr:nvSpPr>
        <xdr:cNvPr id="3363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371475" cy="190500"/>
    <xdr:sp macro="" textlink="">
      <xdr:nvSpPr>
        <xdr:cNvPr id="3364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342900" cy="190500"/>
    <xdr:sp macro="" textlink="">
      <xdr:nvSpPr>
        <xdr:cNvPr id="3365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36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428625" cy="114300"/>
    <xdr:sp macro="" textlink="">
      <xdr:nvSpPr>
        <xdr:cNvPr id="3367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68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69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0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1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2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3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4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5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6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7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8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79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80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81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82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83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8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8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8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8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88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89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0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1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2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3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8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399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0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1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2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3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338</xdr:row>
      <xdr:rowOff>0</xdr:rowOff>
    </xdr:from>
    <xdr:ext cx="104775" cy="190500"/>
    <xdr:sp macro="" textlink="">
      <xdr:nvSpPr>
        <xdr:cNvPr id="340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371475" cy="190500"/>
    <xdr:sp macro="" textlink="">
      <xdr:nvSpPr>
        <xdr:cNvPr id="3408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342900" cy="190500"/>
    <xdr:sp macro="" textlink="">
      <xdr:nvSpPr>
        <xdr:cNvPr id="3409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428625" cy="114300"/>
    <xdr:sp macro="" textlink="">
      <xdr:nvSpPr>
        <xdr:cNvPr id="3411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2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3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4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5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7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8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19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1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2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3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4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5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27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371475" cy="190500"/>
    <xdr:sp macro="" textlink="">
      <xdr:nvSpPr>
        <xdr:cNvPr id="3428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342900" cy="190500"/>
    <xdr:sp macro="" textlink="">
      <xdr:nvSpPr>
        <xdr:cNvPr id="3429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104775" cy="190500"/>
    <xdr:sp macro="" textlink="">
      <xdr:nvSpPr>
        <xdr:cNvPr id="343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339</xdr:row>
      <xdr:rowOff>0</xdr:rowOff>
    </xdr:from>
    <xdr:ext cx="428625" cy="114300"/>
    <xdr:sp macro="" textlink="">
      <xdr:nvSpPr>
        <xdr:cNvPr id="3431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2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3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4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5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6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7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8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439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0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1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2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3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4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5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6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382</xdr:row>
      <xdr:rowOff>0</xdr:rowOff>
    </xdr:from>
    <xdr:ext cx="104775" cy="190500"/>
    <xdr:sp macro="" textlink="">
      <xdr:nvSpPr>
        <xdr:cNvPr id="3447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71475" cy="228600"/>
    <xdr:sp macro="" textlink="">
      <xdr:nvSpPr>
        <xdr:cNvPr id="3448" name="Text Box 1"/>
        <xdr:cNvSpPr>
          <a:spLocks noChangeArrowheads="1"/>
        </xdr:cNvSpPr>
      </xdr:nvSpPr>
      <xdr:spPr bwMode="auto">
        <a:xfrm>
          <a:off x="0" y="59636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42900" cy="228600"/>
    <xdr:sp macro="" textlink="">
      <xdr:nvSpPr>
        <xdr:cNvPr id="3449" name="Text Box 2"/>
        <xdr:cNvSpPr>
          <a:spLocks noChangeArrowheads="1"/>
        </xdr:cNvSpPr>
      </xdr:nvSpPr>
      <xdr:spPr bwMode="auto">
        <a:xfrm>
          <a:off x="0" y="59636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3450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3451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3452" name="Text Box 2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3453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54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55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56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57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58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59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60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190500"/>
    <xdr:sp macro="" textlink="">
      <xdr:nvSpPr>
        <xdr:cNvPr id="3461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6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7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8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8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8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8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8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8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95250</xdr:rowOff>
    </xdr:from>
    <xdr:ext cx="428625" cy="171450"/>
    <xdr:sp macro="" textlink="">
      <xdr:nvSpPr>
        <xdr:cNvPr id="3486" name="Text Box 2"/>
        <xdr:cNvSpPr>
          <a:spLocks noChangeArrowheads="1"/>
        </xdr:cNvSpPr>
      </xdr:nvSpPr>
      <xdr:spPr bwMode="auto">
        <a:xfrm>
          <a:off x="0" y="48244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95250</xdr:rowOff>
    </xdr:from>
    <xdr:ext cx="28575" cy="171450"/>
    <xdr:sp macro="" textlink="">
      <xdr:nvSpPr>
        <xdr:cNvPr id="3487" name="Text Box 2"/>
        <xdr:cNvSpPr>
          <a:spLocks noChangeArrowheads="1"/>
        </xdr:cNvSpPr>
      </xdr:nvSpPr>
      <xdr:spPr bwMode="auto">
        <a:xfrm>
          <a:off x="0" y="48244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88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89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90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91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92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93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94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495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9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9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9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49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0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1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428625" cy="171450"/>
    <xdr:sp macro="" textlink="">
      <xdr:nvSpPr>
        <xdr:cNvPr id="3520" name="Text Box 2"/>
        <xdr:cNvSpPr>
          <a:spLocks noChangeArrowheads="1"/>
        </xdr:cNvSpPr>
      </xdr:nvSpPr>
      <xdr:spPr bwMode="auto">
        <a:xfrm>
          <a:off x="0" y="48348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1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2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3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4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28575" cy="171450"/>
    <xdr:sp macro="" textlink="">
      <xdr:nvSpPr>
        <xdr:cNvPr id="3525" name="Text Box 2"/>
        <xdr:cNvSpPr>
          <a:spLocks noChangeArrowheads="1"/>
        </xdr:cNvSpPr>
      </xdr:nvSpPr>
      <xdr:spPr bwMode="auto">
        <a:xfrm>
          <a:off x="0" y="48348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6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7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8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29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0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1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2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3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4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5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6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537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38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39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40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41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42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43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44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332</xdr:row>
      <xdr:rowOff>0</xdr:rowOff>
    </xdr:from>
    <xdr:ext cx="104775" cy="190500"/>
    <xdr:sp macro="" textlink="">
      <xdr:nvSpPr>
        <xdr:cNvPr id="3545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4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4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4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4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5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328</xdr:row>
      <xdr:rowOff>0</xdr:rowOff>
    </xdr:from>
    <xdr:ext cx="104775" cy="190500"/>
    <xdr:sp macro="" textlink="">
      <xdr:nvSpPr>
        <xdr:cNvPr id="356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7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8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59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60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336</xdr:row>
      <xdr:rowOff>0</xdr:rowOff>
    </xdr:from>
    <xdr:ext cx="104775" cy="190500"/>
    <xdr:sp macro="" textlink="">
      <xdr:nvSpPr>
        <xdr:cNvPr id="360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95250</xdr:rowOff>
    </xdr:from>
    <xdr:ext cx="428625" cy="171450"/>
    <xdr:sp macro="" textlink="">
      <xdr:nvSpPr>
        <xdr:cNvPr id="3602" name="Text Box 2"/>
        <xdr:cNvSpPr>
          <a:spLocks noChangeArrowheads="1"/>
        </xdr:cNvSpPr>
      </xdr:nvSpPr>
      <xdr:spPr bwMode="auto">
        <a:xfrm>
          <a:off x="0" y="48244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95250</xdr:rowOff>
    </xdr:from>
    <xdr:ext cx="28575" cy="171450"/>
    <xdr:sp macro="" textlink="">
      <xdr:nvSpPr>
        <xdr:cNvPr id="3603" name="Text Box 2"/>
        <xdr:cNvSpPr>
          <a:spLocks noChangeArrowheads="1"/>
        </xdr:cNvSpPr>
      </xdr:nvSpPr>
      <xdr:spPr bwMode="auto">
        <a:xfrm>
          <a:off x="0" y="48244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04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05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06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07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08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09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10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90500"/>
    <xdr:sp macro="" textlink="">
      <xdr:nvSpPr>
        <xdr:cNvPr id="3611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2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3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4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5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6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7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8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19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0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1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2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3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4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5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6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337</xdr:row>
      <xdr:rowOff>0</xdr:rowOff>
    </xdr:from>
    <xdr:ext cx="104775" cy="190500"/>
    <xdr:sp macro="" textlink="">
      <xdr:nvSpPr>
        <xdr:cNvPr id="3627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447675" cy="200025"/>
    <xdr:sp macro="" textlink="">
      <xdr:nvSpPr>
        <xdr:cNvPr id="3628" name="Text Box 1"/>
        <xdr:cNvSpPr>
          <a:spLocks noChangeArrowheads="1"/>
        </xdr:cNvSpPr>
      </xdr:nvSpPr>
      <xdr:spPr bwMode="auto">
        <a:xfrm>
          <a:off x="0" y="600360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390525" cy="200025"/>
    <xdr:sp macro="" textlink="">
      <xdr:nvSpPr>
        <xdr:cNvPr id="3629" name="Text Box 2"/>
        <xdr:cNvSpPr>
          <a:spLocks noChangeArrowheads="1"/>
        </xdr:cNvSpPr>
      </xdr:nvSpPr>
      <xdr:spPr bwMode="auto">
        <a:xfrm>
          <a:off x="0" y="60036075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200025"/>
    <xdr:sp macro="" textlink="">
      <xdr:nvSpPr>
        <xdr:cNvPr id="3630" name="Text Box 1"/>
        <xdr:cNvSpPr>
          <a:spLocks noChangeArrowheads="1"/>
        </xdr:cNvSpPr>
      </xdr:nvSpPr>
      <xdr:spPr bwMode="auto">
        <a:xfrm>
          <a:off x="0" y="600360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631" name="Text Box 1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632" name="Text Box 2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633" name="Text Box 1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398</xdr:row>
      <xdr:rowOff>0</xdr:rowOff>
    </xdr:from>
    <xdr:ext cx="104775" cy="190500"/>
    <xdr:sp macro="" textlink="">
      <xdr:nvSpPr>
        <xdr:cNvPr id="3634" name="Text Box 2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35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36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37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38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39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40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41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367</xdr:row>
      <xdr:rowOff>0</xdr:rowOff>
    </xdr:from>
    <xdr:ext cx="104775" cy="190500"/>
    <xdr:sp macro="" textlink="">
      <xdr:nvSpPr>
        <xdr:cNvPr id="3642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3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4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5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6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7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8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49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401</xdr:row>
      <xdr:rowOff>0</xdr:rowOff>
    </xdr:from>
    <xdr:ext cx="104775" cy="190500"/>
    <xdr:sp macro="" textlink="">
      <xdr:nvSpPr>
        <xdr:cNvPr id="3650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200025"/>
    <xdr:sp macro="" textlink="">
      <xdr:nvSpPr>
        <xdr:cNvPr id="3651" name="Text Box 1"/>
        <xdr:cNvSpPr>
          <a:spLocks noChangeArrowheads="1"/>
        </xdr:cNvSpPr>
      </xdr:nvSpPr>
      <xdr:spPr bwMode="auto">
        <a:xfrm>
          <a:off x="0" y="604361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386</xdr:row>
      <xdr:rowOff>0</xdr:rowOff>
    </xdr:from>
    <xdr:ext cx="104775" cy="209550"/>
    <xdr:sp macro="" textlink="">
      <xdr:nvSpPr>
        <xdr:cNvPr id="3652" name="Text Box 1"/>
        <xdr:cNvSpPr>
          <a:spLocks noChangeArrowheads="1"/>
        </xdr:cNvSpPr>
      </xdr:nvSpPr>
      <xdr:spPr bwMode="auto">
        <a:xfrm>
          <a:off x="0" y="588359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653" name="Text Box 1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654" name="Text Box 2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655" name="Text Box 1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190500"/>
    <xdr:sp macro="" textlink="">
      <xdr:nvSpPr>
        <xdr:cNvPr id="3656" name="Text Box 2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57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58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59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60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61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62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63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664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65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66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67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68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69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70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71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190500"/>
    <xdr:sp macro="" textlink="">
      <xdr:nvSpPr>
        <xdr:cNvPr id="3672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3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4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5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6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7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8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79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376</xdr:row>
      <xdr:rowOff>0</xdr:rowOff>
    </xdr:from>
    <xdr:ext cx="104775" cy="190500"/>
    <xdr:sp macro="" textlink="">
      <xdr:nvSpPr>
        <xdr:cNvPr id="3680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393</xdr:row>
      <xdr:rowOff>0</xdr:rowOff>
    </xdr:from>
    <xdr:ext cx="104775" cy="238125"/>
    <xdr:sp macro="" textlink="">
      <xdr:nvSpPr>
        <xdr:cNvPr id="3681" name="Text Box 1"/>
        <xdr:cNvSpPr>
          <a:spLocks noChangeArrowheads="1"/>
        </xdr:cNvSpPr>
      </xdr:nvSpPr>
      <xdr:spPr bwMode="auto">
        <a:xfrm>
          <a:off x="0" y="59836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2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3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4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5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6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7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8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341</xdr:row>
      <xdr:rowOff>0</xdr:rowOff>
    </xdr:from>
    <xdr:ext cx="104775" cy="190500"/>
    <xdr:sp macro="" textlink="">
      <xdr:nvSpPr>
        <xdr:cNvPr id="3689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0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1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2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3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4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5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6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97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371475" cy="228600"/>
    <xdr:sp macro="" textlink="">
      <xdr:nvSpPr>
        <xdr:cNvPr id="3698" name="Text Box 1"/>
        <xdr:cNvSpPr>
          <a:spLocks noChangeArrowheads="1"/>
        </xdr:cNvSpPr>
      </xdr:nvSpPr>
      <xdr:spPr bwMode="auto">
        <a:xfrm>
          <a:off x="0" y="54578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342900" cy="228600"/>
    <xdr:sp macro="" textlink="">
      <xdr:nvSpPr>
        <xdr:cNvPr id="3699" name="Text Box 2"/>
        <xdr:cNvSpPr>
          <a:spLocks noChangeArrowheads="1"/>
        </xdr:cNvSpPr>
      </xdr:nvSpPr>
      <xdr:spPr bwMode="auto">
        <a:xfrm>
          <a:off x="0" y="54578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00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01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02" name="Text Box 2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03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04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05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06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07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08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09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10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362</xdr:row>
      <xdr:rowOff>0</xdr:rowOff>
    </xdr:from>
    <xdr:ext cx="104775" cy="190500"/>
    <xdr:sp macro="" textlink="">
      <xdr:nvSpPr>
        <xdr:cNvPr id="3711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71475" cy="228600"/>
    <xdr:sp macro="" textlink="">
      <xdr:nvSpPr>
        <xdr:cNvPr id="3712" name="Text Box 1"/>
        <xdr:cNvSpPr>
          <a:spLocks noChangeArrowheads="1"/>
        </xdr:cNvSpPr>
      </xdr:nvSpPr>
      <xdr:spPr bwMode="auto">
        <a:xfrm>
          <a:off x="0" y="52778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42900" cy="228600"/>
    <xdr:sp macro="" textlink="">
      <xdr:nvSpPr>
        <xdr:cNvPr id="3713" name="Text Box 2"/>
        <xdr:cNvSpPr>
          <a:spLocks noChangeArrowheads="1"/>
        </xdr:cNvSpPr>
      </xdr:nvSpPr>
      <xdr:spPr bwMode="auto">
        <a:xfrm>
          <a:off x="0" y="52778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3714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3715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3716" name="Text Box 2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3717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18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19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20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21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22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23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24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725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2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2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2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2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3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4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375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5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5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6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7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381</xdr:row>
      <xdr:rowOff>0</xdr:rowOff>
    </xdr:from>
    <xdr:ext cx="104775" cy="190500"/>
    <xdr:sp macro="" textlink="">
      <xdr:nvSpPr>
        <xdr:cNvPr id="378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0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1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2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3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4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5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6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7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798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799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800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801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802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803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804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3805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06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07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0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0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1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1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1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252</xdr:row>
      <xdr:rowOff>0</xdr:rowOff>
    </xdr:from>
    <xdr:ext cx="104775" cy="190500"/>
    <xdr:sp macro="" textlink="">
      <xdr:nvSpPr>
        <xdr:cNvPr id="381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2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3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4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5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6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7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8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164</xdr:row>
      <xdr:rowOff>0</xdr:rowOff>
    </xdr:from>
    <xdr:ext cx="104775" cy="190500"/>
    <xdr:sp macro="" textlink="">
      <xdr:nvSpPr>
        <xdr:cNvPr id="3829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0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1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2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3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4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5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6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7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38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39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0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1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2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3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4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5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6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7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8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49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0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1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2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3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3854" name="Text Box 1"/>
        <xdr:cNvSpPr>
          <a:spLocks noChangeArrowheads="1"/>
        </xdr:cNvSpPr>
      </xdr:nvSpPr>
      <xdr:spPr bwMode="auto">
        <a:xfrm>
          <a:off x="0" y="73704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3855" name="Text Box 2"/>
        <xdr:cNvSpPr>
          <a:spLocks noChangeArrowheads="1"/>
        </xdr:cNvSpPr>
      </xdr:nvSpPr>
      <xdr:spPr bwMode="auto">
        <a:xfrm>
          <a:off x="0" y="73704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6" name="Text Box 1"/>
        <xdr:cNvSpPr>
          <a:spLocks noChangeArrowheads="1"/>
        </xdr:cNvSpPr>
      </xdr:nvSpPr>
      <xdr:spPr bwMode="auto">
        <a:xfrm>
          <a:off x="0" y="73704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3857" name="Text Box 2"/>
        <xdr:cNvSpPr>
          <a:spLocks noChangeArrowheads="1"/>
        </xdr:cNvSpPr>
      </xdr:nvSpPr>
      <xdr:spPr bwMode="auto">
        <a:xfrm>
          <a:off x="0" y="73704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8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59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0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14300"/>
    <xdr:sp macro="" textlink="">
      <xdr:nvSpPr>
        <xdr:cNvPr id="3861" name="Text Box 2"/>
        <xdr:cNvSpPr>
          <a:spLocks noChangeArrowheads="1"/>
        </xdr:cNvSpPr>
      </xdr:nvSpPr>
      <xdr:spPr bwMode="auto">
        <a:xfrm>
          <a:off x="0" y="837628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2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3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4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5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6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7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8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69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0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1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2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3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4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5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6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7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8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79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0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1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6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7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8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6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897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3898" name="Text Box 1"/>
        <xdr:cNvSpPr>
          <a:spLocks noChangeArrowheads="1"/>
        </xdr:cNvSpPr>
      </xdr:nvSpPr>
      <xdr:spPr bwMode="auto">
        <a:xfrm>
          <a:off x="0" y="727043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3899" name="Text Box 2"/>
        <xdr:cNvSpPr>
          <a:spLocks noChangeArrowheads="1"/>
        </xdr:cNvSpPr>
      </xdr:nvSpPr>
      <xdr:spPr bwMode="auto">
        <a:xfrm>
          <a:off x="0" y="727043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0" name="Text Box 1"/>
        <xdr:cNvSpPr>
          <a:spLocks noChangeArrowheads="1"/>
        </xdr:cNvSpPr>
      </xdr:nvSpPr>
      <xdr:spPr bwMode="auto">
        <a:xfrm>
          <a:off x="0" y="72704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3901" name="Text Box 2"/>
        <xdr:cNvSpPr>
          <a:spLocks noChangeArrowheads="1"/>
        </xdr:cNvSpPr>
      </xdr:nvSpPr>
      <xdr:spPr bwMode="auto">
        <a:xfrm>
          <a:off x="0" y="727043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2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3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4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14300"/>
    <xdr:sp macro="" textlink="">
      <xdr:nvSpPr>
        <xdr:cNvPr id="3905" name="Text Box 2"/>
        <xdr:cNvSpPr>
          <a:spLocks noChangeArrowheads="1"/>
        </xdr:cNvSpPr>
      </xdr:nvSpPr>
      <xdr:spPr bwMode="auto">
        <a:xfrm>
          <a:off x="0" y="827627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0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2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3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4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5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1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2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3946" name="Text Box 1"/>
        <xdr:cNvSpPr>
          <a:spLocks noChangeArrowheads="1"/>
        </xdr:cNvSpPr>
      </xdr:nvSpPr>
      <xdr:spPr bwMode="auto">
        <a:xfrm>
          <a:off x="0" y="70875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3947" name="Text Box 2"/>
        <xdr:cNvSpPr>
          <a:spLocks noChangeArrowheads="1"/>
        </xdr:cNvSpPr>
      </xdr:nvSpPr>
      <xdr:spPr bwMode="auto">
        <a:xfrm>
          <a:off x="0" y="70875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4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3949" name="Text Box 2"/>
        <xdr:cNvSpPr>
          <a:spLocks noChangeArrowheads="1"/>
        </xdr:cNvSpPr>
      </xdr:nvSpPr>
      <xdr:spPr bwMode="auto">
        <a:xfrm>
          <a:off x="0" y="70875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0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1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2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3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4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5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6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7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8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59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0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1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2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3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4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5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3966" name="Text Box 1"/>
        <xdr:cNvSpPr>
          <a:spLocks noChangeArrowheads="1"/>
        </xdr:cNvSpPr>
      </xdr:nvSpPr>
      <xdr:spPr bwMode="auto">
        <a:xfrm>
          <a:off x="0" y="68875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3967" name="Text Box 2"/>
        <xdr:cNvSpPr>
          <a:spLocks noChangeArrowheads="1"/>
        </xdr:cNvSpPr>
      </xdr:nvSpPr>
      <xdr:spPr bwMode="auto">
        <a:xfrm>
          <a:off x="0" y="68875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68" name="Text Box 1"/>
        <xdr:cNvSpPr>
          <a:spLocks noChangeArrowheads="1"/>
        </xdr:cNvSpPr>
      </xdr:nvSpPr>
      <xdr:spPr bwMode="auto">
        <a:xfrm>
          <a:off x="0" y="68875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3969" name="Text Box 2"/>
        <xdr:cNvSpPr>
          <a:spLocks noChangeArrowheads="1"/>
        </xdr:cNvSpPr>
      </xdr:nvSpPr>
      <xdr:spPr bwMode="auto">
        <a:xfrm>
          <a:off x="0" y="68875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8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79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80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81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82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83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84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85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3986" name="Text Box 1"/>
        <xdr:cNvSpPr>
          <a:spLocks noChangeArrowheads="1"/>
        </xdr:cNvSpPr>
      </xdr:nvSpPr>
      <xdr:spPr bwMode="auto">
        <a:xfrm>
          <a:off x="0" y="82362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3987" name="Text Box 2"/>
        <xdr:cNvSpPr>
          <a:spLocks noChangeArrowheads="1"/>
        </xdr:cNvSpPr>
      </xdr:nvSpPr>
      <xdr:spPr bwMode="auto">
        <a:xfrm>
          <a:off x="0" y="82362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3988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3989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3990" name="Text Box 2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3991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2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3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4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5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6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7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8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3999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0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1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2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3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4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5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6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7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8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09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0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1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2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3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4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5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016" name="Text Box 1"/>
        <xdr:cNvSpPr>
          <a:spLocks noChangeArrowheads="1"/>
        </xdr:cNvSpPr>
      </xdr:nvSpPr>
      <xdr:spPr bwMode="auto">
        <a:xfrm>
          <a:off x="0" y="72304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017" name="Text Box 2"/>
        <xdr:cNvSpPr>
          <a:spLocks noChangeArrowheads="1"/>
        </xdr:cNvSpPr>
      </xdr:nvSpPr>
      <xdr:spPr bwMode="auto">
        <a:xfrm>
          <a:off x="0" y="72304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18" name="Text Box 1"/>
        <xdr:cNvSpPr>
          <a:spLocks noChangeArrowheads="1"/>
        </xdr:cNvSpPr>
      </xdr:nvSpPr>
      <xdr:spPr bwMode="auto">
        <a:xfrm>
          <a:off x="0" y="72304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019" name="Text Box 2"/>
        <xdr:cNvSpPr>
          <a:spLocks noChangeArrowheads="1"/>
        </xdr:cNvSpPr>
      </xdr:nvSpPr>
      <xdr:spPr bwMode="auto">
        <a:xfrm>
          <a:off x="0" y="72304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0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1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2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3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4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5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6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7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8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29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0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1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2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3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4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5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036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037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3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039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0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1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2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3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4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5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6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7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8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49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0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1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2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3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4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5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5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0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1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2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3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4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5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6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0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1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2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3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4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5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7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080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081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083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4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5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6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7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89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0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1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3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4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5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6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7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099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100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101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103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4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5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0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2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3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4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5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6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7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8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19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4120" name="Text Box 1"/>
        <xdr:cNvSpPr>
          <a:spLocks noChangeArrowheads="1"/>
        </xdr:cNvSpPr>
      </xdr:nvSpPr>
      <xdr:spPr bwMode="auto">
        <a:xfrm>
          <a:off x="0" y="809625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4121" name="Text Box 2"/>
        <xdr:cNvSpPr>
          <a:spLocks noChangeArrowheads="1"/>
        </xdr:cNvSpPr>
      </xdr:nvSpPr>
      <xdr:spPr bwMode="auto">
        <a:xfrm>
          <a:off x="0" y="809625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122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123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124" name="Text Box 2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125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26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27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28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29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0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1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2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3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4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5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4158" name="Text Box 2"/>
        <xdr:cNvSpPr>
          <a:spLocks noChangeArrowheads="1"/>
        </xdr:cNvSpPr>
      </xdr:nvSpPr>
      <xdr:spPr bwMode="auto">
        <a:xfrm>
          <a:off x="0" y="685704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4159" name="Text Box 2"/>
        <xdr:cNvSpPr>
          <a:spLocks noChangeArrowheads="1"/>
        </xdr:cNvSpPr>
      </xdr:nvSpPr>
      <xdr:spPr bwMode="auto">
        <a:xfrm>
          <a:off x="0" y="685704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0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1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2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3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4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5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6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7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6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7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8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4192" name="Text Box 2"/>
        <xdr:cNvSpPr>
          <a:spLocks noChangeArrowheads="1"/>
        </xdr:cNvSpPr>
      </xdr:nvSpPr>
      <xdr:spPr bwMode="auto">
        <a:xfrm>
          <a:off x="0" y="68675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3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4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5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6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4197" name="Text Box 2"/>
        <xdr:cNvSpPr>
          <a:spLocks noChangeArrowheads="1"/>
        </xdr:cNvSpPr>
      </xdr:nvSpPr>
      <xdr:spPr bwMode="auto">
        <a:xfrm>
          <a:off x="0" y="68675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8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199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0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1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2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3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4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5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6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7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8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09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0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1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2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3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4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5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6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7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1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2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4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5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6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4274" name="Text Box 2"/>
        <xdr:cNvSpPr>
          <a:spLocks noChangeArrowheads="1"/>
        </xdr:cNvSpPr>
      </xdr:nvSpPr>
      <xdr:spPr bwMode="auto">
        <a:xfrm>
          <a:off x="0" y="685704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4275" name="Text Box 2"/>
        <xdr:cNvSpPr>
          <a:spLocks noChangeArrowheads="1"/>
        </xdr:cNvSpPr>
      </xdr:nvSpPr>
      <xdr:spPr bwMode="auto">
        <a:xfrm>
          <a:off x="0" y="685704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6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7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8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79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0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1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2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3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6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7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8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6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7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29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47675" cy="200025"/>
    <xdr:sp macro="" textlink="">
      <xdr:nvSpPr>
        <xdr:cNvPr id="4300" name="Text Box 1"/>
        <xdr:cNvSpPr>
          <a:spLocks noChangeArrowheads="1"/>
        </xdr:cNvSpPr>
      </xdr:nvSpPr>
      <xdr:spPr bwMode="auto">
        <a:xfrm>
          <a:off x="0" y="813625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90525" cy="200025"/>
    <xdr:sp macro="" textlink="">
      <xdr:nvSpPr>
        <xdr:cNvPr id="4301" name="Text Box 2"/>
        <xdr:cNvSpPr>
          <a:spLocks noChangeArrowheads="1"/>
        </xdr:cNvSpPr>
      </xdr:nvSpPr>
      <xdr:spPr bwMode="auto">
        <a:xfrm>
          <a:off x="0" y="8136255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00025"/>
    <xdr:sp macro="" textlink="">
      <xdr:nvSpPr>
        <xdr:cNvPr id="4302" name="Text Box 1"/>
        <xdr:cNvSpPr>
          <a:spLocks noChangeArrowheads="1"/>
        </xdr:cNvSpPr>
      </xdr:nvSpPr>
      <xdr:spPr bwMode="auto">
        <a:xfrm>
          <a:off x="0" y="813625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3" name="Text Box 1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4" name="Text Box 2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5" name="Text Box 1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6" name="Text Box 2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7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8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09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0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1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2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3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4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5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6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7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8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19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0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1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2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00025"/>
    <xdr:sp macro="" textlink="">
      <xdr:nvSpPr>
        <xdr:cNvPr id="4323" name="Text Box 1"/>
        <xdr:cNvSpPr>
          <a:spLocks noChangeArrowheads="1"/>
        </xdr:cNvSpPr>
      </xdr:nvSpPr>
      <xdr:spPr bwMode="auto">
        <a:xfrm>
          <a:off x="0" y="81762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09550"/>
    <xdr:sp macro="" textlink="">
      <xdr:nvSpPr>
        <xdr:cNvPr id="4324" name="Text Box 1"/>
        <xdr:cNvSpPr>
          <a:spLocks noChangeArrowheads="1"/>
        </xdr:cNvSpPr>
      </xdr:nvSpPr>
      <xdr:spPr bwMode="auto">
        <a:xfrm>
          <a:off x="0" y="80162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5" name="Text Box 1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6" name="Text Box 2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7" name="Text Box 1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8" name="Text Box 2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29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0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1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2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3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4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5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6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7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8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39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0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1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2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3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4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5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6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7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8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49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0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1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2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38125"/>
    <xdr:sp macro="" textlink="">
      <xdr:nvSpPr>
        <xdr:cNvPr id="4353" name="Text Box 1"/>
        <xdr:cNvSpPr>
          <a:spLocks noChangeArrowheads="1"/>
        </xdr:cNvSpPr>
      </xdr:nvSpPr>
      <xdr:spPr bwMode="auto">
        <a:xfrm>
          <a:off x="0" y="811625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4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5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6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7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8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59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0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1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2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3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4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5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6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7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8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69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4370" name="Text Box 1"/>
        <xdr:cNvSpPr>
          <a:spLocks noChangeArrowheads="1"/>
        </xdr:cNvSpPr>
      </xdr:nvSpPr>
      <xdr:spPr bwMode="auto">
        <a:xfrm>
          <a:off x="0" y="759047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4371" name="Text Box 2"/>
        <xdr:cNvSpPr>
          <a:spLocks noChangeArrowheads="1"/>
        </xdr:cNvSpPr>
      </xdr:nvSpPr>
      <xdr:spPr bwMode="auto">
        <a:xfrm>
          <a:off x="0" y="759047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72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73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74" name="Text Box 2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75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76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77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78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79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80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81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82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83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4384" name="Text Box 1"/>
        <xdr:cNvSpPr>
          <a:spLocks noChangeArrowheads="1"/>
        </xdr:cNvSpPr>
      </xdr:nvSpPr>
      <xdr:spPr bwMode="auto">
        <a:xfrm>
          <a:off x="0" y="741045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4385" name="Text Box 2"/>
        <xdr:cNvSpPr>
          <a:spLocks noChangeArrowheads="1"/>
        </xdr:cNvSpPr>
      </xdr:nvSpPr>
      <xdr:spPr bwMode="auto">
        <a:xfrm>
          <a:off x="0" y="741045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86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87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88" name="Text Box 2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389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0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1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2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3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4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5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6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7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39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0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1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2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3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4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5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2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3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4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5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6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7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8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469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6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7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7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8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8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8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8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8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361</xdr:row>
      <xdr:rowOff>0</xdr:rowOff>
    </xdr:from>
    <xdr:ext cx="104775" cy="190500"/>
    <xdr:sp macro="" textlink="">
      <xdr:nvSpPr>
        <xdr:cNvPr id="448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86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87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88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89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90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91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92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4493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371475" cy="228600"/>
    <xdr:sp macro="" textlink="">
      <xdr:nvSpPr>
        <xdr:cNvPr id="4494" name="Text Box 1"/>
        <xdr:cNvSpPr>
          <a:spLocks noChangeArrowheads="1"/>
        </xdr:cNvSpPr>
      </xdr:nvSpPr>
      <xdr:spPr bwMode="auto">
        <a:xfrm>
          <a:off x="0" y="57978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342900" cy="228600"/>
    <xdr:sp macro="" textlink="">
      <xdr:nvSpPr>
        <xdr:cNvPr id="4495" name="Text Box 2"/>
        <xdr:cNvSpPr>
          <a:spLocks noChangeArrowheads="1"/>
        </xdr:cNvSpPr>
      </xdr:nvSpPr>
      <xdr:spPr bwMode="auto">
        <a:xfrm>
          <a:off x="0" y="57978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228600"/>
    <xdr:sp macro="" textlink="">
      <xdr:nvSpPr>
        <xdr:cNvPr id="4496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228600"/>
    <xdr:sp macro="" textlink="">
      <xdr:nvSpPr>
        <xdr:cNvPr id="4497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228600"/>
    <xdr:sp macro="" textlink="">
      <xdr:nvSpPr>
        <xdr:cNvPr id="4498" name="Text Box 2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364</xdr:row>
      <xdr:rowOff>0</xdr:rowOff>
    </xdr:from>
    <xdr:ext cx="104775" cy="228600"/>
    <xdr:sp macro="" textlink="">
      <xdr:nvSpPr>
        <xdr:cNvPr id="4499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0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1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2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3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4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5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6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357</xdr:row>
      <xdr:rowOff>0</xdr:rowOff>
    </xdr:from>
    <xdr:ext cx="104775" cy="190500"/>
    <xdr:sp macro="" textlink="">
      <xdr:nvSpPr>
        <xdr:cNvPr id="4507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342900" cy="228600"/>
    <xdr:sp macro="" textlink="">
      <xdr:nvSpPr>
        <xdr:cNvPr id="4508" name="Text Box 2"/>
        <xdr:cNvSpPr>
          <a:spLocks noChangeArrowheads="1"/>
        </xdr:cNvSpPr>
      </xdr:nvSpPr>
      <xdr:spPr bwMode="auto">
        <a:xfrm>
          <a:off x="0" y="563784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4509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4510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4511" name="Text Box 2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228600"/>
    <xdr:sp macro="" textlink="">
      <xdr:nvSpPr>
        <xdr:cNvPr id="4512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1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2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3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4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4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4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4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363</xdr:row>
      <xdr:rowOff>0</xdr:rowOff>
    </xdr:from>
    <xdr:ext cx="104775" cy="190500"/>
    <xdr:sp macro="" textlink="">
      <xdr:nvSpPr>
        <xdr:cNvPr id="454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80975"/>
    <xdr:sp macro="" textlink="">
      <xdr:nvSpPr>
        <xdr:cNvPr id="4545" name="Text Box 2"/>
        <xdr:cNvSpPr>
          <a:spLocks noChangeArrowheads="1"/>
        </xdr:cNvSpPr>
      </xdr:nvSpPr>
      <xdr:spPr bwMode="auto">
        <a:xfrm>
          <a:off x="0" y="66036825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80975"/>
    <xdr:sp macro="" textlink="">
      <xdr:nvSpPr>
        <xdr:cNvPr id="4546" name="Text Box 2"/>
        <xdr:cNvSpPr>
          <a:spLocks noChangeArrowheads="1"/>
        </xdr:cNvSpPr>
      </xdr:nvSpPr>
      <xdr:spPr bwMode="auto">
        <a:xfrm>
          <a:off x="0" y="66036825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47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48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49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0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1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2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3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4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5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6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7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8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59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0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1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2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563" name="Text Box 1"/>
        <xdr:cNvSpPr>
          <a:spLocks noChangeArrowheads="1"/>
        </xdr:cNvSpPr>
      </xdr:nvSpPr>
      <xdr:spPr bwMode="auto">
        <a:xfrm>
          <a:off x="0" y="54578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564" name="Text Box 2"/>
        <xdr:cNvSpPr>
          <a:spLocks noChangeArrowheads="1"/>
        </xdr:cNvSpPr>
      </xdr:nvSpPr>
      <xdr:spPr bwMode="auto">
        <a:xfrm>
          <a:off x="0" y="54578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5" name="Text Box 1"/>
        <xdr:cNvSpPr>
          <a:spLocks noChangeArrowheads="1"/>
        </xdr:cNvSpPr>
      </xdr:nvSpPr>
      <xdr:spPr bwMode="auto">
        <a:xfrm>
          <a:off x="0" y="54578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566" name="Text Box 2"/>
        <xdr:cNvSpPr>
          <a:spLocks noChangeArrowheads="1"/>
        </xdr:cNvSpPr>
      </xdr:nvSpPr>
      <xdr:spPr bwMode="auto">
        <a:xfrm>
          <a:off x="0" y="54578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6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14300"/>
    <xdr:sp macro="" textlink="">
      <xdr:nvSpPr>
        <xdr:cNvPr id="4570" name="Text Box 2"/>
        <xdr:cNvSpPr>
          <a:spLocks noChangeArrowheads="1"/>
        </xdr:cNvSpPr>
      </xdr:nvSpPr>
      <xdr:spPr bwMode="auto">
        <a:xfrm>
          <a:off x="0" y="66036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4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5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6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7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0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4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5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6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8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0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1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2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3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4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5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6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7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8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599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0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1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2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3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4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5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6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607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608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0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610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14300"/>
    <xdr:sp macro="" textlink="">
      <xdr:nvSpPr>
        <xdr:cNvPr id="4614" name="Text Box 2"/>
        <xdr:cNvSpPr>
          <a:spLocks noChangeArrowheads="1"/>
        </xdr:cNvSpPr>
      </xdr:nvSpPr>
      <xdr:spPr bwMode="auto">
        <a:xfrm>
          <a:off x="0" y="66036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5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6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7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8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19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0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1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2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3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4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5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6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7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8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29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0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5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6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7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8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39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0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5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6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7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8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49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0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655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656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658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5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0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1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2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3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4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5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6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8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6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0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1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2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3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4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190500"/>
    <xdr:sp macro="" textlink="">
      <xdr:nvSpPr>
        <xdr:cNvPr id="4675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190500"/>
    <xdr:sp macro="" textlink="">
      <xdr:nvSpPr>
        <xdr:cNvPr id="4676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14300"/>
    <xdr:sp macro="" textlink="">
      <xdr:nvSpPr>
        <xdr:cNvPr id="4678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79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0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1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2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3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4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5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6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7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8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89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90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91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92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93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694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4695" name="Text Box 1"/>
        <xdr:cNvSpPr>
          <a:spLocks noChangeArrowheads="1"/>
        </xdr:cNvSpPr>
      </xdr:nvSpPr>
      <xdr:spPr bwMode="auto">
        <a:xfrm>
          <a:off x="0" y="6303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4696" name="Text Box 2"/>
        <xdr:cNvSpPr>
          <a:spLocks noChangeArrowheads="1"/>
        </xdr:cNvSpPr>
      </xdr:nvSpPr>
      <xdr:spPr bwMode="auto">
        <a:xfrm>
          <a:off x="0" y="6303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697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698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699" name="Text Box 2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700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1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2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3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4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5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6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7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8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0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1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2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4733" name="Text Box 2"/>
        <xdr:cNvSpPr>
          <a:spLocks noChangeArrowheads="1"/>
        </xdr:cNvSpPr>
      </xdr:nvSpPr>
      <xdr:spPr bwMode="auto">
        <a:xfrm>
          <a:off x="0" y="508444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4734" name="Text Box 2"/>
        <xdr:cNvSpPr>
          <a:spLocks noChangeArrowheads="1"/>
        </xdr:cNvSpPr>
      </xdr:nvSpPr>
      <xdr:spPr bwMode="auto">
        <a:xfrm>
          <a:off x="0" y="508444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5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6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7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8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39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0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1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2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4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5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4767" name="Text Box 2"/>
        <xdr:cNvSpPr>
          <a:spLocks noChangeArrowheads="1"/>
        </xdr:cNvSpPr>
      </xdr:nvSpPr>
      <xdr:spPr bwMode="auto">
        <a:xfrm>
          <a:off x="0" y="509492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8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69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0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1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4772" name="Text Box 2"/>
        <xdr:cNvSpPr>
          <a:spLocks noChangeArrowheads="1"/>
        </xdr:cNvSpPr>
      </xdr:nvSpPr>
      <xdr:spPr bwMode="auto">
        <a:xfrm>
          <a:off x="0" y="509492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3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4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5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6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7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8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79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0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1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2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3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4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5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6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7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8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89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0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1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2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79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0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1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2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3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4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4849" name="Text Box 2"/>
        <xdr:cNvSpPr>
          <a:spLocks noChangeArrowheads="1"/>
        </xdr:cNvSpPr>
      </xdr:nvSpPr>
      <xdr:spPr bwMode="auto">
        <a:xfrm>
          <a:off x="0" y="508444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4850" name="Text Box 2"/>
        <xdr:cNvSpPr>
          <a:spLocks noChangeArrowheads="1"/>
        </xdr:cNvSpPr>
      </xdr:nvSpPr>
      <xdr:spPr bwMode="auto">
        <a:xfrm>
          <a:off x="0" y="508444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1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2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3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4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5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6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7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8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59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0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1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2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3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4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5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6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7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8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69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0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1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2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3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4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47675" cy="200025"/>
    <xdr:sp macro="" textlink="">
      <xdr:nvSpPr>
        <xdr:cNvPr id="4875" name="Text Box 1"/>
        <xdr:cNvSpPr>
          <a:spLocks noChangeArrowheads="1"/>
        </xdr:cNvSpPr>
      </xdr:nvSpPr>
      <xdr:spPr bwMode="auto">
        <a:xfrm>
          <a:off x="0" y="634365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90525" cy="200025"/>
    <xdr:sp macro="" textlink="">
      <xdr:nvSpPr>
        <xdr:cNvPr id="4876" name="Text Box 2"/>
        <xdr:cNvSpPr>
          <a:spLocks noChangeArrowheads="1"/>
        </xdr:cNvSpPr>
      </xdr:nvSpPr>
      <xdr:spPr bwMode="auto">
        <a:xfrm>
          <a:off x="0" y="634365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00025"/>
    <xdr:sp macro="" textlink="">
      <xdr:nvSpPr>
        <xdr:cNvPr id="4877" name="Text Box 1"/>
        <xdr:cNvSpPr>
          <a:spLocks noChangeArrowheads="1"/>
        </xdr:cNvSpPr>
      </xdr:nvSpPr>
      <xdr:spPr bwMode="auto">
        <a:xfrm>
          <a:off x="0" y="63436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8" name="Text Box 1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79" name="Text Box 2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0" name="Text Box 1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1" name="Text Box 2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2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3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4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5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6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7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8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89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0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1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2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3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4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5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6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897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00025"/>
    <xdr:sp macro="" textlink="">
      <xdr:nvSpPr>
        <xdr:cNvPr id="4898" name="Text Box 1"/>
        <xdr:cNvSpPr>
          <a:spLocks noChangeArrowheads="1"/>
        </xdr:cNvSpPr>
      </xdr:nvSpPr>
      <xdr:spPr bwMode="auto">
        <a:xfrm>
          <a:off x="0" y="638365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09550"/>
    <xdr:sp macro="" textlink="">
      <xdr:nvSpPr>
        <xdr:cNvPr id="4899" name="Text Box 1"/>
        <xdr:cNvSpPr>
          <a:spLocks noChangeArrowheads="1"/>
        </xdr:cNvSpPr>
      </xdr:nvSpPr>
      <xdr:spPr bwMode="auto">
        <a:xfrm>
          <a:off x="0" y="622363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0" name="Text Box 1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1" name="Text Box 2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2" name="Text Box 1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3" name="Text Box 2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4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5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6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7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8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09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0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1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2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3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4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5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6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7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8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19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0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1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2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3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4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5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6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7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38125"/>
    <xdr:sp macro="" textlink="">
      <xdr:nvSpPr>
        <xdr:cNvPr id="4928" name="Text Box 1"/>
        <xdr:cNvSpPr>
          <a:spLocks noChangeArrowheads="1"/>
        </xdr:cNvSpPr>
      </xdr:nvSpPr>
      <xdr:spPr bwMode="auto">
        <a:xfrm>
          <a:off x="0" y="632364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29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0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1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2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3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4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5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6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7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8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39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40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41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42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43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44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4945" name="Text Box 1"/>
        <xdr:cNvSpPr>
          <a:spLocks noChangeArrowheads="1"/>
        </xdr:cNvSpPr>
      </xdr:nvSpPr>
      <xdr:spPr bwMode="auto">
        <a:xfrm>
          <a:off x="0" y="57978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4946" name="Text Box 2"/>
        <xdr:cNvSpPr>
          <a:spLocks noChangeArrowheads="1"/>
        </xdr:cNvSpPr>
      </xdr:nvSpPr>
      <xdr:spPr bwMode="auto">
        <a:xfrm>
          <a:off x="0" y="57978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47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48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49" name="Text Box 2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50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1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2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3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4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5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6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7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58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4959" name="Text Box 2"/>
        <xdr:cNvSpPr>
          <a:spLocks noChangeArrowheads="1"/>
        </xdr:cNvSpPr>
      </xdr:nvSpPr>
      <xdr:spPr bwMode="auto">
        <a:xfrm>
          <a:off x="0" y="563784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60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61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62" name="Text Box 2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4963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64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65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66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67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68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69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0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1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7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8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499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0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1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2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6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7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8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39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40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41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42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5043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44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45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46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47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48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49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0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1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2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3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4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5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6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7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8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59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371475" cy="190500"/>
    <xdr:sp macro="" textlink="">
      <xdr:nvSpPr>
        <xdr:cNvPr id="5060" name="Text Box 1"/>
        <xdr:cNvSpPr>
          <a:spLocks noChangeArrowheads="1"/>
        </xdr:cNvSpPr>
      </xdr:nvSpPr>
      <xdr:spPr bwMode="auto">
        <a:xfrm>
          <a:off x="0" y="910399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342900" cy="190500"/>
    <xdr:sp macro="" textlink="">
      <xdr:nvSpPr>
        <xdr:cNvPr id="5061" name="Text Box 2"/>
        <xdr:cNvSpPr>
          <a:spLocks noChangeArrowheads="1"/>
        </xdr:cNvSpPr>
      </xdr:nvSpPr>
      <xdr:spPr bwMode="auto">
        <a:xfrm>
          <a:off x="0" y="910399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104775" cy="190500"/>
    <xdr:sp macro="" textlink="">
      <xdr:nvSpPr>
        <xdr:cNvPr id="5062" name="Text Box 1"/>
        <xdr:cNvSpPr>
          <a:spLocks noChangeArrowheads="1"/>
        </xdr:cNvSpPr>
      </xdr:nvSpPr>
      <xdr:spPr bwMode="auto">
        <a:xfrm>
          <a:off x="0" y="9103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551</xdr:row>
      <xdr:rowOff>0</xdr:rowOff>
    </xdr:from>
    <xdr:ext cx="428625" cy="114300"/>
    <xdr:sp macro="" textlink="">
      <xdr:nvSpPr>
        <xdr:cNvPr id="5063" name="Text Box 2"/>
        <xdr:cNvSpPr>
          <a:spLocks noChangeArrowheads="1"/>
        </xdr:cNvSpPr>
      </xdr:nvSpPr>
      <xdr:spPr bwMode="auto">
        <a:xfrm>
          <a:off x="0" y="910399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6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6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6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6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6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6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7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0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1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2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3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4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5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6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087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8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8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09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10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10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10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550</xdr:row>
      <xdr:rowOff>0</xdr:rowOff>
    </xdr:from>
    <xdr:ext cx="104775" cy="190500"/>
    <xdr:sp macro="" textlink="">
      <xdr:nvSpPr>
        <xdr:cNvPr id="510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04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05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06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07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08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09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10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549</xdr:row>
      <xdr:rowOff>0</xdr:rowOff>
    </xdr:from>
    <xdr:ext cx="104775" cy="190500"/>
    <xdr:sp macro="" textlink="">
      <xdr:nvSpPr>
        <xdr:cNvPr id="5111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391</xdr:row>
      <xdr:rowOff>0</xdr:rowOff>
    </xdr:from>
    <xdr:ext cx="104775" cy="238125"/>
    <xdr:sp macro="" textlink="">
      <xdr:nvSpPr>
        <xdr:cNvPr id="5112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38125"/>
    <xdr:sp macro="" textlink="">
      <xdr:nvSpPr>
        <xdr:cNvPr id="5113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38125"/>
    <xdr:sp macro="" textlink="">
      <xdr:nvSpPr>
        <xdr:cNvPr id="5114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5115" name="Text Box 1"/>
        <xdr:cNvSpPr>
          <a:spLocks noChangeArrowheads="1"/>
        </xdr:cNvSpPr>
      </xdr:nvSpPr>
      <xdr:spPr bwMode="auto">
        <a:xfrm>
          <a:off x="0" y="80362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5116" name="Text Box 2"/>
        <xdr:cNvSpPr>
          <a:spLocks noChangeArrowheads="1"/>
        </xdr:cNvSpPr>
      </xdr:nvSpPr>
      <xdr:spPr bwMode="auto">
        <a:xfrm>
          <a:off x="0" y="80362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5117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5118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5119" name="Text Box 2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5120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38125"/>
    <xdr:sp macro="" textlink="">
      <xdr:nvSpPr>
        <xdr:cNvPr id="5121" name="Text Box 1"/>
        <xdr:cNvSpPr>
          <a:spLocks noChangeArrowheads="1"/>
        </xdr:cNvSpPr>
      </xdr:nvSpPr>
      <xdr:spPr bwMode="auto">
        <a:xfrm>
          <a:off x="0" y="80562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190500"/>
    <xdr:sp macro="" textlink="">
      <xdr:nvSpPr>
        <xdr:cNvPr id="5122" name="Text Box 1"/>
        <xdr:cNvSpPr>
          <a:spLocks noChangeArrowheads="1"/>
        </xdr:cNvSpPr>
      </xdr:nvSpPr>
      <xdr:spPr bwMode="auto">
        <a:xfrm>
          <a:off x="0" y="303466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190500"/>
    <xdr:sp macro="" textlink="">
      <xdr:nvSpPr>
        <xdr:cNvPr id="5123" name="Text Box 2"/>
        <xdr:cNvSpPr>
          <a:spLocks noChangeArrowheads="1"/>
        </xdr:cNvSpPr>
      </xdr:nvSpPr>
      <xdr:spPr bwMode="auto">
        <a:xfrm>
          <a:off x="0" y="303466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24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428625" cy="114300"/>
    <xdr:sp macro="" textlink="">
      <xdr:nvSpPr>
        <xdr:cNvPr id="5125" name="Text Box 2"/>
        <xdr:cNvSpPr>
          <a:spLocks noChangeArrowheads="1"/>
        </xdr:cNvSpPr>
      </xdr:nvSpPr>
      <xdr:spPr bwMode="auto">
        <a:xfrm>
          <a:off x="0" y="303466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4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28575" cy="114300"/>
    <xdr:sp macro="" textlink="">
      <xdr:nvSpPr>
        <xdr:cNvPr id="5161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28575" cy="114300"/>
    <xdr:sp macro="" textlink="">
      <xdr:nvSpPr>
        <xdr:cNvPr id="5185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19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228600"/>
    <xdr:sp macro="" textlink="">
      <xdr:nvSpPr>
        <xdr:cNvPr id="5218" name="Text Box 1"/>
        <xdr:cNvSpPr>
          <a:spLocks noChangeArrowheads="1"/>
        </xdr:cNvSpPr>
      </xdr:nvSpPr>
      <xdr:spPr bwMode="auto">
        <a:xfrm>
          <a:off x="0" y="2874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228600"/>
    <xdr:sp macro="" textlink="">
      <xdr:nvSpPr>
        <xdr:cNvPr id="5219" name="Text Box 2"/>
        <xdr:cNvSpPr>
          <a:spLocks noChangeArrowheads="1"/>
        </xdr:cNvSpPr>
      </xdr:nvSpPr>
      <xdr:spPr bwMode="auto">
        <a:xfrm>
          <a:off x="0" y="2874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220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221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222" name="Text Box 2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223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2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2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190500"/>
    <xdr:sp macro="" textlink="">
      <xdr:nvSpPr>
        <xdr:cNvPr id="5248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190500"/>
    <xdr:sp macro="" textlink="">
      <xdr:nvSpPr>
        <xdr:cNvPr id="5249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428625" cy="114300"/>
    <xdr:sp macro="" textlink="">
      <xdr:nvSpPr>
        <xdr:cNvPr id="5251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28575" cy="114300"/>
    <xdr:sp macro="" textlink="">
      <xdr:nvSpPr>
        <xdr:cNvPr id="5255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190500"/>
    <xdr:sp macro="" textlink="">
      <xdr:nvSpPr>
        <xdr:cNvPr id="5292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190500"/>
    <xdr:sp macro="" textlink="">
      <xdr:nvSpPr>
        <xdr:cNvPr id="5293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428625" cy="114300"/>
    <xdr:sp macro="" textlink="">
      <xdr:nvSpPr>
        <xdr:cNvPr id="5295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9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2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28575" cy="114300"/>
    <xdr:sp macro="" textlink="">
      <xdr:nvSpPr>
        <xdr:cNvPr id="5299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1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190500"/>
    <xdr:sp macro="" textlink="">
      <xdr:nvSpPr>
        <xdr:cNvPr id="5340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190500"/>
    <xdr:sp macro="" textlink="">
      <xdr:nvSpPr>
        <xdr:cNvPr id="5341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428625" cy="114300"/>
    <xdr:sp macro="" textlink="">
      <xdr:nvSpPr>
        <xdr:cNvPr id="5343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4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190500"/>
    <xdr:sp macro="" textlink="">
      <xdr:nvSpPr>
        <xdr:cNvPr id="5360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190500"/>
    <xdr:sp macro="" textlink="">
      <xdr:nvSpPr>
        <xdr:cNvPr id="5361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428625" cy="114300"/>
    <xdr:sp macro="" textlink="">
      <xdr:nvSpPr>
        <xdr:cNvPr id="5363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71475" cy="228600"/>
    <xdr:sp macro="" textlink="">
      <xdr:nvSpPr>
        <xdr:cNvPr id="5380" name="Text Box 1"/>
        <xdr:cNvSpPr>
          <a:spLocks noChangeArrowheads="1"/>
        </xdr:cNvSpPr>
      </xdr:nvSpPr>
      <xdr:spPr bwMode="auto">
        <a:xfrm>
          <a:off x="0" y="2874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342900" cy="228600"/>
    <xdr:sp macro="" textlink="">
      <xdr:nvSpPr>
        <xdr:cNvPr id="5381" name="Text Box 2"/>
        <xdr:cNvSpPr>
          <a:spLocks noChangeArrowheads="1"/>
        </xdr:cNvSpPr>
      </xdr:nvSpPr>
      <xdr:spPr bwMode="auto">
        <a:xfrm>
          <a:off x="0" y="2874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382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383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384" name="Text Box 2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228600"/>
    <xdr:sp macro="" textlink="">
      <xdr:nvSpPr>
        <xdr:cNvPr id="5385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28575" cy="114300"/>
    <xdr:sp macro="" textlink="">
      <xdr:nvSpPr>
        <xdr:cNvPr id="5397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39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1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2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28575" cy="114300"/>
    <xdr:sp macro="" textlink="">
      <xdr:nvSpPr>
        <xdr:cNvPr id="5421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257</xdr:row>
      <xdr:rowOff>0</xdr:rowOff>
    </xdr:from>
    <xdr:ext cx="371475" cy="228600"/>
    <xdr:sp macro="" textlink="">
      <xdr:nvSpPr>
        <xdr:cNvPr id="5422" name="Text Box 1"/>
        <xdr:cNvSpPr>
          <a:spLocks noChangeArrowheads="1"/>
        </xdr:cNvSpPr>
      </xdr:nvSpPr>
      <xdr:spPr bwMode="auto">
        <a:xfrm>
          <a:off x="0" y="28546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257</xdr:row>
      <xdr:rowOff>0</xdr:rowOff>
    </xdr:from>
    <xdr:ext cx="342900" cy="228600"/>
    <xdr:sp macro="" textlink="">
      <xdr:nvSpPr>
        <xdr:cNvPr id="5423" name="Text Box 2"/>
        <xdr:cNvSpPr>
          <a:spLocks noChangeArrowheads="1"/>
        </xdr:cNvSpPr>
      </xdr:nvSpPr>
      <xdr:spPr bwMode="auto">
        <a:xfrm>
          <a:off x="0" y="28546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257</xdr:row>
      <xdr:rowOff>0</xdr:rowOff>
    </xdr:from>
    <xdr:ext cx="104775" cy="228600"/>
    <xdr:sp macro="" textlink="">
      <xdr:nvSpPr>
        <xdr:cNvPr id="5424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257</xdr:row>
      <xdr:rowOff>0</xdr:rowOff>
    </xdr:from>
    <xdr:ext cx="104775" cy="228600"/>
    <xdr:sp macro="" textlink="">
      <xdr:nvSpPr>
        <xdr:cNvPr id="5425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257</xdr:row>
      <xdr:rowOff>0</xdr:rowOff>
    </xdr:from>
    <xdr:ext cx="104775" cy="228600"/>
    <xdr:sp macro="" textlink="">
      <xdr:nvSpPr>
        <xdr:cNvPr id="5426" name="Text Box 2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257</xdr:row>
      <xdr:rowOff>0</xdr:rowOff>
    </xdr:from>
    <xdr:ext cx="104775" cy="228600"/>
    <xdr:sp macro="" textlink="">
      <xdr:nvSpPr>
        <xdr:cNvPr id="5427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28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29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30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31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32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33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34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259</xdr:row>
      <xdr:rowOff>0</xdr:rowOff>
    </xdr:from>
    <xdr:ext cx="104775" cy="190500"/>
    <xdr:sp macro="" textlink="">
      <xdr:nvSpPr>
        <xdr:cNvPr id="5435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190500"/>
    <xdr:sp macro="" textlink="">
      <xdr:nvSpPr>
        <xdr:cNvPr id="5436" name="Text Box 1"/>
        <xdr:cNvSpPr>
          <a:spLocks noChangeArrowheads="1"/>
        </xdr:cNvSpPr>
      </xdr:nvSpPr>
      <xdr:spPr bwMode="auto">
        <a:xfrm>
          <a:off x="0" y="45053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190500"/>
    <xdr:sp macro="" textlink="">
      <xdr:nvSpPr>
        <xdr:cNvPr id="5437" name="Text Box 2"/>
        <xdr:cNvSpPr>
          <a:spLocks noChangeArrowheads="1"/>
        </xdr:cNvSpPr>
      </xdr:nvSpPr>
      <xdr:spPr bwMode="auto">
        <a:xfrm>
          <a:off x="0" y="45053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38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428625" cy="114300"/>
    <xdr:sp macro="" textlink="">
      <xdr:nvSpPr>
        <xdr:cNvPr id="5439" name="Text Box 2"/>
        <xdr:cNvSpPr>
          <a:spLocks noChangeArrowheads="1"/>
        </xdr:cNvSpPr>
      </xdr:nvSpPr>
      <xdr:spPr bwMode="auto">
        <a:xfrm>
          <a:off x="0" y="45053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6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28575" cy="114300"/>
    <xdr:sp macro="" textlink="">
      <xdr:nvSpPr>
        <xdr:cNvPr id="5475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49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28575" cy="114300"/>
    <xdr:sp macro="" textlink="">
      <xdr:nvSpPr>
        <xdr:cNvPr id="5499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0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228600"/>
    <xdr:sp macro="" textlink="">
      <xdr:nvSpPr>
        <xdr:cNvPr id="5532" name="Text Box 1"/>
        <xdr:cNvSpPr>
          <a:spLocks noChangeArrowheads="1"/>
        </xdr:cNvSpPr>
      </xdr:nvSpPr>
      <xdr:spPr bwMode="auto">
        <a:xfrm>
          <a:off x="0" y="43453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228600"/>
    <xdr:sp macro="" textlink="">
      <xdr:nvSpPr>
        <xdr:cNvPr id="5533" name="Text Box 2"/>
        <xdr:cNvSpPr>
          <a:spLocks noChangeArrowheads="1"/>
        </xdr:cNvSpPr>
      </xdr:nvSpPr>
      <xdr:spPr bwMode="auto">
        <a:xfrm>
          <a:off x="0" y="43453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534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535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536" name="Text Box 2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537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3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3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190500"/>
    <xdr:sp macro="" textlink="">
      <xdr:nvSpPr>
        <xdr:cNvPr id="5562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190500"/>
    <xdr:sp macro="" textlink="">
      <xdr:nvSpPr>
        <xdr:cNvPr id="5563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428625" cy="114300"/>
    <xdr:sp macro="" textlink="">
      <xdr:nvSpPr>
        <xdr:cNvPr id="5565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28575" cy="114300"/>
    <xdr:sp macro="" textlink="">
      <xdr:nvSpPr>
        <xdr:cNvPr id="5569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59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190500"/>
    <xdr:sp macro="" textlink="">
      <xdr:nvSpPr>
        <xdr:cNvPr id="5606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190500"/>
    <xdr:sp macro="" textlink="">
      <xdr:nvSpPr>
        <xdr:cNvPr id="5607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428625" cy="114300"/>
    <xdr:sp macro="" textlink="">
      <xdr:nvSpPr>
        <xdr:cNvPr id="5609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28575" cy="114300"/>
    <xdr:sp macro="" textlink="">
      <xdr:nvSpPr>
        <xdr:cNvPr id="5613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3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190500"/>
    <xdr:sp macro="" textlink="">
      <xdr:nvSpPr>
        <xdr:cNvPr id="5654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190500"/>
    <xdr:sp macro="" textlink="">
      <xdr:nvSpPr>
        <xdr:cNvPr id="5655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428625" cy="114300"/>
    <xdr:sp macro="" textlink="">
      <xdr:nvSpPr>
        <xdr:cNvPr id="5657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6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190500"/>
    <xdr:sp macro="" textlink="">
      <xdr:nvSpPr>
        <xdr:cNvPr id="5674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190500"/>
    <xdr:sp macro="" textlink="">
      <xdr:nvSpPr>
        <xdr:cNvPr id="5675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428625" cy="114300"/>
    <xdr:sp macro="" textlink="">
      <xdr:nvSpPr>
        <xdr:cNvPr id="5677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6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71475" cy="228600"/>
    <xdr:sp macro="" textlink="">
      <xdr:nvSpPr>
        <xdr:cNvPr id="5694" name="Text Box 1"/>
        <xdr:cNvSpPr>
          <a:spLocks noChangeArrowheads="1"/>
        </xdr:cNvSpPr>
      </xdr:nvSpPr>
      <xdr:spPr bwMode="auto">
        <a:xfrm>
          <a:off x="0" y="43453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342900" cy="228600"/>
    <xdr:sp macro="" textlink="">
      <xdr:nvSpPr>
        <xdr:cNvPr id="5695" name="Text Box 2"/>
        <xdr:cNvSpPr>
          <a:spLocks noChangeArrowheads="1"/>
        </xdr:cNvSpPr>
      </xdr:nvSpPr>
      <xdr:spPr bwMode="auto">
        <a:xfrm>
          <a:off x="0" y="43453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696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697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698" name="Text Box 2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228600"/>
    <xdr:sp macro="" textlink="">
      <xdr:nvSpPr>
        <xdr:cNvPr id="5699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0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28575" cy="114300"/>
    <xdr:sp macro="" textlink="">
      <xdr:nvSpPr>
        <xdr:cNvPr id="5711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3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3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3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28575" cy="114300"/>
    <xdr:sp macro="" textlink="">
      <xdr:nvSpPr>
        <xdr:cNvPr id="5735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502</xdr:row>
      <xdr:rowOff>0</xdr:rowOff>
    </xdr:from>
    <xdr:ext cx="371475" cy="228600"/>
    <xdr:sp macro="" textlink="">
      <xdr:nvSpPr>
        <xdr:cNvPr id="5736" name="Text Box 1"/>
        <xdr:cNvSpPr>
          <a:spLocks noChangeArrowheads="1"/>
        </xdr:cNvSpPr>
      </xdr:nvSpPr>
      <xdr:spPr bwMode="auto">
        <a:xfrm>
          <a:off x="0" y="43253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502</xdr:row>
      <xdr:rowOff>0</xdr:rowOff>
    </xdr:from>
    <xdr:ext cx="342900" cy="228600"/>
    <xdr:sp macro="" textlink="">
      <xdr:nvSpPr>
        <xdr:cNvPr id="5737" name="Text Box 2"/>
        <xdr:cNvSpPr>
          <a:spLocks noChangeArrowheads="1"/>
        </xdr:cNvSpPr>
      </xdr:nvSpPr>
      <xdr:spPr bwMode="auto">
        <a:xfrm>
          <a:off x="0" y="43253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502</xdr:row>
      <xdr:rowOff>0</xdr:rowOff>
    </xdr:from>
    <xdr:ext cx="104775" cy="228600"/>
    <xdr:sp macro="" textlink="">
      <xdr:nvSpPr>
        <xdr:cNvPr id="5738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502</xdr:row>
      <xdr:rowOff>0</xdr:rowOff>
    </xdr:from>
    <xdr:ext cx="104775" cy="228600"/>
    <xdr:sp macro="" textlink="">
      <xdr:nvSpPr>
        <xdr:cNvPr id="5739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502</xdr:row>
      <xdr:rowOff>0</xdr:rowOff>
    </xdr:from>
    <xdr:ext cx="104775" cy="228600"/>
    <xdr:sp macro="" textlink="">
      <xdr:nvSpPr>
        <xdr:cNvPr id="5740" name="Text Box 2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502</xdr:row>
      <xdr:rowOff>0</xdr:rowOff>
    </xdr:from>
    <xdr:ext cx="104775" cy="228600"/>
    <xdr:sp macro="" textlink="">
      <xdr:nvSpPr>
        <xdr:cNvPr id="5741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2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3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4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5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6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7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8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503</xdr:row>
      <xdr:rowOff>0</xdr:rowOff>
    </xdr:from>
    <xdr:ext cx="104775" cy="190500"/>
    <xdr:sp macro="" textlink="">
      <xdr:nvSpPr>
        <xdr:cNvPr id="5749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190500"/>
    <xdr:sp macro="" textlink="">
      <xdr:nvSpPr>
        <xdr:cNvPr id="5750" name="Text Box 1"/>
        <xdr:cNvSpPr>
          <a:spLocks noChangeArrowheads="1"/>
        </xdr:cNvSpPr>
      </xdr:nvSpPr>
      <xdr:spPr bwMode="auto">
        <a:xfrm>
          <a:off x="0" y="1164050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190500"/>
    <xdr:sp macro="" textlink="">
      <xdr:nvSpPr>
        <xdr:cNvPr id="5751" name="Text Box 2"/>
        <xdr:cNvSpPr>
          <a:spLocks noChangeArrowheads="1"/>
        </xdr:cNvSpPr>
      </xdr:nvSpPr>
      <xdr:spPr bwMode="auto">
        <a:xfrm>
          <a:off x="0" y="1164050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2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428625" cy="114300"/>
    <xdr:sp macro="" textlink="">
      <xdr:nvSpPr>
        <xdr:cNvPr id="5753" name="Text Box 2"/>
        <xdr:cNvSpPr>
          <a:spLocks noChangeArrowheads="1"/>
        </xdr:cNvSpPr>
      </xdr:nvSpPr>
      <xdr:spPr bwMode="auto">
        <a:xfrm>
          <a:off x="0" y="1164050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6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7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8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28575" cy="114300"/>
    <xdr:sp macro="" textlink="">
      <xdr:nvSpPr>
        <xdr:cNvPr id="5789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7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0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28575" cy="114300"/>
    <xdr:sp macro="" textlink="">
      <xdr:nvSpPr>
        <xdr:cNvPr id="5813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228600"/>
    <xdr:sp macro="" textlink="">
      <xdr:nvSpPr>
        <xdr:cNvPr id="5846" name="Text Box 1"/>
        <xdr:cNvSpPr>
          <a:spLocks noChangeArrowheads="1"/>
        </xdr:cNvSpPr>
      </xdr:nvSpPr>
      <xdr:spPr bwMode="auto">
        <a:xfrm>
          <a:off x="0" y="1148048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228600"/>
    <xdr:sp macro="" textlink="">
      <xdr:nvSpPr>
        <xdr:cNvPr id="5847" name="Text Box 2"/>
        <xdr:cNvSpPr>
          <a:spLocks noChangeArrowheads="1"/>
        </xdr:cNvSpPr>
      </xdr:nvSpPr>
      <xdr:spPr bwMode="auto">
        <a:xfrm>
          <a:off x="0" y="114804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5848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5849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5850" name="Text Box 2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5851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6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190500"/>
    <xdr:sp macro="" textlink="">
      <xdr:nvSpPr>
        <xdr:cNvPr id="5876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190500"/>
    <xdr:sp macro="" textlink="">
      <xdr:nvSpPr>
        <xdr:cNvPr id="5877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428625" cy="114300"/>
    <xdr:sp macro="" textlink="">
      <xdr:nvSpPr>
        <xdr:cNvPr id="5879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28575" cy="114300"/>
    <xdr:sp macro="" textlink="">
      <xdr:nvSpPr>
        <xdr:cNvPr id="5883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8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8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0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190500"/>
    <xdr:sp macro="" textlink="">
      <xdr:nvSpPr>
        <xdr:cNvPr id="5920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190500"/>
    <xdr:sp macro="" textlink="">
      <xdr:nvSpPr>
        <xdr:cNvPr id="5921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428625" cy="114300"/>
    <xdr:sp macro="" textlink="">
      <xdr:nvSpPr>
        <xdr:cNvPr id="5923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2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28575" cy="114300"/>
    <xdr:sp macro="" textlink="">
      <xdr:nvSpPr>
        <xdr:cNvPr id="5927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4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190500"/>
    <xdr:sp macro="" textlink="">
      <xdr:nvSpPr>
        <xdr:cNvPr id="5968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190500"/>
    <xdr:sp macro="" textlink="">
      <xdr:nvSpPr>
        <xdr:cNvPr id="5969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428625" cy="114300"/>
    <xdr:sp macro="" textlink="">
      <xdr:nvSpPr>
        <xdr:cNvPr id="5971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7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190500"/>
    <xdr:sp macro="" textlink="">
      <xdr:nvSpPr>
        <xdr:cNvPr id="5988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190500"/>
    <xdr:sp macro="" textlink="">
      <xdr:nvSpPr>
        <xdr:cNvPr id="5989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428625" cy="114300"/>
    <xdr:sp macro="" textlink="">
      <xdr:nvSpPr>
        <xdr:cNvPr id="5991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59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71475" cy="228600"/>
    <xdr:sp macro="" textlink="">
      <xdr:nvSpPr>
        <xdr:cNvPr id="6008" name="Text Box 1"/>
        <xdr:cNvSpPr>
          <a:spLocks noChangeArrowheads="1"/>
        </xdr:cNvSpPr>
      </xdr:nvSpPr>
      <xdr:spPr bwMode="auto">
        <a:xfrm>
          <a:off x="0" y="1148048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342900" cy="228600"/>
    <xdr:sp macro="" textlink="">
      <xdr:nvSpPr>
        <xdr:cNvPr id="6009" name="Text Box 2"/>
        <xdr:cNvSpPr>
          <a:spLocks noChangeArrowheads="1"/>
        </xdr:cNvSpPr>
      </xdr:nvSpPr>
      <xdr:spPr bwMode="auto">
        <a:xfrm>
          <a:off x="0" y="114804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6010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6011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6012" name="Text Box 2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228600"/>
    <xdr:sp macro="" textlink="">
      <xdr:nvSpPr>
        <xdr:cNvPr id="6013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28575" cy="114300"/>
    <xdr:sp macro="" textlink="">
      <xdr:nvSpPr>
        <xdr:cNvPr id="6025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4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28575" cy="114300"/>
    <xdr:sp macro="" textlink="">
      <xdr:nvSpPr>
        <xdr:cNvPr id="6049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536</xdr:row>
      <xdr:rowOff>0</xdr:rowOff>
    </xdr:from>
    <xdr:ext cx="371475" cy="228600"/>
    <xdr:sp macro="" textlink="">
      <xdr:nvSpPr>
        <xdr:cNvPr id="6050" name="Text Box 1"/>
        <xdr:cNvSpPr>
          <a:spLocks noChangeArrowheads="1"/>
        </xdr:cNvSpPr>
      </xdr:nvSpPr>
      <xdr:spPr bwMode="auto">
        <a:xfrm>
          <a:off x="0" y="114604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536</xdr:row>
      <xdr:rowOff>0</xdr:rowOff>
    </xdr:from>
    <xdr:ext cx="342900" cy="228600"/>
    <xdr:sp macro="" textlink="">
      <xdr:nvSpPr>
        <xdr:cNvPr id="6051" name="Text Box 2"/>
        <xdr:cNvSpPr>
          <a:spLocks noChangeArrowheads="1"/>
        </xdr:cNvSpPr>
      </xdr:nvSpPr>
      <xdr:spPr bwMode="auto">
        <a:xfrm>
          <a:off x="0" y="114604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536</xdr:row>
      <xdr:rowOff>0</xdr:rowOff>
    </xdr:from>
    <xdr:ext cx="104775" cy="228600"/>
    <xdr:sp macro="" textlink="">
      <xdr:nvSpPr>
        <xdr:cNvPr id="6052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536</xdr:row>
      <xdr:rowOff>0</xdr:rowOff>
    </xdr:from>
    <xdr:ext cx="104775" cy="228600"/>
    <xdr:sp macro="" textlink="">
      <xdr:nvSpPr>
        <xdr:cNvPr id="6053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536</xdr:row>
      <xdr:rowOff>0</xdr:rowOff>
    </xdr:from>
    <xdr:ext cx="104775" cy="228600"/>
    <xdr:sp macro="" textlink="">
      <xdr:nvSpPr>
        <xdr:cNvPr id="6054" name="Text Box 2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536</xdr:row>
      <xdr:rowOff>0</xdr:rowOff>
    </xdr:from>
    <xdr:ext cx="104775" cy="228600"/>
    <xdr:sp macro="" textlink="">
      <xdr:nvSpPr>
        <xdr:cNvPr id="6055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56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57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58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59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60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61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62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537</xdr:row>
      <xdr:rowOff>0</xdr:rowOff>
    </xdr:from>
    <xdr:ext cx="104775" cy="190500"/>
    <xdr:sp macro="" textlink="">
      <xdr:nvSpPr>
        <xdr:cNvPr id="6063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95250</xdr:rowOff>
    </xdr:from>
    <xdr:ext cx="428625" cy="171450"/>
    <xdr:sp macro="" textlink="">
      <xdr:nvSpPr>
        <xdr:cNvPr id="6064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95250</xdr:rowOff>
    </xdr:from>
    <xdr:ext cx="28575" cy="171450"/>
    <xdr:sp macro="" textlink="">
      <xdr:nvSpPr>
        <xdr:cNvPr id="6065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6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7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8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9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0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1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2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3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95250</xdr:rowOff>
    </xdr:from>
    <xdr:ext cx="428625" cy="171450"/>
    <xdr:sp macro="" textlink="">
      <xdr:nvSpPr>
        <xdr:cNvPr id="6074" name="Text Box 2"/>
        <xdr:cNvSpPr>
          <a:spLocks noChangeArrowheads="1"/>
        </xdr:cNvSpPr>
      </xdr:nvSpPr>
      <xdr:spPr bwMode="auto">
        <a:xfrm>
          <a:off x="0" y="8724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95250</xdr:rowOff>
    </xdr:from>
    <xdr:ext cx="28575" cy="171450"/>
    <xdr:sp macro="" textlink="">
      <xdr:nvSpPr>
        <xdr:cNvPr id="6075" name="Text Box 2"/>
        <xdr:cNvSpPr>
          <a:spLocks noChangeArrowheads="1"/>
        </xdr:cNvSpPr>
      </xdr:nvSpPr>
      <xdr:spPr bwMode="auto">
        <a:xfrm>
          <a:off x="0" y="8724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76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77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78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79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80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81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82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90500"/>
    <xdr:sp macro="" textlink="">
      <xdr:nvSpPr>
        <xdr:cNvPr id="6083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84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85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86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87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88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89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0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1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2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3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4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5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6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7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8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238</xdr:row>
      <xdr:rowOff>0</xdr:rowOff>
    </xdr:from>
    <xdr:ext cx="104775" cy="190500"/>
    <xdr:sp macro="" textlink="">
      <xdr:nvSpPr>
        <xdr:cNvPr id="6099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0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1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2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3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4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5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6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7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8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09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10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11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12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13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14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253</xdr:row>
      <xdr:rowOff>0</xdr:rowOff>
    </xdr:from>
    <xdr:ext cx="104775" cy="190500"/>
    <xdr:sp macro="" textlink="">
      <xdr:nvSpPr>
        <xdr:cNvPr id="6115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116" name="Text Box 2"/>
        <xdr:cNvSpPr>
          <a:spLocks noChangeArrowheads="1"/>
        </xdr:cNvSpPr>
      </xdr:nvSpPr>
      <xdr:spPr bwMode="auto">
        <a:xfrm>
          <a:off x="0" y="53444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117" name="Text Box 2"/>
        <xdr:cNvSpPr>
          <a:spLocks noChangeArrowheads="1"/>
        </xdr:cNvSpPr>
      </xdr:nvSpPr>
      <xdr:spPr bwMode="auto">
        <a:xfrm>
          <a:off x="0" y="53444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18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19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0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1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2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3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4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5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126" name="Text Box 2"/>
        <xdr:cNvSpPr>
          <a:spLocks noChangeArrowheads="1"/>
        </xdr:cNvSpPr>
      </xdr:nvSpPr>
      <xdr:spPr bwMode="auto">
        <a:xfrm>
          <a:off x="0" y="53444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127" name="Text Box 2"/>
        <xdr:cNvSpPr>
          <a:spLocks noChangeArrowheads="1"/>
        </xdr:cNvSpPr>
      </xdr:nvSpPr>
      <xdr:spPr bwMode="auto">
        <a:xfrm>
          <a:off x="0" y="53444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8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29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0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1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2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3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4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5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13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13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3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14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14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4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5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5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5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5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5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190500"/>
    <xdr:sp macro="" textlink="">
      <xdr:nvSpPr>
        <xdr:cNvPr id="615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428625" cy="171450"/>
    <xdr:sp macro="" textlink="">
      <xdr:nvSpPr>
        <xdr:cNvPr id="6156" name="Text Box 2"/>
        <xdr:cNvSpPr>
          <a:spLocks noChangeArrowheads="1"/>
        </xdr:cNvSpPr>
      </xdr:nvSpPr>
      <xdr:spPr bwMode="auto">
        <a:xfrm>
          <a:off x="0" y="70970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28575" cy="171450"/>
    <xdr:sp macro="" textlink="">
      <xdr:nvSpPr>
        <xdr:cNvPr id="6157" name="Text Box 2"/>
        <xdr:cNvSpPr>
          <a:spLocks noChangeArrowheads="1"/>
        </xdr:cNvSpPr>
      </xdr:nvSpPr>
      <xdr:spPr bwMode="auto">
        <a:xfrm>
          <a:off x="0" y="70970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5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5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428625" cy="171450"/>
    <xdr:sp macro="" textlink="">
      <xdr:nvSpPr>
        <xdr:cNvPr id="6166" name="Text Box 2"/>
        <xdr:cNvSpPr>
          <a:spLocks noChangeArrowheads="1"/>
        </xdr:cNvSpPr>
      </xdr:nvSpPr>
      <xdr:spPr bwMode="auto">
        <a:xfrm>
          <a:off x="0" y="70970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28575" cy="171450"/>
    <xdr:sp macro="" textlink="">
      <xdr:nvSpPr>
        <xdr:cNvPr id="6167" name="Text Box 2"/>
        <xdr:cNvSpPr>
          <a:spLocks noChangeArrowheads="1"/>
        </xdr:cNvSpPr>
      </xdr:nvSpPr>
      <xdr:spPr bwMode="auto">
        <a:xfrm>
          <a:off x="0" y="70970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6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7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7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7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7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7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190500"/>
    <xdr:sp macro="" textlink="">
      <xdr:nvSpPr>
        <xdr:cNvPr id="617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95250</xdr:rowOff>
    </xdr:from>
    <xdr:ext cx="428625" cy="171450"/>
    <xdr:sp macro="" textlink="">
      <xdr:nvSpPr>
        <xdr:cNvPr id="6176" name="Text Box 2"/>
        <xdr:cNvSpPr>
          <a:spLocks noChangeArrowheads="1"/>
        </xdr:cNvSpPr>
      </xdr:nvSpPr>
      <xdr:spPr bwMode="auto">
        <a:xfrm>
          <a:off x="0" y="74999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95250</xdr:rowOff>
    </xdr:from>
    <xdr:ext cx="28575" cy="171450"/>
    <xdr:sp macro="" textlink="">
      <xdr:nvSpPr>
        <xdr:cNvPr id="6177" name="Text Box 2"/>
        <xdr:cNvSpPr>
          <a:spLocks noChangeArrowheads="1"/>
        </xdr:cNvSpPr>
      </xdr:nvSpPr>
      <xdr:spPr bwMode="auto">
        <a:xfrm>
          <a:off x="0" y="74999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7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7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95250</xdr:rowOff>
    </xdr:from>
    <xdr:ext cx="428625" cy="171450"/>
    <xdr:sp macro="" textlink="">
      <xdr:nvSpPr>
        <xdr:cNvPr id="6186" name="Text Box 2"/>
        <xdr:cNvSpPr>
          <a:spLocks noChangeArrowheads="1"/>
        </xdr:cNvSpPr>
      </xdr:nvSpPr>
      <xdr:spPr bwMode="auto">
        <a:xfrm>
          <a:off x="0" y="74999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95250</xdr:rowOff>
    </xdr:from>
    <xdr:ext cx="28575" cy="171450"/>
    <xdr:sp macro="" textlink="">
      <xdr:nvSpPr>
        <xdr:cNvPr id="6187" name="Text Box 2"/>
        <xdr:cNvSpPr>
          <a:spLocks noChangeArrowheads="1"/>
        </xdr:cNvSpPr>
      </xdr:nvSpPr>
      <xdr:spPr bwMode="auto">
        <a:xfrm>
          <a:off x="0" y="74999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8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9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9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9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9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9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372</xdr:row>
      <xdr:rowOff>0</xdr:rowOff>
    </xdr:from>
    <xdr:ext cx="104775" cy="190500"/>
    <xdr:sp macro="" textlink="">
      <xdr:nvSpPr>
        <xdr:cNvPr id="619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19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19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19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19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0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0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0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1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1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1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2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2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2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3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3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3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4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4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4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5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5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5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26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26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6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7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7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7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7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7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190500"/>
    <xdr:sp macro="" textlink="">
      <xdr:nvSpPr>
        <xdr:cNvPr id="627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95250</xdr:rowOff>
    </xdr:from>
    <xdr:ext cx="428625" cy="171450"/>
    <xdr:sp macro="" textlink="">
      <xdr:nvSpPr>
        <xdr:cNvPr id="6276" name="Text Box 2"/>
        <xdr:cNvSpPr>
          <a:spLocks noChangeArrowheads="1"/>
        </xdr:cNvSpPr>
      </xdr:nvSpPr>
      <xdr:spPr bwMode="auto">
        <a:xfrm>
          <a:off x="0" y="1200150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95250</xdr:rowOff>
    </xdr:from>
    <xdr:ext cx="28575" cy="171450"/>
    <xdr:sp macro="" textlink="">
      <xdr:nvSpPr>
        <xdr:cNvPr id="6277" name="Text Box 2"/>
        <xdr:cNvSpPr>
          <a:spLocks noChangeArrowheads="1"/>
        </xdr:cNvSpPr>
      </xdr:nvSpPr>
      <xdr:spPr bwMode="auto">
        <a:xfrm>
          <a:off x="0" y="1200150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78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79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80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81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82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83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84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527</xdr:row>
      <xdr:rowOff>0</xdr:rowOff>
    </xdr:from>
    <xdr:ext cx="104775" cy="190500"/>
    <xdr:sp macro="" textlink="">
      <xdr:nvSpPr>
        <xdr:cNvPr id="6285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286" name="Text Box 2"/>
        <xdr:cNvSpPr>
          <a:spLocks noChangeArrowheads="1"/>
        </xdr:cNvSpPr>
      </xdr:nvSpPr>
      <xdr:spPr bwMode="auto">
        <a:xfrm>
          <a:off x="0" y="8724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287" name="Text Box 2"/>
        <xdr:cNvSpPr>
          <a:spLocks noChangeArrowheads="1"/>
        </xdr:cNvSpPr>
      </xdr:nvSpPr>
      <xdr:spPr bwMode="auto">
        <a:xfrm>
          <a:off x="0" y="8724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95250</xdr:rowOff>
    </xdr:from>
    <xdr:ext cx="428625" cy="171450"/>
    <xdr:sp macro="" textlink="">
      <xdr:nvSpPr>
        <xdr:cNvPr id="6288" name="Text Box 2"/>
        <xdr:cNvSpPr>
          <a:spLocks noChangeArrowheads="1"/>
        </xdr:cNvSpPr>
      </xdr:nvSpPr>
      <xdr:spPr bwMode="auto">
        <a:xfrm>
          <a:off x="0" y="17183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95250</xdr:rowOff>
    </xdr:from>
    <xdr:ext cx="28575" cy="171450"/>
    <xdr:sp macro="" textlink="">
      <xdr:nvSpPr>
        <xdr:cNvPr id="6289" name="Text Box 2"/>
        <xdr:cNvSpPr>
          <a:spLocks noChangeArrowheads="1"/>
        </xdr:cNvSpPr>
      </xdr:nvSpPr>
      <xdr:spPr bwMode="auto">
        <a:xfrm>
          <a:off x="0" y="17183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290" name="Text Box 2"/>
        <xdr:cNvSpPr>
          <a:spLocks noChangeArrowheads="1"/>
        </xdr:cNvSpPr>
      </xdr:nvSpPr>
      <xdr:spPr bwMode="auto">
        <a:xfrm>
          <a:off x="0" y="47177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291" name="Text Box 2"/>
        <xdr:cNvSpPr>
          <a:spLocks noChangeArrowheads="1"/>
        </xdr:cNvSpPr>
      </xdr:nvSpPr>
      <xdr:spPr bwMode="auto">
        <a:xfrm>
          <a:off x="0" y="47177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292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293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294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295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29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29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371475" cy="228600"/>
    <xdr:sp macro="" textlink="">
      <xdr:nvSpPr>
        <xdr:cNvPr id="6298" name="Text Box 1"/>
        <xdr:cNvSpPr>
          <a:spLocks noChangeArrowheads="1"/>
        </xdr:cNvSpPr>
      </xdr:nvSpPr>
      <xdr:spPr bwMode="auto">
        <a:xfrm>
          <a:off x="0" y="65836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342900" cy="228600"/>
    <xdr:sp macro="" textlink="">
      <xdr:nvSpPr>
        <xdr:cNvPr id="6299" name="Text Box 2"/>
        <xdr:cNvSpPr>
          <a:spLocks noChangeArrowheads="1"/>
        </xdr:cNvSpPr>
      </xdr:nvSpPr>
      <xdr:spPr bwMode="auto">
        <a:xfrm>
          <a:off x="0" y="65836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228600"/>
    <xdr:sp macro="" textlink="">
      <xdr:nvSpPr>
        <xdr:cNvPr id="6300" name="Text Box 1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228600"/>
    <xdr:sp macro="" textlink="">
      <xdr:nvSpPr>
        <xdr:cNvPr id="6301" name="Text Box 1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228600"/>
    <xdr:sp macro="" textlink="">
      <xdr:nvSpPr>
        <xdr:cNvPr id="6302" name="Text Box 2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0</xdr:rowOff>
    </xdr:from>
    <xdr:ext cx="104775" cy="228600"/>
    <xdr:sp macro="" textlink="">
      <xdr:nvSpPr>
        <xdr:cNvPr id="6303" name="Text Box 1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428625" cy="171450"/>
    <xdr:sp macro="" textlink="">
      <xdr:nvSpPr>
        <xdr:cNvPr id="6304" name="Text Box 2"/>
        <xdr:cNvSpPr>
          <a:spLocks noChangeArrowheads="1"/>
        </xdr:cNvSpPr>
      </xdr:nvSpPr>
      <xdr:spPr bwMode="auto">
        <a:xfrm>
          <a:off x="0" y="65932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28575" cy="171450"/>
    <xdr:sp macro="" textlink="">
      <xdr:nvSpPr>
        <xdr:cNvPr id="6305" name="Text Box 2"/>
        <xdr:cNvSpPr>
          <a:spLocks noChangeArrowheads="1"/>
        </xdr:cNvSpPr>
      </xdr:nvSpPr>
      <xdr:spPr bwMode="auto">
        <a:xfrm>
          <a:off x="0" y="65932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428625" cy="171450"/>
    <xdr:sp macro="" textlink="">
      <xdr:nvSpPr>
        <xdr:cNvPr id="6306" name="Text Box 2"/>
        <xdr:cNvSpPr>
          <a:spLocks noChangeArrowheads="1"/>
        </xdr:cNvSpPr>
      </xdr:nvSpPr>
      <xdr:spPr bwMode="auto">
        <a:xfrm>
          <a:off x="0" y="65932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28575" cy="171450"/>
    <xdr:sp macro="" textlink="">
      <xdr:nvSpPr>
        <xdr:cNvPr id="6307" name="Text Box 2"/>
        <xdr:cNvSpPr>
          <a:spLocks noChangeArrowheads="1"/>
        </xdr:cNvSpPr>
      </xdr:nvSpPr>
      <xdr:spPr bwMode="auto">
        <a:xfrm>
          <a:off x="0" y="65932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428625" cy="171450"/>
    <xdr:sp macro="" textlink="">
      <xdr:nvSpPr>
        <xdr:cNvPr id="6308" name="Text Box 2"/>
        <xdr:cNvSpPr>
          <a:spLocks noChangeArrowheads="1"/>
        </xdr:cNvSpPr>
      </xdr:nvSpPr>
      <xdr:spPr bwMode="auto">
        <a:xfrm>
          <a:off x="0" y="65932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346</xdr:row>
      <xdr:rowOff>95250</xdr:rowOff>
    </xdr:from>
    <xdr:ext cx="28575" cy="171450"/>
    <xdr:sp macro="" textlink="">
      <xdr:nvSpPr>
        <xdr:cNvPr id="6309" name="Text Box 2"/>
        <xdr:cNvSpPr>
          <a:spLocks noChangeArrowheads="1"/>
        </xdr:cNvSpPr>
      </xdr:nvSpPr>
      <xdr:spPr bwMode="auto">
        <a:xfrm>
          <a:off x="0" y="65932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310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311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312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313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71475" cy="228600"/>
    <xdr:sp macro="" textlink="">
      <xdr:nvSpPr>
        <xdr:cNvPr id="6314" name="Text Box 1"/>
        <xdr:cNvSpPr>
          <a:spLocks noChangeArrowheads="1"/>
        </xdr:cNvSpPr>
      </xdr:nvSpPr>
      <xdr:spPr bwMode="auto">
        <a:xfrm>
          <a:off x="0" y="753046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42900" cy="228600"/>
    <xdr:sp macro="" textlink="">
      <xdr:nvSpPr>
        <xdr:cNvPr id="6315" name="Text Box 2"/>
        <xdr:cNvSpPr>
          <a:spLocks noChangeArrowheads="1"/>
        </xdr:cNvSpPr>
      </xdr:nvSpPr>
      <xdr:spPr bwMode="auto">
        <a:xfrm>
          <a:off x="0" y="753046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316" name="Text Box 1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317" name="Text Box 1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318" name="Text Box 2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319" name="Text Box 1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320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321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322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323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324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325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6326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6327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28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2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30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3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3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3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3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3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6336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6337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38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3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40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4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4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4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4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4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4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4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48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49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5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5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5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5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54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55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56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57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58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59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6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6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6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6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6364" name="Text Box 1"/>
        <xdr:cNvSpPr>
          <a:spLocks noChangeArrowheads="1"/>
        </xdr:cNvSpPr>
      </xdr:nvSpPr>
      <xdr:spPr bwMode="auto">
        <a:xfrm>
          <a:off x="0" y="962406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6365" name="Text Box 2"/>
        <xdr:cNvSpPr>
          <a:spLocks noChangeArrowheads="1"/>
        </xdr:cNvSpPr>
      </xdr:nvSpPr>
      <xdr:spPr bwMode="auto">
        <a:xfrm>
          <a:off x="0" y="962406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66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67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68" name="Text Box 2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69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7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7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7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7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6374" name="Text Box 1"/>
        <xdr:cNvSpPr>
          <a:spLocks noChangeArrowheads="1"/>
        </xdr:cNvSpPr>
      </xdr:nvSpPr>
      <xdr:spPr bwMode="auto">
        <a:xfrm>
          <a:off x="0" y="962406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6375" name="Text Box 2"/>
        <xdr:cNvSpPr>
          <a:spLocks noChangeArrowheads="1"/>
        </xdr:cNvSpPr>
      </xdr:nvSpPr>
      <xdr:spPr bwMode="auto">
        <a:xfrm>
          <a:off x="0" y="962406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76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77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78" name="Text Box 2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379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8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8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8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8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384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385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71475" cy="228600"/>
    <xdr:sp macro="" textlink="">
      <xdr:nvSpPr>
        <xdr:cNvPr id="6386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42900" cy="228600"/>
    <xdr:sp macro="" textlink="">
      <xdr:nvSpPr>
        <xdr:cNvPr id="6387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88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89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90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91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71475" cy="228600"/>
    <xdr:sp macro="" textlink="">
      <xdr:nvSpPr>
        <xdr:cNvPr id="6392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42900" cy="228600"/>
    <xdr:sp macro="" textlink="">
      <xdr:nvSpPr>
        <xdr:cNvPr id="6393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94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95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96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397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398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399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0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0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0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0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04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05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06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07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08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09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1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1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1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1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71475" cy="228600"/>
    <xdr:sp macro="" textlink="">
      <xdr:nvSpPr>
        <xdr:cNvPr id="6414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42900" cy="228600"/>
    <xdr:sp macro="" textlink="">
      <xdr:nvSpPr>
        <xdr:cNvPr id="6415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16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17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18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19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2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2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2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2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71475" cy="228600"/>
    <xdr:sp macro="" textlink="">
      <xdr:nvSpPr>
        <xdr:cNvPr id="6424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342900" cy="228600"/>
    <xdr:sp macro="" textlink="">
      <xdr:nvSpPr>
        <xdr:cNvPr id="6425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26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27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28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0</xdr:rowOff>
    </xdr:from>
    <xdr:ext cx="104775" cy="228600"/>
    <xdr:sp macro="" textlink="">
      <xdr:nvSpPr>
        <xdr:cNvPr id="6429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3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3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3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3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428625" cy="171450"/>
    <xdr:sp macro="" textlink="">
      <xdr:nvSpPr>
        <xdr:cNvPr id="6434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471</xdr:row>
      <xdr:rowOff>95250</xdr:rowOff>
    </xdr:from>
    <xdr:ext cx="28575" cy="171450"/>
    <xdr:sp macro="" textlink="">
      <xdr:nvSpPr>
        <xdr:cNvPr id="6435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71475" cy="228600"/>
    <xdr:sp macro="" textlink="">
      <xdr:nvSpPr>
        <xdr:cNvPr id="6436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42900" cy="228600"/>
    <xdr:sp macro="" textlink="">
      <xdr:nvSpPr>
        <xdr:cNvPr id="6437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38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39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40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41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71475" cy="228600"/>
    <xdr:sp macro="" textlink="">
      <xdr:nvSpPr>
        <xdr:cNvPr id="6442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42900" cy="228600"/>
    <xdr:sp macro="" textlink="">
      <xdr:nvSpPr>
        <xdr:cNvPr id="6443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44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45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46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47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48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49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5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5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5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5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54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55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56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57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58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59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6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6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6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6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71475" cy="228600"/>
    <xdr:sp macro="" textlink="">
      <xdr:nvSpPr>
        <xdr:cNvPr id="6464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42900" cy="228600"/>
    <xdr:sp macro="" textlink="">
      <xdr:nvSpPr>
        <xdr:cNvPr id="6465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66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67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68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69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7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7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7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7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71475" cy="228600"/>
    <xdr:sp macro="" textlink="">
      <xdr:nvSpPr>
        <xdr:cNvPr id="6474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342900" cy="228600"/>
    <xdr:sp macro="" textlink="">
      <xdr:nvSpPr>
        <xdr:cNvPr id="6475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76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77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78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0</xdr:rowOff>
    </xdr:from>
    <xdr:ext cx="104775" cy="228600"/>
    <xdr:sp macro="" textlink="">
      <xdr:nvSpPr>
        <xdr:cNvPr id="6479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8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8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8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8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428625" cy="171450"/>
    <xdr:sp macro="" textlink="">
      <xdr:nvSpPr>
        <xdr:cNvPr id="6484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544</xdr:row>
      <xdr:rowOff>95250</xdr:rowOff>
    </xdr:from>
    <xdr:ext cx="28575" cy="171450"/>
    <xdr:sp macro="" textlink="">
      <xdr:nvSpPr>
        <xdr:cNvPr id="6485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486" name="Text Box 2"/>
        <xdr:cNvSpPr>
          <a:spLocks noChangeArrowheads="1"/>
        </xdr:cNvSpPr>
      </xdr:nvSpPr>
      <xdr:spPr bwMode="auto">
        <a:xfrm>
          <a:off x="0" y="17183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487" name="Text Box 2"/>
        <xdr:cNvSpPr>
          <a:spLocks noChangeArrowheads="1"/>
        </xdr:cNvSpPr>
      </xdr:nvSpPr>
      <xdr:spPr bwMode="auto">
        <a:xfrm>
          <a:off x="0" y="17183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488" name="Text Box 2"/>
        <xdr:cNvSpPr>
          <a:spLocks noChangeArrowheads="1"/>
        </xdr:cNvSpPr>
      </xdr:nvSpPr>
      <xdr:spPr bwMode="auto">
        <a:xfrm>
          <a:off x="0" y="17183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489" name="Text Box 2"/>
        <xdr:cNvSpPr>
          <a:spLocks noChangeArrowheads="1"/>
        </xdr:cNvSpPr>
      </xdr:nvSpPr>
      <xdr:spPr bwMode="auto">
        <a:xfrm>
          <a:off x="0" y="17183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71475" cy="228600"/>
    <xdr:sp macro="" textlink="">
      <xdr:nvSpPr>
        <xdr:cNvPr id="6490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42900" cy="228600"/>
    <xdr:sp macro="" textlink="">
      <xdr:nvSpPr>
        <xdr:cNvPr id="6491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492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49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494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495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49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49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498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499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71475" cy="228600"/>
    <xdr:sp macro="" textlink="">
      <xdr:nvSpPr>
        <xdr:cNvPr id="6500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342900" cy="228600"/>
    <xdr:sp macro="" textlink="">
      <xdr:nvSpPr>
        <xdr:cNvPr id="6501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502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50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504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104775" cy="228600"/>
    <xdr:sp macro="" textlink="">
      <xdr:nvSpPr>
        <xdr:cNvPr id="6505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50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50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508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509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51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51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428625" cy="171450"/>
    <xdr:sp macro="" textlink="">
      <xdr:nvSpPr>
        <xdr:cNvPr id="651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323</xdr:row>
      <xdr:rowOff>0</xdr:rowOff>
    </xdr:from>
    <xdr:ext cx="28575" cy="171450"/>
    <xdr:sp macro="" textlink="">
      <xdr:nvSpPr>
        <xdr:cNvPr id="651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371475" cy="228600"/>
    <xdr:sp macro="" textlink="">
      <xdr:nvSpPr>
        <xdr:cNvPr id="6514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342900" cy="228600"/>
    <xdr:sp macro="" textlink="">
      <xdr:nvSpPr>
        <xdr:cNvPr id="6515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16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17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18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1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52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52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52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52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371475" cy="228600"/>
    <xdr:sp macro="" textlink="">
      <xdr:nvSpPr>
        <xdr:cNvPr id="6524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342900" cy="228600"/>
    <xdr:sp macro="" textlink="">
      <xdr:nvSpPr>
        <xdr:cNvPr id="6525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26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27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28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228600"/>
    <xdr:sp macro="" textlink="">
      <xdr:nvSpPr>
        <xdr:cNvPr id="652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53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53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53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53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53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53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428625" cy="171450"/>
    <xdr:sp macro="" textlink="">
      <xdr:nvSpPr>
        <xdr:cNvPr id="653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95250</xdr:rowOff>
    </xdr:from>
    <xdr:ext cx="28575" cy="171450"/>
    <xdr:sp macro="" textlink="">
      <xdr:nvSpPr>
        <xdr:cNvPr id="653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6538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6539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40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4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42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4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54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54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54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54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71475" cy="228600"/>
    <xdr:sp macro="" textlink="">
      <xdr:nvSpPr>
        <xdr:cNvPr id="6548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342900" cy="228600"/>
    <xdr:sp macro="" textlink="">
      <xdr:nvSpPr>
        <xdr:cNvPr id="6549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50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5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52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104775" cy="228600"/>
    <xdr:sp macro="" textlink="">
      <xdr:nvSpPr>
        <xdr:cNvPr id="655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55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55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55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55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558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559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428625" cy="171450"/>
    <xdr:sp macro="" textlink="">
      <xdr:nvSpPr>
        <xdr:cNvPr id="656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458</xdr:row>
      <xdr:rowOff>0</xdr:rowOff>
    </xdr:from>
    <xdr:ext cx="28575" cy="171450"/>
    <xdr:sp macro="" textlink="">
      <xdr:nvSpPr>
        <xdr:cNvPr id="656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2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3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4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5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6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7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8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104775</xdr:colOff>
      <xdr:row>121</xdr:row>
      <xdr:rowOff>190500</xdr:rowOff>
    </xdr:to>
    <xdr:sp macro="" textlink="">
      <xdr:nvSpPr>
        <xdr:cNvPr id="6569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0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1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2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3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4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5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6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104775</xdr:colOff>
      <xdr:row>113</xdr:row>
      <xdr:rowOff>190500</xdr:rowOff>
    </xdr:to>
    <xdr:sp macro="" textlink="">
      <xdr:nvSpPr>
        <xdr:cNvPr id="6577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8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9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80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81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82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83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84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85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86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87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88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89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90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91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92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104775</xdr:colOff>
      <xdr:row>108</xdr:row>
      <xdr:rowOff>190500</xdr:rowOff>
    </xdr:to>
    <xdr:sp macro="" textlink="">
      <xdr:nvSpPr>
        <xdr:cNvPr id="6593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594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595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596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597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598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599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00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01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2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3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4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5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6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7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8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09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0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1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2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3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4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5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6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17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18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19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20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21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22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23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24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25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2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2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28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29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0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1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2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3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4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5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8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39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0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1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2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3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4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5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8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49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0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1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2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3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4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5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132</xdr:row>
      <xdr:rowOff>0</xdr:rowOff>
    </xdr:from>
    <xdr:ext cx="104775" cy="190500"/>
    <xdr:sp macro="" textlink="">
      <xdr:nvSpPr>
        <xdr:cNvPr id="665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58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59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60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61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62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63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64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210</xdr:row>
      <xdr:rowOff>0</xdr:rowOff>
    </xdr:from>
    <xdr:ext cx="104775" cy="190500"/>
    <xdr:sp macro="" textlink="">
      <xdr:nvSpPr>
        <xdr:cNvPr id="6665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66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67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68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69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70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71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72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202</xdr:row>
      <xdr:rowOff>0</xdr:rowOff>
    </xdr:from>
    <xdr:ext cx="104775" cy="190500"/>
    <xdr:sp macro="" textlink="">
      <xdr:nvSpPr>
        <xdr:cNvPr id="6673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74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75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76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77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78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79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80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90500"/>
    <xdr:sp macro="" textlink="">
      <xdr:nvSpPr>
        <xdr:cNvPr id="6681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2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3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4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5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6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7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8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197</xdr:row>
      <xdr:rowOff>0</xdr:rowOff>
    </xdr:from>
    <xdr:ext cx="104775" cy="190500"/>
    <xdr:sp macro="" textlink="">
      <xdr:nvSpPr>
        <xdr:cNvPr id="6689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2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3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4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5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6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7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8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699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2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3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4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5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6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7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8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09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2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3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4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5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6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7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8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19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2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221</xdr:row>
      <xdr:rowOff>0</xdr:rowOff>
    </xdr:from>
    <xdr:ext cx="104775" cy="190500"/>
    <xdr:sp macro="" textlink="">
      <xdr:nvSpPr>
        <xdr:cNvPr id="672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2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3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6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7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8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29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0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1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4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5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6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37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38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39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4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4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42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43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44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45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46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47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4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4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50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51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52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53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5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5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56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57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58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59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60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300</xdr:row>
      <xdr:rowOff>0</xdr:rowOff>
    </xdr:from>
    <xdr:ext cx="104775" cy="190500"/>
    <xdr:sp macro="" textlink="">
      <xdr:nvSpPr>
        <xdr:cNvPr id="6761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4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5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6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7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8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292</xdr:row>
      <xdr:rowOff>0</xdr:rowOff>
    </xdr:from>
    <xdr:ext cx="104775" cy="190500"/>
    <xdr:sp macro="" textlink="">
      <xdr:nvSpPr>
        <xdr:cNvPr id="6769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2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3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4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5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6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295</xdr:row>
      <xdr:rowOff>0</xdr:rowOff>
    </xdr:from>
    <xdr:ext cx="104775" cy="190500"/>
    <xdr:sp macro="" textlink="">
      <xdr:nvSpPr>
        <xdr:cNvPr id="6777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7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7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80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81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82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83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84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287</xdr:row>
      <xdr:rowOff>0</xdr:rowOff>
    </xdr:from>
    <xdr:ext cx="104775" cy="190500"/>
    <xdr:sp macro="" textlink="">
      <xdr:nvSpPr>
        <xdr:cNvPr id="6785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8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8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8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8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9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0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81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18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19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20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21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22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23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2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2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26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27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28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29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30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31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3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3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34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35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36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37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38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39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4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4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2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3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4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5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6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7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4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0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1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2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3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6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428</xdr:row>
      <xdr:rowOff>0</xdr:rowOff>
    </xdr:from>
    <xdr:ext cx="104775" cy="190500"/>
    <xdr:sp macro="" textlink="">
      <xdr:nvSpPr>
        <xdr:cNvPr id="6857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58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59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60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61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6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6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64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6865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66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67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68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69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7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7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72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423</xdr:row>
      <xdr:rowOff>0</xdr:rowOff>
    </xdr:from>
    <xdr:ext cx="104775" cy="190500"/>
    <xdr:sp macro="" textlink="">
      <xdr:nvSpPr>
        <xdr:cNvPr id="6873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74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75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76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77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7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7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80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6881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8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9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0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1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1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1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91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14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15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71475" cy="228600"/>
    <xdr:sp macro="" textlink="">
      <xdr:nvSpPr>
        <xdr:cNvPr id="6916" name="Text Box 1"/>
        <xdr:cNvSpPr>
          <a:spLocks noChangeArrowheads="1"/>
        </xdr:cNvSpPr>
      </xdr:nvSpPr>
      <xdr:spPr bwMode="auto">
        <a:xfrm>
          <a:off x="0" y="172878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42900" cy="228600"/>
    <xdr:sp macro="" textlink="">
      <xdr:nvSpPr>
        <xdr:cNvPr id="6917" name="Text Box 2"/>
        <xdr:cNvSpPr>
          <a:spLocks noChangeArrowheads="1"/>
        </xdr:cNvSpPr>
      </xdr:nvSpPr>
      <xdr:spPr bwMode="auto">
        <a:xfrm>
          <a:off x="0" y="172878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18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19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20" name="Text Box 2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21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22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23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24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25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71475" cy="228600"/>
    <xdr:sp macro="" textlink="">
      <xdr:nvSpPr>
        <xdr:cNvPr id="6926" name="Text Box 1"/>
        <xdr:cNvSpPr>
          <a:spLocks noChangeArrowheads="1"/>
        </xdr:cNvSpPr>
      </xdr:nvSpPr>
      <xdr:spPr bwMode="auto">
        <a:xfrm>
          <a:off x="0" y="172878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342900" cy="228600"/>
    <xdr:sp macro="" textlink="">
      <xdr:nvSpPr>
        <xdr:cNvPr id="6927" name="Text Box 2"/>
        <xdr:cNvSpPr>
          <a:spLocks noChangeArrowheads="1"/>
        </xdr:cNvSpPr>
      </xdr:nvSpPr>
      <xdr:spPr bwMode="auto">
        <a:xfrm>
          <a:off x="0" y="172878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28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29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30" name="Text Box 2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228600"/>
    <xdr:sp macro="" textlink="">
      <xdr:nvSpPr>
        <xdr:cNvPr id="6931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32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33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34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35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36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37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428625" cy="171450"/>
    <xdr:sp macro="" textlink="">
      <xdr:nvSpPr>
        <xdr:cNvPr id="6938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95250</xdr:rowOff>
    </xdr:from>
    <xdr:ext cx="28575" cy="171450"/>
    <xdr:sp macro="" textlink="">
      <xdr:nvSpPr>
        <xdr:cNvPr id="6939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6</xdr:col>
      <xdr:colOff>238125</xdr:colOff>
      <xdr:row>6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46386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5</xdr:col>
      <xdr:colOff>76200</xdr:colOff>
      <xdr:row>6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43719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7</xdr:col>
      <xdr:colOff>142875</xdr:colOff>
      <xdr:row>6</xdr:row>
      <xdr:rowOff>85725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4772025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119</xdr:row>
      <xdr:rowOff>0</xdr:rowOff>
    </xdr:from>
    <xdr:to>
      <xdr:col>6</xdr:col>
      <xdr:colOff>238125</xdr:colOff>
      <xdr:row>119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46386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119</xdr:row>
      <xdr:rowOff>0</xdr:rowOff>
    </xdr:from>
    <xdr:to>
      <xdr:col>5</xdr:col>
      <xdr:colOff>76200</xdr:colOff>
      <xdr:row>119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43719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119</xdr:row>
      <xdr:rowOff>0</xdr:rowOff>
    </xdr:from>
    <xdr:to>
      <xdr:col>7</xdr:col>
      <xdr:colOff>142875</xdr:colOff>
      <xdr:row>119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4772025" y="35385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3"/>
  <sheetViews>
    <sheetView tabSelected="1" topLeftCell="A445" workbookViewId="0">
      <selection activeCell="D22" sqref="D22"/>
    </sheetView>
  </sheetViews>
  <sheetFormatPr defaultRowHeight="15.75" x14ac:dyDescent="0.25"/>
  <cols>
    <col min="1" max="1" width="12.140625" style="9" customWidth="1"/>
    <col min="2" max="2" width="3.85546875" style="10" customWidth="1"/>
    <col min="3" max="3" width="37.5703125" style="9" customWidth="1"/>
    <col min="4" max="4" width="11.140625" style="9" customWidth="1"/>
    <col min="5" max="5" width="12.7109375" style="9" customWidth="1"/>
    <col min="6" max="6" width="4.85546875" style="9" customWidth="1"/>
    <col min="7" max="7" width="4" style="9" customWidth="1"/>
    <col min="8" max="8" width="2" style="9" customWidth="1"/>
    <col min="9" max="9" width="5.140625" style="9" bestFit="1" customWidth="1"/>
    <col min="10" max="10" width="4.28515625" style="10" customWidth="1"/>
    <col min="11" max="11" width="3.140625" style="9" customWidth="1"/>
    <col min="12" max="12" width="4" style="12" customWidth="1"/>
    <col min="13" max="13" width="2.85546875" style="10" customWidth="1"/>
    <col min="14" max="14" width="8.28515625" style="9" customWidth="1"/>
    <col min="15" max="15" width="17.5703125" style="13" bestFit="1" customWidth="1"/>
    <col min="16" max="16" width="18" style="14" bestFit="1" customWidth="1"/>
    <col min="17" max="17" width="18.140625" style="14" customWidth="1"/>
  </cols>
  <sheetData>
    <row r="1" spans="1:17" x14ac:dyDescent="0.25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</row>
    <row r="2" spans="1:17" x14ac:dyDescent="0.25">
      <c r="A2" s="335" t="s">
        <v>103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</row>
    <row r="3" spans="1:17" x14ac:dyDescent="0.2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"/>
    </row>
    <row r="4" spans="1:17" x14ac:dyDescent="0.25">
      <c r="A4" s="1" t="s">
        <v>1</v>
      </c>
      <c r="B4" s="2"/>
      <c r="C4" s="3"/>
      <c r="D4" s="4" t="s">
        <v>2</v>
      </c>
      <c r="E4" s="2" t="s">
        <v>3</v>
      </c>
      <c r="F4" s="3"/>
      <c r="G4" s="3"/>
      <c r="H4" s="3"/>
      <c r="I4" s="3"/>
      <c r="J4" s="3"/>
      <c r="K4" s="1"/>
      <c r="L4" s="1"/>
      <c r="M4" s="3"/>
      <c r="N4" s="3"/>
      <c r="O4" s="3"/>
      <c r="P4" s="3"/>
      <c r="Q4" s="3"/>
    </row>
    <row r="5" spans="1:17" x14ac:dyDescent="0.25">
      <c r="A5" s="1" t="s">
        <v>4</v>
      </c>
      <c r="B5" s="2"/>
      <c r="C5" s="3"/>
      <c r="D5" s="4" t="s">
        <v>2</v>
      </c>
      <c r="E5" s="2" t="s">
        <v>5</v>
      </c>
      <c r="F5" s="3"/>
      <c r="G5" s="3"/>
      <c r="H5" s="3"/>
      <c r="I5" s="3"/>
      <c r="J5" s="3"/>
      <c r="K5" s="1"/>
      <c r="L5" s="1"/>
      <c r="M5" s="3"/>
      <c r="N5" s="3"/>
      <c r="O5" s="3"/>
      <c r="P5" s="3"/>
      <c r="Q5" s="3"/>
    </row>
    <row r="6" spans="1:17" x14ac:dyDescent="0.25">
      <c r="A6" s="1" t="s">
        <v>6</v>
      </c>
      <c r="B6" s="2"/>
      <c r="C6" s="3"/>
      <c r="D6" s="4" t="s">
        <v>2</v>
      </c>
      <c r="E6" s="2" t="s">
        <v>7</v>
      </c>
      <c r="F6" s="3"/>
      <c r="G6" s="3"/>
      <c r="H6" s="3"/>
      <c r="I6" s="3"/>
      <c r="J6" s="3"/>
      <c r="K6" s="1"/>
      <c r="L6" s="1"/>
      <c r="M6" s="3"/>
      <c r="N6" s="3"/>
      <c r="O6" s="3"/>
      <c r="P6" s="3"/>
      <c r="Q6" s="3"/>
    </row>
    <row r="7" spans="1:17" x14ac:dyDescent="0.25">
      <c r="A7" s="1" t="s">
        <v>8</v>
      </c>
      <c r="B7" s="2"/>
      <c r="C7" s="3"/>
      <c r="D7" s="4" t="s">
        <v>2</v>
      </c>
      <c r="E7" s="2" t="s">
        <v>9</v>
      </c>
      <c r="F7" s="3"/>
      <c r="G7" s="3"/>
      <c r="H7" s="3"/>
      <c r="I7" s="3"/>
      <c r="J7" s="3"/>
      <c r="K7" s="1"/>
      <c r="L7" s="1"/>
      <c r="M7" s="3"/>
      <c r="N7" s="3"/>
      <c r="O7" s="3"/>
      <c r="P7" s="3"/>
      <c r="Q7" s="3"/>
    </row>
    <row r="8" spans="1:17" x14ac:dyDescent="0.25">
      <c r="A8" s="1" t="s">
        <v>10</v>
      </c>
      <c r="B8" s="2"/>
      <c r="C8" s="1"/>
      <c r="D8" s="4" t="s">
        <v>2</v>
      </c>
      <c r="E8" s="2" t="s">
        <v>115</v>
      </c>
      <c r="F8" s="3"/>
      <c r="G8" s="3"/>
      <c r="H8" s="2"/>
      <c r="I8" s="3"/>
      <c r="J8" s="4"/>
      <c r="K8" s="1"/>
      <c r="L8" s="1"/>
      <c r="M8" s="2"/>
      <c r="N8" s="3"/>
      <c r="O8" s="5"/>
      <c r="P8" s="6"/>
      <c r="Q8" s="6"/>
    </row>
    <row r="9" spans="1:17" x14ac:dyDescent="0.25">
      <c r="A9" s="1" t="s">
        <v>11</v>
      </c>
      <c r="B9" s="2"/>
      <c r="C9" s="1"/>
      <c r="D9" s="4" t="s">
        <v>2</v>
      </c>
      <c r="E9" s="2" t="s">
        <v>12</v>
      </c>
      <c r="F9" s="3"/>
      <c r="G9" s="3"/>
      <c r="H9" s="2"/>
      <c r="I9" s="3"/>
      <c r="J9" s="4"/>
      <c r="K9" s="1"/>
      <c r="L9" s="1"/>
      <c r="M9" s="2"/>
      <c r="N9" s="3"/>
      <c r="O9" s="5"/>
      <c r="P9" s="6"/>
      <c r="Q9" s="6"/>
    </row>
    <row r="10" spans="1:17" x14ac:dyDescent="0.25">
      <c r="A10" s="1" t="s">
        <v>13</v>
      </c>
      <c r="B10" s="2"/>
      <c r="C10" s="1"/>
      <c r="D10" s="4" t="s">
        <v>2</v>
      </c>
      <c r="E10" s="336">
        <f>P569</f>
        <v>6906021000</v>
      </c>
      <c r="F10" s="336"/>
      <c r="G10" s="336"/>
      <c r="H10" s="7"/>
      <c r="I10" s="7"/>
      <c r="J10" s="7"/>
      <c r="K10" s="1"/>
      <c r="L10" s="1"/>
      <c r="M10" s="8"/>
      <c r="N10" s="3"/>
      <c r="O10" s="417">
        <v>6906021000</v>
      </c>
      <c r="P10" s="6"/>
      <c r="Q10" s="6">
        <f>O10-E10</f>
        <v>0</v>
      </c>
    </row>
    <row r="11" spans="1:17" x14ac:dyDescent="0.25">
      <c r="A11" s="1"/>
      <c r="B11" s="2"/>
      <c r="C11" s="2"/>
      <c r="D11" s="2"/>
      <c r="E11" s="2"/>
      <c r="F11" s="3"/>
      <c r="G11" s="3"/>
      <c r="H11" s="3"/>
      <c r="I11" s="3"/>
      <c r="J11" s="2"/>
      <c r="K11" s="3"/>
      <c r="L11" s="4"/>
      <c r="M11" s="2"/>
      <c r="N11" s="3"/>
      <c r="O11" s="5"/>
      <c r="P11" s="6"/>
      <c r="Q11" s="6"/>
    </row>
    <row r="12" spans="1:17" x14ac:dyDescent="0.25">
      <c r="C12" s="11"/>
      <c r="D12" s="11"/>
      <c r="E12" s="11"/>
      <c r="F12" s="11"/>
      <c r="G12" s="11"/>
      <c r="H12" s="11"/>
      <c r="I12" s="11"/>
      <c r="K12" s="11"/>
      <c r="N12" s="11"/>
    </row>
    <row r="13" spans="1:17" ht="15.75" customHeight="1" x14ac:dyDescent="0.25">
      <c r="A13" s="339" t="s">
        <v>14</v>
      </c>
      <c r="B13" s="350" t="s">
        <v>15</v>
      </c>
      <c r="C13" s="351"/>
      <c r="D13" s="339" t="s">
        <v>16</v>
      </c>
      <c r="E13" s="15" t="s">
        <v>17</v>
      </c>
      <c r="F13" s="354" t="s">
        <v>18</v>
      </c>
      <c r="G13" s="354"/>
      <c r="H13" s="354"/>
      <c r="I13" s="354"/>
      <c r="J13" s="354"/>
      <c r="K13" s="354"/>
      <c r="L13" s="354"/>
      <c r="M13" s="354"/>
      <c r="N13" s="354"/>
      <c r="O13" s="339" t="s">
        <v>19</v>
      </c>
      <c r="P13" s="341" t="s">
        <v>20</v>
      </c>
      <c r="Q13" s="341" t="s">
        <v>89</v>
      </c>
    </row>
    <row r="14" spans="1:17" ht="31.5" x14ac:dyDescent="0.25">
      <c r="A14" s="340"/>
      <c r="B14" s="352"/>
      <c r="C14" s="353"/>
      <c r="D14" s="340"/>
      <c r="E14" s="16" t="s">
        <v>21</v>
      </c>
      <c r="F14" s="354"/>
      <c r="G14" s="354"/>
      <c r="H14" s="354"/>
      <c r="I14" s="354"/>
      <c r="J14" s="354"/>
      <c r="K14" s="354"/>
      <c r="L14" s="354"/>
      <c r="M14" s="354"/>
      <c r="N14" s="17" t="s">
        <v>22</v>
      </c>
      <c r="O14" s="340"/>
      <c r="P14" s="342"/>
      <c r="Q14" s="344"/>
    </row>
    <row r="15" spans="1:17" x14ac:dyDescent="0.25">
      <c r="A15" s="18">
        <v>1</v>
      </c>
      <c r="B15" s="19"/>
      <c r="C15" s="20">
        <v>2</v>
      </c>
      <c r="D15" s="17">
        <v>3</v>
      </c>
      <c r="E15" s="17">
        <v>4</v>
      </c>
      <c r="F15" s="345">
        <v>5</v>
      </c>
      <c r="G15" s="346"/>
      <c r="H15" s="346"/>
      <c r="I15" s="346"/>
      <c r="J15" s="346"/>
      <c r="K15" s="346"/>
      <c r="L15" s="346"/>
      <c r="M15" s="347"/>
      <c r="N15" s="17"/>
      <c r="O15" s="17">
        <v>6</v>
      </c>
      <c r="P15" s="21">
        <v>7</v>
      </c>
      <c r="Q15" s="90"/>
    </row>
    <row r="16" spans="1:17" ht="30.75" customHeight="1" x14ac:dyDescent="0.25">
      <c r="A16" s="128" t="s">
        <v>88</v>
      </c>
      <c r="B16" s="348" t="s">
        <v>23</v>
      </c>
      <c r="C16" s="349"/>
      <c r="D16" s="129">
        <v>1</v>
      </c>
      <c r="E16" s="129"/>
      <c r="F16" s="122"/>
      <c r="G16" s="122"/>
      <c r="H16" s="122"/>
      <c r="I16" s="122"/>
      <c r="J16" s="122"/>
      <c r="K16" s="122"/>
      <c r="L16" s="123"/>
      <c r="M16" s="122"/>
      <c r="N16" s="124"/>
      <c r="O16" s="125"/>
      <c r="P16" s="126">
        <f>P18+P139</f>
        <v>1484884000</v>
      </c>
      <c r="Q16" s="127"/>
    </row>
    <row r="17" spans="1:17" x14ac:dyDescent="0.25">
      <c r="A17" s="27"/>
      <c r="B17" s="28"/>
      <c r="C17" s="29"/>
      <c r="D17" s="30"/>
      <c r="E17" s="30"/>
      <c r="F17" s="22"/>
      <c r="G17" s="22"/>
      <c r="H17" s="22"/>
      <c r="I17" s="22"/>
      <c r="J17" s="22"/>
      <c r="K17" s="22"/>
      <c r="L17" s="23"/>
      <c r="M17" s="22"/>
      <c r="N17" s="24"/>
      <c r="O17" s="25"/>
      <c r="P17" s="26"/>
      <c r="Q17" s="86"/>
    </row>
    <row r="18" spans="1:17" ht="45.75" customHeight="1" x14ac:dyDescent="0.25">
      <c r="A18" s="104" t="s">
        <v>24</v>
      </c>
      <c r="B18" s="332" t="s">
        <v>91</v>
      </c>
      <c r="C18" s="334"/>
      <c r="D18" s="105"/>
      <c r="E18" s="105" t="s">
        <v>53</v>
      </c>
      <c r="F18" s="106"/>
      <c r="G18" s="106"/>
      <c r="H18" s="106"/>
      <c r="I18" s="106"/>
      <c r="J18" s="107"/>
      <c r="K18" s="106"/>
      <c r="L18" s="108"/>
      <c r="M18" s="107"/>
      <c r="N18" s="93"/>
      <c r="O18" s="109"/>
      <c r="P18" s="110">
        <f>P20+P59+P77+P33+P102</f>
        <v>1035544000</v>
      </c>
      <c r="Q18" s="343" t="s">
        <v>312</v>
      </c>
    </row>
    <row r="19" spans="1:17" x14ac:dyDescent="0.25">
      <c r="A19" s="31"/>
      <c r="B19" s="35"/>
      <c r="C19" s="36"/>
      <c r="D19" s="32"/>
      <c r="E19" s="32"/>
      <c r="F19" s="1"/>
      <c r="G19" s="1"/>
      <c r="H19" s="1"/>
      <c r="I19" s="1"/>
      <c r="J19" s="2"/>
      <c r="K19" s="1"/>
      <c r="L19" s="4"/>
      <c r="M19" s="2"/>
      <c r="N19" s="24"/>
      <c r="O19" s="33"/>
      <c r="P19" s="34"/>
      <c r="Q19" s="343"/>
    </row>
    <row r="20" spans="1:17" ht="18" x14ac:dyDescent="0.25">
      <c r="A20" s="37" t="s">
        <v>26</v>
      </c>
      <c r="B20" s="38" t="s">
        <v>156</v>
      </c>
      <c r="C20" s="1"/>
      <c r="D20" s="32"/>
      <c r="E20" s="32"/>
      <c r="F20" s="1"/>
      <c r="G20" s="1"/>
      <c r="H20" s="1"/>
      <c r="I20" s="1"/>
      <c r="J20" s="2"/>
      <c r="K20" s="1"/>
      <c r="L20" s="4"/>
      <c r="M20" s="2"/>
      <c r="N20" s="24"/>
      <c r="O20" s="33"/>
      <c r="P20" s="39">
        <f>P21+P26+P29</f>
        <v>26850000</v>
      </c>
      <c r="Q20" s="343"/>
    </row>
    <row r="21" spans="1:17" x14ac:dyDescent="0.25">
      <c r="A21" s="37">
        <v>521211</v>
      </c>
      <c r="B21" s="40" t="s">
        <v>28</v>
      </c>
      <c r="C21" s="1"/>
      <c r="D21" s="32"/>
      <c r="E21" s="32"/>
      <c r="F21" s="1"/>
      <c r="G21" s="1"/>
      <c r="H21" s="1"/>
      <c r="I21" s="1"/>
      <c r="J21" s="2"/>
      <c r="K21" s="1"/>
      <c r="L21" s="41"/>
      <c r="M21" s="36"/>
      <c r="N21" s="42"/>
      <c r="O21" s="43"/>
      <c r="P21" s="34">
        <f>SUM(P22:P25)</f>
        <v>11200000</v>
      </c>
      <c r="Q21" s="343"/>
    </row>
    <row r="22" spans="1:17" x14ac:dyDescent="0.25">
      <c r="A22" s="37"/>
      <c r="B22" s="38"/>
      <c r="C22" s="45" t="s">
        <v>37</v>
      </c>
      <c r="D22" s="46"/>
      <c r="E22" s="46"/>
      <c r="F22" s="45"/>
      <c r="G22" s="45"/>
      <c r="H22" s="47"/>
      <c r="I22" s="45">
        <v>2</v>
      </c>
      <c r="J22" s="48" t="s">
        <v>32</v>
      </c>
      <c r="K22" s="47"/>
      <c r="L22" s="49"/>
      <c r="M22" s="48"/>
      <c r="N22" s="50">
        <f>I22</f>
        <v>2</v>
      </c>
      <c r="O22" s="43">
        <v>1000000</v>
      </c>
      <c r="P22" s="51">
        <f>O22*N22</f>
        <v>2000000</v>
      </c>
      <c r="Q22" s="343"/>
    </row>
    <row r="23" spans="1:17" x14ac:dyDescent="0.25">
      <c r="A23" s="37"/>
      <c r="B23" s="38"/>
      <c r="C23" s="45" t="s">
        <v>38</v>
      </c>
      <c r="D23" s="46"/>
      <c r="E23" s="46"/>
      <c r="F23" s="45"/>
      <c r="G23" s="45"/>
      <c r="H23" s="47"/>
      <c r="I23" s="45">
        <v>2</v>
      </c>
      <c r="J23" s="48" t="s">
        <v>32</v>
      </c>
      <c r="K23" s="47"/>
      <c r="L23" s="49"/>
      <c r="M23" s="48"/>
      <c r="N23" s="50">
        <f t="shared" ref="N23:N24" si="0">I23</f>
        <v>2</v>
      </c>
      <c r="O23" s="43">
        <v>1000000</v>
      </c>
      <c r="P23" s="51">
        <f>O23*N23</f>
        <v>2000000</v>
      </c>
      <c r="Q23" s="343"/>
    </row>
    <row r="24" spans="1:17" x14ac:dyDescent="0.25">
      <c r="A24" s="37"/>
      <c r="B24" s="38"/>
      <c r="C24" s="45" t="s">
        <v>39</v>
      </c>
      <c r="D24" s="46"/>
      <c r="E24" s="46"/>
      <c r="F24" s="45"/>
      <c r="G24" s="45"/>
      <c r="H24" s="47"/>
      <c r="I24" s="45">
        <v>2</v>
      </c>
      <c r="J24" s="48" t="s">
        <v>32</v>
      </c>
      <c r="K24" s="47"/>
      <c r="L24" s="49"/>
      <c r="M24" s="48"/>
      <c r="N24" s="50">
        <f t="shared" si="0"/>
        <v>2</v>
      </c>
      <c r="O24" s="43">
        <v>2000000</v>
      </c>
      <c r="P24" s="51">
        <f>O24*N24</f>
        <v>4000000</v>
      </c>
      <c r="Q24" s="343"/>
    </row>
    <row r="25" spans="1:17" x14ac:dyDescent="0.25">
      <c r="A25" s="37"/>
      <c r="B25" s="44"/>
      <c r="C25" s="45" t="s">
        <v>29</v>
      </c>
      <c r="D25" s="46"/>
      <c r="E25" s="46"/>
      <c r="F25" s="45">
        <v>25</v>
      </c>
      <c r="G25" s="45" t="s">
        <v>30</v>
      </c>
      <c r="H25" s="47" t="s">
        <v>31</v>
      </c>
      <c r="I25" s="45">
        <v>2</v>
      </c>
      <c r="J25" s="48" t="s">
        <v>32</v>
      </c>
      <c r="K25" s="47" t="s">
        <v>31</v>
      </c>
      <c r="L25" s="49">
        <v>1</v>
      </c>
      <c r="M25" s="48" t="s">
        <v>33</v>
      </c>
      <c r="N25" s="50">
        <f>F25*I25</f>
        <v>50</v>
      </c>
      <c r="O25" s="43">
        <v>64000</v>
      </c>
      <c r="P25" s="51">
        <f>O25*N25</f>
        <v>3200000</v>
      </c>
      <c r="Q25" s="183"/>
    </row>
    <row r="26" spans="1:17" x14ac:dyDescent="0.25">
      <c r="A26" s="37">
        <v>522151</v>
      </c>
      <c r="B26" s="40" t="s">
        <v>40</v>
      </c>
      <c r="C26" s="1"/>
      <c r="D26" s="32"/>
      <c r="E26" s="32"/>
      <c r="F26" s="1"/>
      <c r="G26" s="1"/>
      <c r="H26" s="1"/>
      <c r="I26" s="2"/>
      <c r="J26" s="48"/>
      <c r="K26" s="47"/>
      <c r="L26" s="49"/>
      <c r="M26" s="48"/>
      <c r="N26" s="50"/>
      <c r="O26" s="53"/>
      <c r="P26" s="34">
        <f>SUM(P27:P28)</f>
        <v>7400000</v>
      </c>
      <c r="Q26" s="61"/>
    </row>
    <row r="27" spans="1:17" x14ac:dyDescent="0.25">
      <c r="A27" s="37"/>
      <c r="B27" s="44"/>
      <c r="C27" s="45" t="s">
        <v>41</v>
      </c>
      <c r="D27" s="46"/>
      <c r="E27" s="46"/>
      <c r="F27" s="45">
        <v>2</v>
      </c>
      <c r="G27" s="45" t="s">
        <v>30</v>
      </c>
      <c r="H27" s="47" t="s">
        <v>31</v>
      </c>
      <c r="I27" s="45">
        <v>2</v>
      </c>
      <c r="J27" s="48" t="s">
        <v>42</v>
      </c>
      <c r="K27" s="47" t="s">
        <v>31</v>
      </c>
      <c r="L27" s="49">
        <v>1</v>
      </c>
      <c r="M27" s="48" t="s">
        <v>32</v>
      </c>
      <c r="N27" s="50">
        <f>L27*I27*F27</f>
        <v>4</v>
      </c>
      <c r="O27" s="53">
        <v>1500000</v>
      </c>
      <c r="P27" s="54">
        <f>O27*N27</f>
        <v>6000000</v>
      </c>
      <c r="Q27" s="61"/>
    </row>
    <row r="28" spans="1:17" x14ac:dyDescent="0.25">
      <c r="A28" s="37"/>
      <c r="B28" s="44"/>
      <c r="C28" s="45" t="s">
        <v>43</v>
      </c>
      <c r="D28" s="46"/>
      <c r="E28" s="46"/>
      <c r="F28" s="45">
        <v>1</v>
      </c>
      <c r="G28" s="45" t="s">
        <v>30</v>
      </c>
      <c r="H28" s="47" t="s">
        <v>31</v>
      </c>
      <c r="I28" s="45">
        <v>2</v>
      </c>
      <c r="J28" s="48" t="s">
        <v>42</v>
      </c>
      <c r="K28" s="47" t="s">
        <v>31</v>
      </c>
      <c r="L28" s="49">
        <v>1</v>
      </c>
      <c r="M28" s="48" t="s">
        <v>32</v>
      </c>
      <c r="N28" s="50">
        <f t="shared" ref="N28" si="1">L28*I28*F28</f>
        <v>2</v>
      </c>
      <c r="O28" s="53">
        <v>700000</v>
      </c>
      <c r="P28" s="54">
        <f>O28*N28</f>
        <v>1400000</v>
      </c>
      <c r="Q28" s="61"/>
    </row>
    <row r="29" spans="1:17" x14ac:dyDescent="0.25">
      <c r="A29" s="31" t="s">
        <v>44</v>
      </c>
      <c r="B29" s="56" t="s">
        <v>45</v>
      </c>
      <c r="C29" s="57"/>
      <c r="D29" s="58"/>
      <c r="E29" s="58"/>
      <c r="F29" s="57"/>
      <c r="G29" s="57"/>
      <c r="H29" s="57"/>
      <c r="I29" s="57"/>
      <c r="J29" s="57"/>
      <c r="K29" s="57"/>
      <c r="L29" s="59"/>
      <c r="M29" s="60"/>
      <c r="N29" s="50"/>
      <c r="O29" s="61"/>
      <c r="P29" s="62">
        <f>SUM(P30:P31)</f>
        <v>8250000</v>
      </c>
      <c r="Q29" s="61"/>
    </row>
    <row r="30" spans="1:17" x14ac:dyDescent="0.25">
      <c r="A30" s="37"/>
      <c r="B30" s="44"/>
      <c r="C30" s="45" t="s">
        <v>161</v>
      </c>
      <c r="D30" s="46"/>
      <c r="E30" s="46"/>
      <c r="F30" s="45">
        <v>5</v>
      </c>
      <c r="G30" s="45" t="s">
        <v>30</v>
      </c>
      <c r="H30" s="47" t="s">
        <v>31</v>
      </c>
      <c r="I30" s="45">
        <v>1</v>
      </c>
      <c r="J30" s="48" t="s">
        <v>47</v>
      </c>
      <c r="K30" s="47" t="s">
        <v>31</v>
      </c>
      <c r="L30" s="49">
        <v>1</v>
      </c>
      <c r="M30" s="48" t="s">
        <v>48</v>
      </c>
      <c r="N30" s="50">
        <f>F30*I30*L30</f>
        <v>5</v>
      </c>
      <c r="O30" s="53">
        <v>150000</v>
      </c>
      <c r="P30" s="51">
        <f>O30*N30</f>
        <v>750000</v>
      </c>
      <c r="Q30" s="61"/>
    </row>
    <row r="31" spans="1:17" x14ac:dyDescent="0.25">
      <c r="A31" s="37"/>
      <c r="B31" s="44"/>
      <c r="C31" s="45" t="s">
        <v>157</v>
      </c>
      <c r="D31" s="46"/>
      <c r="E31" s="46"/>
      <c r="F31" s="45">
        <v>25</v>
      </c>
      <c r="G31" s="45" t="s">
        <v>30</v>
      </c>
      <c r="H31" s="47" t="s">
        <v>31</v>
      </c>
      <c r="I31" s="45">
        <v>1</v>
      </c>
      <c r="J31" s="48" t="s">
        <v>33</v>
      </c>
      <c r="K31" s="47" t="s">
        <v>31</v>
      </c>
      <c r="L31" s="49">
        <v>1</v>
      </c>
      <c r="M31" s="48" t="s">
        <v>48</v>
      </c>
      <c r="N31" s="50">
        <f>F31*I31*L31</f>
        <v>25</v>
      </c>
      <c r="O31" s="53">
        <v>300000</v>
      </c>
      <c r="P31" s="51">
        <f>O31*N31</f>
        <v>7500000</v>
      </c>
      <c r="Q31" s="183"/>
    </row>
    <row r="32" spans="1:17" x14ac:dyDescent="0.25">
      <c r="A32" s="37"/>
      <c r="B32" s="44"/>
      <c r="C32" s="45"/>
      <c r="D32" s="46"/>
      <c r="E32" s="46"/>
      <c r="F32" s="45"/>
      <c r="G32" s="45"/>
      <c r="H32" s="47"/>
      <c r="I32" s="45"/>
      <c r="J32" s="48"/>
      <c r="K32" s="47"/>
      <c r="L32" s="49"/>
      <c r="M32" s="48"/>
      <c r="N32" s="50"/>
      <c r="O32" s="53"/>
      <c r="P32" s="51"/>
      <c r="Q32" s="61"/>
    </row>
    <row r="33" spans="1:17" ht="18" x14ac:dyDescent="0.25">
      <c r="A33" s="37" t="s">
        <v>34</v>
      </c>
      <c r="B33" s="38" t="s">
        <v>87</v>
      </c>
      <c r="C33" s="45"/>
      <c r="D33" s="46"/>
      <c r="E33" s="46"/>
      <c r="F33" s="45"/>
      <c r="G33" s="45"/>
      <c r="H33" s="47"/>
      <c r="I33" s="45"/>
      <c r="J33" s="48"/>
      <c r="K33" s="47"/>
      <c r="L33" s="49"/>
      <c r="M33" s="48"/>
      <c r="N33" s="50"/>
      <c r="O33" s="43"/>
      <c r="P33" s="39">
        <f>P36+P44+P47+P34+P42</f>
        <v>333880000</v>
      </c>
      <c r="Q33" s="61"/>
    </row>
    <row r="34" spans="1:17" x14ac:dyDescent="0.25">
      <c r="A34" s="37">
        <v>521114</v>
      </c>
      <c r="B34" s="38" t="s">
        <v>35</v>
      </c>
      <c r="C34" s="2"/>
      <c r="D34" s="24"/>
      <c r="E34" s="24"/>
      <c r="N34" s="24"/>
      <c r="O34" s="33"/>
      <c r="P34" s="34">
        <f>SUM(P35)</f>
        <v>1000000</v>
      </c>
      <c r="Q34" s="61"/>
    </row>
    <row r="35" spans="1:17" x14ac:dyDescent="0.25">
      <c r="A35" s="52"/>
      <c r="B35" s="44"/>
      <c r="C35" s="45" t="s">
        <v>36</v>
      </c>
      <c r="D35" s="46"/>
      <c r="E35" s="46"/>
      <c r="F35" s="45"/>
      <c r="G35" s="45"/>
      <c r="H35" s="47"/>
      <c r="I35" s="45">
        <v>4</v>
      </c>
      <c r="J35" s="48" t="s">
        <v>32</v>
      </c>
      <c r="K35" s="47"/>
      <c r="L35" s="49"/>
      <c r="M35" s="48"/>
      <c r="N35" s="50">
        <f>I35</f>
        <v>4</v>
      </c>
      <c r="O35" s="43">
        <v>250000</v>
      </c>
      <c r="P35" s="51">
        <f>O35*N35</f>
        <v>1000000</v>
      </c>
      <c r="Q35" s="61"/>
    </row>
    <row r="36" spans="1:17" x14ac:dyDescent="0.25">
      <c r="A36" s="37">
        <v>521211</v>
      </c>
      <c r="B36" s="40" t="s">
        <v>28</v>
      </c>
      <c r="C36" s="1"/>
      <c r="D36" s="32"/>
      <c r="E36" s="32"/>
      <c r="F36" s="1"/>
      <c r="G36" s="1"/>
      <c r="H36" s="1"/>
      <c r="I36" s="1"/>
      <c r="J36" s="2"/>
      <c r="K36" s="1"/>
      <c r="L36" s="41"/>
      <c r="M36" s="36"/>
      <c r="N36" s="42"/>
      <c r="O36" s="43"/>
      <c r="P36" s="34">
        <f>SUM(P37:P41)</f>
        <v>29600000</v>
      </c>
      <c r="Q36" s="61"/>
    </row>
    <row r="37" spans="1:17" x14ac:dyDescent="0.25">
      <c r="A37" s="37"/>
      <c r="B37" s="38"/>
      <c r="C37" s="45" t="s">
        <v>37</v>
      </c>
      <c r="D37" s="46"/>
      <c r="E37" s="46"/>
      <c r="F37" s="45"/>
      <c r="G37" s="45"/>
      <c r="H37" s="47"/>
      <c r="I37" s="45">
        <v>4</v>
      </c>
      <c r="J37" s="48" t="s">
        <v>32</v>
      </c>
      <c r="K37" s="47"/>
      <c r="L37" s="49"/>
      <c r="M37" s="48"/>
      <c r="N37" s="50">
        <f>I37</f>
        <v>4</v>
      </c>
      <c r="O37" s="43">
        <v>1000000</v>
      </c>
      <c r="P37" s="51">
        <f>O37*N37</f>
        <v>4000000</v>
      </c>
      <c r="Q37" s="61"/>
    </row>
    <row r="38" spans="1:17" x14ac:dyDescent="0.25">
      <c r="A38" s="37"/>
      <c r="B38" s="38"/>
      <c r="C38" s="45" t="s">
        <v>38</v>
      </c>
      <c r="D38" s="46"/>
      <c r="E38" s="46"/>
      <c r="F38" s="45"/>
      <c r="G38" s="45"/>
      <c r="H38" s="47"/>
      <c r="I38" s="45">
        <v>4</v>
      </c>
      <c r="J38" s="48" t="s">
        <v>32</v>
      </c>
      <c r="K38" s="47"/>
      <c r="L38" s="49"/>
      <c r="M38" s="48"/>
      <c r="N38" s="50">
        <f t="shared" ref="N38:N39" si="2">I38</f>
        <v>4</v>
      </c>
      <c r="O38" s="43">
        <v>1000000</v>
      </c>
      <c r="P38" s="51">
        <f>O38*N38</f>
        <v>4000000</v>
      </c>
      <c r="Q38" s="61"/>
    </row>
    <row r="39" spans="1:17" x14ac:dyDescent="0.25">
      <c r="A39" s="37"/>
      <c r="B39" s="38"/>
      <c r="C39" s="45" t="s">
        <v>39</v>
      </c>
      <c r="D39" s="46"/>
      <c r="E39" s="46"/>
      <c r="F39" s="45"/>
      <c r="G39" s="45"/>
      <c r="H39" s="47"/>
      <c r="I39" s="45">
        <v>4</v>
      </c>
      <c r="J39" s="48" t="s">
        <v>32</v>
      </c>
      <c r="K39" s="47"/>
      <c r="L39" s="49"/>
      <c r="M39" s="48"/>
      <c r="N39" s="50">
        <f t="shared" si="2"/>
        <v>4</v>
      </c>
      <c r="O39" s="43">
        <v>2000000</v>
      </c>
      <c r="P39" s="51">
        <f>O39*N39</f>
        <v>8000000</v>
      </c>
      <c r="Q39" s="61"/>
    </row>
    <row r="40" spans="1:17" x14ac:dyDescent="0.25">
      <c r="A40" s="37"/>
      <c r="B40" s="44"/>
      <c r="C40" s="45" t="s">
        <v>29</v>
      </c>
      <c r="D40" s="46"/>
      <c r="E40" s="46"/>
      <c r="F40" s="45">
        <v>25</v>
      </c>
      <c r="G40" s="45" t="s">
        <v>30</v>
      </c>
      <c r="H40" s="47" t="s">
        <v>31</v>
      </c>
      <c r="I40" s="45">
        <v>4</v>
      </c>
      <c r="J40" s="48" t="s">
        <v>32</v>
      </c>
      <c r="K40" s="47" t="s">
        <v>31</v>
      </c>
      <c r="L40" s="49">
        <v>1</v>
      </c>
      <c r="M40" s="48" t="s">
        <v>33</v>
      </c>
      <c r="N40" s="50">
        <f>F40*I40</f>
        <v>100</v>
      </c>
      <c r="O40" s="43">
        <v>64000</v>
      </c>
      <c r="P40" s="51">
        <f>O40*N40</f>
        <v>6400000</v>
      </c>
      <c r="Q40" s="187"/>
    </row>
    <row r="41" spans="1:17" x14ac:dyDescent="0.25">
      <c r="A41" s="37"/>
      <c r="B41" s="44"/>
      <c r="C41" s="45" t="s">
        <v>293</v>
      </c>
      <c r="D41" s="46"/>
      <c r="E41" s="46"/>
      <c r="F41" s="45">
        <v>36</v>
      </c>
      <c r="G41" s="45" t="s">
        <v>30</v>
      </c>
      <c r="H41" s="47" t="s">
        <v>31</v>
      </c>
      <c r="I41" s="45">
        <v>1</v>
      </c>
      <c r="J41" s="48" t="s">
        <v>32</v>
      </c>
      <c r="K41" s="47"/>
      <c r="L41" s="49"/>
      <c r="M41" s="48"/>
      <c r="N41" s="50">
        <f>I41*F41</f>
        <v>36</v>
      </c>
      <c r="O41" s="43">
        <v>200000</v>
      </c>
      <c r="P41" s="51">
        <f>O41*N41</f>
        <v>7200000</v>
      </c>
      <c r="Q41" s="315"/>
    </row>
    <row r="42" spans="1:17" s="414" customFormat="1" x14ac:dyDescent="0.25">
      <c r="A42" s="403">
        <v>522131</v>
      </c>
      <c r="B42" s="404" t="s">
        <v>117</v>
      </c>
      <c r="C42" s="405"/>
      <c r="D42" s="406"/>
      <c r="E42" s="406"/>
      <c r="F42" s="405"/>
      <c r="G42" s="405"/>
      <c r="H42" s="407"/>
      <c r="I42" s="405"/>
      <c r="J42" s="408"/>
      <c r="K42" s="407"/>
      <c r="L42" s="409"/>
      <c r="M42" s="408"/>
      <c r="N42" s="410"/>
      <c r="O42" s="411"/>
      <c r="P42" s="412">
        <f>SUM(P43)</f>
        <v>45000000</v>
      </c>
      <c r="Q42" s="413"/>
    </row>
    <row r="43" spans="1:17" s="414" customFormat="1" x14ac:dyDescent="0.25">
      <c r="A43" s="403"/>
      <c r="B43" s="415"/>
      <c r="C43" s="405" t="s">
        <v>311</v>
      </c>
      <c r="D43" s="406"/>
      <c r="E43" s="406"/>
      <c r="F43" s="405"/>
      <c r="G43" s="405"/>
      <c r="H43" s="407"/>
      <c r="I43" s="405">
        <v>1</v>
      </c>
      <c r="J43" s="408" t="s">
        <v>32</v>
      </c>
      <c r="K43" s="407"/>
      <c r="L43" s="409"/>
      <c r="M43" s="408"/>
      <c r="N43" s="410">
        <v>1</v>
      </c>
      <c r="O43" s="411">
        <v>45000000</v>
      </c>
      <c r="P43" s="416">
        <f>O43</f>
        <v>45000000</v>
      </c>
      <c r="Q43" s="413"/>
    </row>
    <row r="44" spans="1:17" x14ac:dyDescent="0.25">
      <c r="A44" s="37">
        <v>522151</v>
      </c>
      <c r="B44" s="40" t="s">
        <v>40</v>
      </c>
      <c r="C44" s="1"/>
      <c r="D44" s="32"/>
      <c r="E44" s="32"/>
      <c r="F44" s="1"/>
      <c r="G44" s="1"/>
      <c r="H44" s="1"/>
      <c r="I44" s="2"/>
      <c r="J44" s="48"/>
      <c r="K44" s="47"/>
      <c r="L44" s="49"/>
      <c r="M44" s="48"/>
      <c r="N44" s="50"/>
      <c r="O44" s="53"/>
      <c r="P44" s="34">
        <f>SUM(P45:P46)</f>
        <v>74000000</v>
      </c>
      <c r="Q44" s="61"/>
    </row>
    <row r="45" spans="1:17" x14ac:dyDescent="0.25">
      <c r="A45" s="37"/>
      <c r="B45" s="44"/>
      <c r="C45" s="45" t="s">
        <v>41</v>
      </c>
      <c r="D45" s="46"/>
      <c r="E45" s="46"/>
      <c r="F45" s="45">
        <v>4</v>
      </c>
      <c r="G45" s="45" t="s">
        <v>30</v>
      </c>
      <c r="H45" s="47" t="s">
        <v>31</v>
      </c>
      <c r="I45" s="45">
        <v>2</v>
      </c>
      <c r="J45" s="48" t="s">
        <v>42</v>
      </c>
      <c r="K45" s="47" t="s">
        <v>31</v>
      </c>
      <c r="L45" s="49">
        <v>5</v>
      </c>
      <c r="M45" s="48" t="s">
        <v>32</v>
      </c>
      <c r="N45" s="50">
        <f t="shared" ref="N45:N46" si="3">L45*I45*F45</f>
        <v>40</v>
      </c>
      <c r="O45" s="53">
        <v>1500000</v>
      </c>
      <c r="P45" s="54">
        <f>O45*N45</f>
        <v>60000000</v>
      </c>
      <c r="Q45" s="61"/>
    </row>
    <row r="46" spans="1:17" x14ac:dyDescent="0.25">
      <c r="A46" s="37"/>
      <c r="B46" s="44"/>
      <c r="C46" s="45" t="s">
        <v>43</v>
      </c>
      <c r="D46" s="46"/>
      <c r="E46" s="46"/>
      <c r="F46" s="45">
        <v>2</v>
      </c>
      <c r="G46" s="45" t="s">
        <v>30</v>
      </c>
      <c r="H46" s="47" t="s">
        <v>31</v>
      </c>
      <c r="I46" s="45">
        <v>2</v>
      </c>
      <c r="J46" s="48" t="s">
        <v>42</v>
      </c>
      <c r="K46" s="47" t="s">
        <v>31</v>
      </c>
      <c r="L46" s="49">
        <v>5</v>
      </c>
      <c r="M46" s="48" t="s">
        <v>32</v>
      </c>
      <c r="N46" s="50">
        <f t="shared" si="3"/>
        <v>20</v>
      </c>
      <c r="O46" s="53">
        <v>700000</v>
      </c>
      <c r="P46" s="54">
        <f>O46*N46</f>
        <v>14000000</v>
      </c>
      <c r="Q46" s="61"/>
    </row>
    <row r="47" spans="1:17" ht="15.75" customHeight="1" x14ac:dyDescent="0.25">
      <c r="A47" s="55" t="s">
        <v>44</v>
      </c>
      <c r="B47" s="56" t="s">
        <v>45</v>
      </c>
      <c r="C47" s="57"/>
      <c r="D47" s="58"/>
      <c r="E47" s="58"/>
      <c r="F47" s="57"/>
      <c r="G47" s="57"/>
      <c r="H47" s="57"/>
      <c r="I47" s="57"/>
      <c r="J47" s="57"/>
      <c r="K47" s="57"/>
      <c r="L47" s="59"/>
      <c r="M47" s="60"/>
      <c r="N47" s="50"/>
      <c r="O47" s="61"/>
      <c r="P47" s="62">
        <f>SUM(P48:P57)</f>
        <v>184280000</v>
      </c>
      <c r="Q47" s="331" t="s">
        <v>328</v>
      </c>
    </row>
    <row r="48" spans="1:17" x14ac:dyDescent="0.25">
      <c r="A48" s="37" t="s">
        <v>319</v>
      </c>
      <c r="B48" s="44"/>
      <c r="C48" s="45" t="s">
        <v>320</v>
      </c>
      <c r="D48" s="46"/>
      <c r="E48" s="46"/>
      <c r="F48" s="45">
        <v>11</v>
      </c>
      <c r="G48" s="45" t="s">
        <v>30</v>
      </c>
      <c r="H48" s="47" t="s">
        <v>31</v>
      </c>
      <c r="I48" s="45">
        <v>1</v>
      </c>
      <c r="J48" s="48" t="s">
        <v>33</v>
      </c>
      <c r="K48" s="47" t="s">
        <v>31</v>
      </c>
      <c r="L48" s="49">
        <v>1</v>
      </c>
      <c r="M48" s="48" t="s">
        <v>48</v>
      </c>
      <c r="N48" s="50">
        <f>F48*I48*L48</f>
        <v>11</v>
      </c>
      <c r="O48" s="53">
        <v>650000</v>
      </c>
      <c r="P48" s="51">
        <f>O48*N48</f>
        <v>7150000</v>
      </c>
      <c r="Q48" s="331"/>
    </row>
    <row r="49" spans="1:17" x14ac:dyDescent="0.25">
      <c r="A49" s="37"/>
      <c r="B49" s="44"/>
      <c r="C49" s="45" t="s">
        <v>64</v>
      </c>
      <c r="D49" s="46"/>
      <c r="E49" s="46"/>
      <c r="F49" s="45">
        <v>11</v>
      </c>
      <c r="G49" s="45" t="s">
        <v>30</v>
      </c>
      <c r="H49" s="47" t="s">
        <v>31</v>
      </c>
      <c r="I49" s="45">
        <v>1</v>
      </c>
      <c r="J49" s="48" t="s">
        <v>47</v>
      </c>
      <c r="K49" s="47" t="s">
        <v>31</v>
      </c>
      <c r="L49" s="49">
        <v>1</v>
      </c>
      <c r="M49" s="48" t="s">
        <v>48</v>
      </c>
      <c r="N49" s="50">
        <f>F49*I49*L49</f>
        <v>11</v>
      </c>
      <c r="O49" s="53">
        <v>8200000</v>
      </c>
      <c r="P49" s="51">
        <f>O49*N49</f>
        <v>90200000</v>
      </c>
      <c r="Q49" s="331"/>
    </row>
    <row r="50" spans="1:17" x14ac:dyDescent="0.25">
      <c r="A50" s="37"/>
      <c r="B50" s="44"/>
      <c r="C50" s="45" t="s">
        <v>158</v>
      </c>
      <c r="D50" s="46"/>
      <c r="E50" s="46"/>
      <c r="F50" s="45">
        <v>11</v>
      </c>
      <c r="G50" s="45" t="s">
        <v>30</v>
      </c>
      <c r="H50" s="47" t="s">
        <v>31</v>
      </c>
      <c r="I50" s="45">
        <v>1</v>
      </c>
      <c r="J50" s="48" t="s">
        <v>33</v>
      </c>
      <c r="K50" s="47" t="s">
        <v>31</v>
      </c>
      <c r="L50" s="49">
        <v>1</v>
      </c>
      <c r="M50" s="48" t="s">
        <v>48</v>
      </c>
      <c r="N50" s="50">
        <f>F50*I50*L50</f>
        <v>11</v>
      </c>
      <c r="O50" s="53">
        <v>530000</v>
      </c>
      <c r="P50" s="51">
        <f>O50*N50</f>
        <v>5830000</v>
      </c>
      <c r="Q50" s="331"/>
    </row>
    <row r="51" spans="1:17" x14ac:dyDescent="0.25">
      <c r="A51" s="37"/>
      <c r="B51" s="44"/>
      <c r="C51" s="45" t="s">
        <v>170</v>
      </c>
      <c r="D51" s="46"/>
      <c r="E51" s="46"/>
      <c r="F51" s="45">
        <v>11</v>
      </c>
      <c r="G51" s="45" t="s">
        <v>30</v>
      </c>
      <c r="H51" s="47" t="s">
        <v>31</v>
      </c>
      <c r="I51" s="45">
        <v>2</v>
      </c>
      <c r="J51" s="48" t="s">
        <v>33</v>
      </c>
      <c r="K51" s="47" t="s">
        <v>31</v>
      </c>
      <c r="L51" s="49">
        <v>1</v>
      </c>
      <c r="M51" s="48" t="s">
        <v>48</v>
      </c>
      <c r="N51" s="50">
        <f t="shared" ref="N51:N57" si="4">F51*I51*L51</f>
        <v>22</v>
      </c>
      <c r="O51" s="53">
        <v>650000</v>
      </c>
      <c r="P51" s="51">
        <f t="shared" ref="P51:P57" si="5">O51*N51</f>
        <v>14300000</v>
      </c>
      <c r="Q51" s="331"/>
    </row>
    <row r="52" spans="1:17" x14ac:dyDescent="0.25">
      <c r="A52" s="37"/>
      <c r="B52" s="44"/>
      <c r="C52" s="45" t="s">
        <v>171</v>
      </c>
      <c r="D52" s="46"/>
      <c r="E52" s="46"/>
      <c r="F52" s="45">
        <v>11</v>
      </c>
      <c r="G52" s="45" t="s">
        <v>30</v>
      </c>
      <c r="H52" s="47" t="s">
        <v>31</v>
      </c>
      <c r="I52" s="45">
        <v>2</v>
      </c>
      <c r="J52" s="48" t="s">
        <v>33</v>
      </c>
      <c r="K52" s="47" t="s">
        <v>31</v>
      </c>
      <c r="L52" s="49">
        <v>1</v>
      </c>
      <c r="M52" s="48" t="s">
        <v>48</v>
      </c>
      <c r="N52" s="50">
        <f t="shared" si="4"/>
        <v>22</v>
      </c>
      <c r="O52" s="53">
        <v>150000</v>
      </c>
      <c r="P52" s="51">
        <f t="shared" si="5"/>
        <v>3300000</v>
      </c>
      <c r="Q52" s="331"/>
    </row>
    <row r="53" spans="1:17" x14ac:dyDescent="0.25">
      <c r="A53" s="37"/>
      <c r="B53" s="44"/>
      <c r="C53" s="45" t="s">
        <v>172</v>
      </c>
      <c r="D53" s="46"/>
      <c r="E53" s="46"/>
      <c r="F53" s="45">
        <v>25</v>
      </c>
      <c r="G53" s="45" t="s">
        <v>30</v>
      </c>
      <c r="H53" s="47" t="s">
        <v>31</v>
      </c>
      <c r="I53" s="45">
        <v>1</v>
      </c>
      <c r="J53" s="48" t="s">
        <v>33</v>
      </c>
      <c r="K53" s="47" t="s">
        <v>31</v>
      </c>
      <c r="L53" s="49">
        <v>2</v>
      </c>
      <c r="M53" s="48" t="s">
        <v>48</v>
      </c>
      <c r="N53" s="50">
        <f t="shared" si="4"/>
        <v>50</v>
      </c>
      <c r="O53" s="53">
        <v>330000</v>
      </c>
      <c r="P53" s="51">
        <f t="shared" si="5"/>
        <v>16500000</v>
      </c>
      <c r="Q53" s="331"/>
    </row>
    <row r="54" spans="1:17" x14ac:dyDescent="0.25">
      <c r="A54" s="37"/>
      <c r="B54" s="44"/>
      <c r="C54" s="45" t="s">
        <v>173</v>
      </c>
      <c r="D54" s="46"/>
      <c r="E54" s="46"/>
      <c r="F54" s="45">
        <v>25</v>
      </c>
      <c r="G54" s="45" t="s">
        <v>30</v>
      </c>
      <c r="H54" s="47" t="s">
        <v>31</v>
      </c>
      <c r="I54" s="45">
        <v>1</v>
      </c>
      <c r="J54" s="48" t="s">
        <v>47</v>
      </c>
      <c r="K54" s="47" t="s">
        <v>31</v>
      </c>
      <c r="L54" s="49">
        <v>2</v>
      </c>
      <c r="M54" s="48" t="s">
        <v>48</v>
      </c>
      <c r="N54" s="50">
        <f t="shared" si="4"/>
        <v>50</v>
      </c>
      <c r="O54" s="53">
        <v>150000</v>
      </c>
      <c r="P54" s="51">
        <f t="shared" si="5"/>
        <v>7500000</v>
      </c>
      <c r="Q54" s="331"/>
    </row>
    <row r="55" spans="1:17" x14ac:dyDescent="0.25">
      <c r="A55" s="37"/>
      <c r="B55" s="44"/>
      <c r="C55" s="45" t="s">
        <v>162</v>
      </c>
      <c r="D55" s="46"/>
      <c r="E55" s="46"/>
      <c r="F55" s="45">
        <v>25</v>
      </c>
      <c r="G55" s="45" t="s">
        <v>30</v>
      </c>
      <c r="H55" s="47" t="s">
        <v>31</v>
      </c>
      <c r="I55" s="45">
        <v>1</v>
      </c>
      <c r="J55" s="48" t="s">
        <v>33</v>
      </c>
      <c r="K55" s="47" t="s">
        <v>31</v>
      </c>
      <c r="L55" s="49">
        <v>2</v>
      </c>
      <c r="M55" s="48" t="s">
        <v>48</v>
      </c>
      <c r="N55" s="50">
        <f t="shared" si="4"/>
        <v>50</v>
      </c>
      <c r="O55" s="53">
        <v>130000</v>
      </c>
      <c r="P55" s="51">
        <f t="shared" si="5"/>
        <v>6500000</v>
      </c>
      <c r="Q55" s="331"/>
    </row>
    <row r="56" spans="1:17" x14ac:dyDescent="0.25">
      <c r="A56" s="37"/>
      <c r="B56" s="44"/>
      <c r="C56" s="45" t="s">
        <v>161</v>
      </c>
      <c r="D56" s="46"/>
      <c r="E56" s="46"/>
      <c r="F56" s="45">
        <v>5</v>
      </c>
      <c r="G56" s="45" t="s">
        <v>30</v>
      </c>
      <c r="H56" s="47" t="s">
        <v>31</v>
      </c>
      <c r="I56" s="45">
        <v>1</v>
      </c>
      <c r="J56" s="48" t="s">
        <v>47</v>
      </c>
      <c r="K56" s="47" t="s">
        <v>31</v>
      </c>
      <c r="L56" s="49">
        <v>4</v>
      </c>
      <c r="M56" s="48" t="s">
        <v>48</v>
      </c>
      <c r="N56" s="50">
        <f t="shared" si="4"/>
        <v>20</v>
      </c>
      <c r="O56" s="53">
        <v>150000</v>
      </c>
      <c r="P56" s="51">
        <f t="shared" si="5"/>
        <v>3000000</v>
      </c>
      <c r="Q56" s="183" t="s">
        <v>90</v>
      </c>
    </row>
    <row r="57" spans="1:17" x14ac:dyDescent="0.25">
      <c r="A57" s="37"/>
      <c r="B57" s="44"/>
      <c r="C57" s="45" t="s">
        <v>157</v>
      </c>
      <c r="D57" s="46"/>
      <c r="E57" s="46"/>
      <c r="F57" s="45">
        <v>25</v>
      </c>
      <c r="G57" s="45" t="s">
        <v>30</v>
      </c>
      <c r="H57" s="47" t="s">
        <v>31</v>
      </c>
      <c r="I57" s="45">
        <v>1</v>
      </c>
      <c r="J57" s="48" t="s">
        <v>33</v>
      </c>
      <c r="K57" s="47" t="s">
        <v>31</v>
      </c>
      <c r="L57" s="49">
        <v>4</v>
      </c>
      <c r="M57" s="48" t="s">
        <v>48</v>
      </c>
      <c r="N57" s="50">
        <f t="shared" si="4"/>
        <v>100</v>
      </c>
      <c r="O57" s="53">
        <v>300000</v>
      </c>
      <c r="P57" s="51">
        <f t="shared" si="5"/>
        <v>30000000</v>
      </c>
      <c r="Q57" s="183"/>
    </row>
    <row r="58" spans="1:17" x14ac:dyDescent="0.25">
      <c r="A58" s="37"/>
      <c r="B58" s="44"/>
      <c r="C58" s="45"/>
      <c r="D58" s="46"/>
      <c r="E58" s="46"/>
      <c r="F58" s="45"/>
      <c r="G58" s="45"/>
      <c r="H58" s="47"/>
      <c r="I58" s="45"/>
      <c r="J58" s="48"/>
      <c r="K58" s="47"/>
      <c r="L58" s="49"/>
      <c r="M58" s="48"/>
      <c r="N58" s="50"/>
      <c r="O58" s="53"/>
      <c r="P58" s="51"/>
      <c r="Q58" s="188"/>
    </row>
    <row r="59" spans="1:17" ht="18" x14ac:dyDescent="0.25">
      <c r="A59" s="37" t="s">
        <v>49</v>
      </c>
      <c r="B59" s="38" t="s">
        <v>155</v>
      </c>
      <c r="C59" s="2"/>
      <c r="D59" s="63"/>
      <c r="E59" s="63"/>
      <c r="F59" s="2"/>
      <c r="G59" s="2"/>
      <c r="H59" s="2"/>
      <c r="I59" s="1"/>
      <c r="J59" s="2"/>
      <c r="K59" s="1"/>
      <c r="L59" s="41"/>
      <c r="M59" s="36"/>
      <c r="N59" s="42"/>
      <c r="O59" s="43"/>
      <c r="P59" s="39">
        <f>P62+P67+P70+P60</f>
        <v>73050000</v>
      </c>
      <c r="Q59" s="61"/>
    </row>
    <row r="60" spans="1:17" x14ac:dyDescent="0.25">
      <c r="A60" s="37">
        <v>521114</v>
      </c>
      <c r="B60" s="38" t="s">
        <v>35</v>
      </c>
      <c r="C60" s="2"/>
      <c r="D60" s="24"/>
      <c r="E60" s="24"/>
      <c r="N60" s="24"/>
      <c r="O60" s="33"/>
      <c r="P60" s="34">
        <f>SUM(P61)</f>
        <v>500000</v>
      </c>
      <c r="Q60" s="61"/>
    </row>
    <row r="61" spans="1:17" x14ac:dyDescent="0.25">
      <c r="A61" s="52"/>
      <c r="B61" s="44"/>
      <c r="C61" s="45" t="s">
        <v>36</v>
      </c>
      <c r="D61" s="46"/>
      <c r="E61" s="46"/>
      <c r="F61" s="45"/>
      <c r="G61" s="45"/>
      <c r="H61" s="47"/>
      <c r="I61" s="45">
        <v>2</v>
      </c>
      <c r="J61" s="48" t="s">
        <v>32</v>
      </c>
      <c r="K61" s="47"/>
      <c r="L61" s="49"/>
      <c r="M61" s="48"/>
      <c r="N61" s="50">
        <f>I61</f>
        <v>2</v>
      </c>
      <c r="O61" s="43">
        <v>250000</v>
      </c>
      <c r="P61" s="51">
        <f>O61*N61</f>
        <v>500000</v>
      </c>
      <c r="Q61" s="61"/>
    </row>
    <row r="62" spans="1:17" x14ac:dyDescent="0.25">
      <c r="A62" s="37">
        <v>521211</v>
      </c>
      <c r="B62" s="40" t="s">
        <v>28</v>
      </c>
      <c r="C62" s="1"/>
      <c r="D62" s="32"/>
      <c r="E62" s="32"/>
      <c r="F62" s="1"/>
      <c r="G62" s="1"/>
      <c r="H62" s="1"/>
      <c r="I62" s="1"/>
      <c r="J62" s="2"/>
      <c r="K62" s="1"/>
      <c r="L62" s="41"/>
      <c r="M62" s="36"/>
      <c r="N62" s="42"/>
      <c r="O62" s="43"/>
      <c r="P62" s="34">
        <f>SUM(P63:P66)</f>
        <v>11200000</v>
      </c>
      <c r="Q62" s="61"/>
    </row>
    <row r="63" spans="1:17" x14ac:dyDescent="0.25">
      <c r="A63" s="37"/>
      <c r="B63" s="38"/>
      <c r="C63" s="45" t="s">
        <v>37</v>
      </c>
      <c r="D63" s="46"/>
      <c r="E63" s="46"/>
      <c r="F63" s="45"/>
      <c r="G63" s="45"/>
      <c r="H63" s="47"/>
      <c r="I63" s="45">
        <v>2</v>
      </c>
      <c r="J63" s="48" t="s">
        <v>32</v>
      </c>
      <c r="K63" s="47"/>
      <c r="L63" s="49"/>
      <c r="M63" s="48"/>
      <c r="N63" s="50">
        <f>I63</f>
        <v>2</v>
      </c>
      <c r="O63" s="43">
        <v>1000000</v>
      </c>
      <c r="P63" s="51">
        <f>O63*N63</f>
        <v>2000000</v>
      </c>
      <c r="Q63" s="61"/>
    </row>
    <row r="64" spans="1:17" x14ac:dyDescent="0.25">
      <c r="A64" s="37"/>
      <c r="B64" s="38"/>
      <c r="C64" s="45" t="s">
        <v>38</v>
      </c>
      <c r="D64" s="46"/>
      <c r="E64" s="46"/>
      <c r="F64" s="45"/>
      <c r="G64" s="45"/>
      <c r="H64" s="47"/>
      <c r="I64" s="45">
        <v>2</v>
      </c>
      <c r="J64" s="48" t="s">
        <v>32</v>
      </c>
      <c r="K64" s="47"/>
      <c r="L64" s="49"/>
      <c r="M64" s="48"/>
      <c r="N64" s="50">
        <f t="shared" ref="N64:N65" si="6">I64</f>
        <v>2</v>
      </c>
      <c r="O64" s="43">
        <v>1000000</v>
      </c>
      <c r="P64" s="51">
        <f>O64*N64</f>
        <v>2000000</v>
      </c>
      <c r="Q64" s="61"/>
    </row>
    <row r="65" spans="1:17" x14ac:dyDescent="0.25">
      <c r="A65" s="37"/>
      <c r="B65" s="38"/>
      <c r="C65" s="45" t="s">
        <v>39</v>
      </c>
      <c r="D65" s="46"/>
      <c r="E65" s="46"/>
      <c r="F65" s="45"/>
      <c r="G65" s="45"/>
      <c r="H65" s="47"/>
      <c r="I65" s="45">
        <v>2</v>
      </c>
      <c r="J65" s="48" t="s">
        <v>32</v>
      </c>
      <c r="K65" s="47"/>
      <c r="L65" s="49"/>
      <c r="M65" s="48"/>
      <c r="N65" s="50">
        <f t="shared" si="6"/>
        <v>2</v>
      </c>
      <c r="O65" s="43">
        <v>2000000</v>
      </c>
      <c r="P65" s="51">
        <f>O65*N65</f>
        <v>4000000</v>
      </c>
      <c r="Q65" s="61"/>
    </row>
    <row r="66" spans="1:17" x14ac:dyDescent="0.25">
      <c r="A66" s="37"/>
      <c r="B66" s="44"/>
      <c r="C66" s="45" t="s">
        <v>29</v>
      </c>
      <c r="D66" s="46"/>
      <c r="E66" s="46"/>
      <c r="F66" s="45">
        <v>25</v>
      </c>
      <c r="G66" s="45" t="s">
        <v>30</v>
      </c>
      <c r="H66" s="47" t="s">
        <v>31</v>
      </c>
      <c r="I66" s="45">
        <v>2</v>
      </c>
      <c r="J66" s="48" t="s">
        <v>32</v>
      </c>
      <c r="K66" s="47" t="s">
        <v>31</v>
      </c>
      <c r="L66" s="49">
        <v>1</v>
      </c>
      <c r="M66" s="48" t="s">
        <v>33</v>
      </c>
      <c r="N66" s="50">
        <f>F66*I66</f>
        <v>50</v>
      </c>
      <c r="O66" s="43">
        <v>64000</v>
      </c>
      <c r="P66" s="51">
        <f>O66*N66</f>
        <v>3200000</v>
      </c>
      <c r="Q66" s="187"/>
    </row>
    <row r="67" spans="1:17" x14ac:dyDescent="0.25">
      <c r="A67" s="37">
        <v>522151</v>
      </c>
      <c r="B67" s="40" t="s">
        <v>40</v>
      </c>
      <c r="C67" s="1"/>
      <c r="D67" s="32"/>
      <c r="E67" s="32"/>
      <c r="F67" s="1"/>
      <c r="G67" s="1"/>
      <c r="H67" s="1"/>
      <c r="I67" s="2"/>
      <c r="J67" s="48"/>
      <c r="K67" s="47"/>
      <c r="L67" s="49"/>
      <c r="M67" s="48"/>
      <c r="N67" s="50"/>
      <c r="O67" s="53"/>
      <c r="P67" s="34">
        <f>SUM(P68:P69)</f>
        <v>29600000</v>
      </c>
      <c r="Q67" s="61"/>
    </row>
    <row r="68" spans="1:17" x14ac:dyDescent="0.25">
      <c r="A68" s="37"/>
      <c r="B68" s="44"/>
      <c r="C68" s="45" t="s">
        <v>41</v>
      </c>
      <c r="D68" s="46"/>
      <c r="E68" s="46"/>
      <c r="F68" s="45">
        <v>4</v>
      </c>
      <c r="G68" s="45" t="s">
        <v>30</v>
      </c>
      <c r="H68" s="47" t="s">
        <v>31</v>
      </c>
      <c r="I68" s="45">
        <v>2</v>
      </c>
      <c r="J68" s="48" t="s">
        <v>42</v>
      </c>
      <c r="K68" s="47" t="s">
        <v>31</v>
      </c>
      <c r="L68" s="49">
        <v>2</v>
      </c>
      <c r="M68" s="48" t="s">
        <v>32</v>
      </c>
      <c r="N68" s="50">
        <f>L68*I68*F68</f>
        <v>16</v>
      </c>
      <c r="O68" s="53">
        <v>1500000</v>
      </c>
      <c r="P68" s="54">
        <f>O68*N68</f>
        <v>24000000</v>
      </c>
      <c r="Q68" s="61"/>
    </row>
    <row r="69" spans="1:17" x14ac:dyDescent="0.25">
      <c r="A69" s="37"/>
      <c r="B69" s="44"/>
      <c r="C69" s="45" t="s">
        <v>43</v>
      </c>
      <c r="D69" s="46"/>
      <c r="E69" s="46"/>
      <c r="F69" s="45">
        <v>2</v>
      </c>
      <c r="G69" s="45" t="s">
        <v>30</v>
      </c>
      <c r="H69" s="47" t="s">
        <v>31</v>
      </c>
      <c r="I69" s="45">
        <v>2</v>
      </c>
      <c r="J69" s="48" t="s">
        <v>42</v>
      </c>
      <c r="K69" s="47" t="s">
        <v>31</v>
      </c>
      <c r="L69" s="49">
        <v>2</v>
      </c>
      <c r="M69" s="48" t="s">
        <v>32</v>
      </c>
      <c r="N69" s="50">
        <f t="shared" ref="N69" si="7">L69*I69*F69</f>
        <v>8</v>
      </c>
      <c r="O69" s="53">
        <v>700000</v>
      </c>
      <c r="P69" s="54">
        <f>O69*N69</f>
        <v>5600000</v>
      </c>
      <c r="Q69" s="61"/>
    </row>
    <row r="70" spans="1:17" x14ac:dyDescent="0.25">
      <c r="A70" s="31" t="s">
        <v>44</v>
      </c>
      <c r="B70" s="56" t="s">
        <v>45</v>
      </c>
      <c r="C70" s="57"/>
      <c r="D70" s="58"/>
      <c r="E70" s="58"/>
      <c r="F70" s="57"/>
      <c r="G70" s="57"/>
      <c r="H70" s="57"/>
      <c r="I70" s="57"/>
      <c r="J70" s="57"/>
      <c r="K70" s="57"/>
      <c r="L70" s="59"/>
      <c r="M70" s="60"/>
      <c r="N70" s="50"/>
      <c r="O70" s="61"/>
      <c r="P70" s="62">
        <f>SUM(P71:P75)</f>
        <v>31750000</v>
      </c>
      <c r="Q70" s="61"/>
    </row>
    <row r="71" spans="1:17" x14ac:dyDescent="0.25">
      <c r="A71" s="37"/>
      <c r="B71" s="44"/>
      <c r="C71" s="45" t="s">
        <v>55</v>
      </c>
      <c r="D71" s="46"/>
      <c r="E71" s="46"/>
      <c r="F71" s="45">
        <v>25</v>
      </c>
      <c r="G71" s="45" t="s">
        <v>30</v>
      </c>
      <c r="H71" s="47" t="s">
        <v>31</v>
      </c>
      <c r="I71" s="45">
        <v>1</v>
      </c>
      <c r="J71" s="48" t="s">
        <v>33</v>
      </c>
      <c r="K71" s="47" t="s">
        <v>31</v>
      </c>
      <c r="L71" s="49">
        <v>1</v>
      </c>
      <c r="M71" s="48" t="s">
        <v>48</v>
      </c>
      <c r="N71" s="50">
        <f>F71*I71*L71</f>
        <v>25</v>
      </c>
      <c r="O71" s="53">
        <v>330000</v>
      </c>
      <c r="P71" s="51">
        <f>O71*N71</f>
        <v>8250000</v>
      </c>
      <c r="Q71" s="61"/>
    </row>
    <row r="72" spans="1:17" x14ac:dyDescent="0.25">
      <c r="A72" s="37"/>
      <c r="B72" s="44"/>
      <c r="C72" s="45" t="s">
        <v>46</v>
      </c>
      <c r="D72" s="46"/>
      <c r="E72" s="46"/>
      <c r="F72" s="45">
        <v>25</v>
      </c>
      <c r="G72" s="45" t="s">
        <v>30</v>
      </c>
      <c r="H72" s="47" t="s">
        <v>31</v>
      </c>
      <c r="I72" s="45">
        <v>1</v>
      </c>
      <c r="J72" s="48" t="s">
        <v>47</v>
      </c>
      <c r="K72" s="47" t="s">
        <v>31</v>
      </c>
      <c r="L72" s="49">
        <v>1</v>
      </c>
      <c r="M72" s="48" t="s">
        <v>48</v>
      </c>
      <c r="N72" s="50">
        <f>F72*I72*L72</f>
        <v>25</v>
      </c>
      <c r="O72" s="53">
        <v>150000</v>
      </c>
      <c r="P72" s="51">
        <f>O72*N72</f>
        <v>3750000</v>
      </c>
      <c r="Q72" s="61"/>
    </row>
    <row r="73" spans="1:17" x14ac:dyDescent="0.25">
      <c r="A73" s="37"/>
      <c r="B73" s="44"/>
      <c r="C73" s="45" t="s">
        <v>56</v>
      </c>
      <c r="D73" s="46"/>
      <c r="E73" s="46"/>
      <c r="F73" s="45">
        <v>25</v>
      </c>
      <c r="G73" s="45" t="s">
        <v>30</v>
      </c>
      <c r="H73" s="47" t="s">
        <v>31</v>
      </c>
      <c r="I73" s="45">
        <v>1</v>
      </c>
      <c r="J73" s="48" t="s">
        <v>33</v>
      </c>
      <c r="K73" s="47" t="s">
        <v>31</v>
      </c>
      <c r="L73" s="49">
        <v>1</v>
      </c>
      <c r="M73" s="48" t="s">
        <v>48</v>
      </c>
      <c r="N73" s="50">
        <f>F73*I73*L73</f>
        <v>25</v>
      </c>
      <c r="O73" s="53">
        <v>130000</v>
      </c>
      <c r="P73" s="51">
        <f>O73*N73</f>
        <v>3250000</v>
      </c>
      <c r="Q73" s="61"/>
    </row>
    <row r="74" spans="1:17" x14ac:dyDescent="0.25">
      <c r="A74" s="37"/>
      <c r="B74" s="44"/>
      <c r="C74" s="45" t="s">
        <v>161</v>
      </c>
      <c r="D74" s="46"/>
      <c r="E74" s="46"/>
      <c r="F74" s="45">
        <v>5</v>
      </c>
      <c r="G74" s="45" t="s">
        <v>30</v>
      </c>
      <c r="H74" s="47" t="s">
        <v>31</v>
      </c>
      <c r="I74" s="45">
        <v>1</v>
      </c>
      <c r="J74" s="48" t="s">
        <v>47</v>
      </c>
      <c r="K74" s="47" t="s">
        <v>31</v>
      </c>
      <c r="L74" s="49">
        <v>2</v>
      </c>
      <c r="M74" s="48" t="s">
        <v>48</v>
      </c>
      <c r="N74" s="50">
        <f>F74*I74*L74</f>
        <v>10</v>
      </c>
      <c r="O74" s="53">
        <v>150000</v>
      </c>
      <c r="P74" s="51">
        <f>O74*N74</f>
        <v>1500000</v>
      </c>
      <c r="Q74" s="183"/>
    </row>
    <row r="75" spans="1:17" x14ac:dyDescent="0.25">
      <c r="A75" s="37"/>
      <c r="B75" s="44"/>
      <c r="C75" s="45" t="s">
        <v>157</v>
      </c>
      <c r="D75" s="46"/>
      <c r="E75" s="46"/>
      <c r="F75" s="45">
        <v>25</v>
      </c>
      <c r="G75" s="45" t="s">
        <v>30</v>
      </c>
      <c r="H75" s="47" t="s">
        <v>31</v>
      </c>
      <c r="I75" s="45">
        <v>1</v>
      </c>
      <c r="J75" s="48" t="s">
        <v>33</v>
      </c>
      <c r="K75" s="47" t="s">
        <v>31</v>
      </c>
      <c r="L75" s="49">
        <v>2</v>
      </c>
      <c r="M75" s="48" t="s">
        <v>48</v>
      </c>
      <c r="N75" s="50">
        <f>F75*I75*L75</f>
        <v>50</v>
      </c>
      <c r="O75" s="53">
        <v>300000</v>
      </c>
      <c r="P75" s="51">
        <f>O75*N75</f>
        <v>15000000</v>
      </c>
      <c r="Q75" s="183"/>
    </row>
    <row r="76" spans="1:17" x14ac:dyDescent="0.25">
      <c r="A76" s="37"/>
      <c r="B76" s="44"/>
      <c r="C76" s="45"/>
      <c r="D76" s="46"/>
      <c r="E76" s="46"/>
      <c r="F76" s="45"/>
      <c r="G76" s="45"/>
      <c r="H76" s="47"/>
      <c r="I76" s="45"/>
      <c r="J76" s="48"/>
      <c r="K76" s="47"/>
      <c r="L76" s="49"/>
      <c r="M76" s="48"/>
      <c r="N76" s="50"/>
      <c r="O76" s="53"/>
      <c r="P76" s="51"/>
      <c r="Q76" s="61"/>
    </row>
    <row r="77" spans="1:17" ht="18" x14ac:dyDescent="0.25">
      <c r="A77" s="37" t="s">
        <v>50</v>
      </c>
      <c r="B77" s="38" t="s">
        <v>154</v>
      </c>
      <c r="C77" s="45"/>
      <c r="D77" s="46"/>
      <c r="E77" s="46"/>
      <c r="F77" s="45"/>
      <c r="G77" s="45"/>
      <c r="H77" s="47"/>
      <c r="I77" s="45"/>
      <c r="J77" s="48"/>
      <c r="K77" s="47"/>
      <c r="L77" s="49"/>
      <c r="M77" s="48"/>
      <c r="N77" s="50"/>
      <c r="O77" s="43"/>
      <c r="P77" s="39">
        <f>P80+P87+P90+P99+P78+P85</f>
        <v>403324000</v>
      </c>
      <c r="Q77" s="61"/>
    </row>
    <row r="78" spans="1:17" x14ac:dyDescent="0.25">
      <c r="A78" s="37">
        <v>521114</v>
      </c>
      <c r="B78" s="38" t="s">
        <v>35</v>
      </c>
      <c r="C78" s="2"/>
      <c r="D78" s="24"/>
      <c r="E78" s="24"/>
      <c r="N78" s="24"/>
      <c r="O78" s="33"/>
      <c r="P78" s="34">
        <f>SUM(P79)</f>
        <v>354000</v>
      </c>
      <c r="Q78" s="315" t="s">
        <v>92</v>
      </c>
    </row>
    <row r="79" spans="1:17" x14ac:dyDescent="0.25">
      <c r="A79" s="52"/>
      <c r="B79" s="44"/>
      <c r="C79" s="45" t="s">
        <v>36</v>
      </c>
      <c r="D79" s="46"/>
      <c r="E79" s="46"/>
      <c r="F79" s="45"/>
      <c r="G79" s="45"/>
      <c r="H79" s="47"/>
      <c r="I79" s="45">
        <v>1</v>
      </c>
      <c r="J79" s="48" t="s">
        <v>32</v>
      </c>
      <c r="K79" s="47"/>
      <c r="L79" s="49"/>
      <c r="M79" s="48"/>
      <c r="N79" s="50">
        <f>I79</f>
        <v>1</v>
      </c>
      <c r="O79" s="43">
        <v>354000</v>
      </c>
      <c r="P79" s="51">
        <f>O79*N79</f>
        <v>354000</v>
      </c>
      <c r="Q79" s="61" t="s">
        <v>93</v>
      </c>
    </row>
    <row r="80" spans="1:17" x14ac:dyDescent="0.25">
      <c r="A80" s="37">
        <v>521211</v>
      </c>
      <c r="B80" s="40" t="s">
        <v>28</v>
      </c>
      <c r="C80" s="1"/>
      <c r="D80" s="32"/>
      <c r="E80" s="32"/>
      <c r="F80" s="1"/>
      <c r="G80" s="1"/>
      <c r="H80" s="1"/>
      <c r="I80" s="1"/>
      <c r="J80" s="2"/>
      <c r="K80" s="1"/>
      <c r="L80" s="41"/>
      <c r="M80" s="36"/>
      <c r="N80" s="42"/>
      <c r="O80" s="43"/>
      <c r="P80" s="34">
        <f>SUM(P81:P84)</f>
        <v>34970000</v>
      </c>
      <c r="Q80" s="315" t="s">
        <v>94</v>
      </c>
    </row>
    <row r="81" spans="1:17" x14ac:dyDescent="0.25">
      <c r="A81" s="37"/>
      <c r="B81" s="38"/>
      <c r="C81" s="45" t="s">
        <v>37</v>
      </c>
      <c r="D81" s="46"/>
      <c r="E81" s="46"/>
      <c r="F81" s="45"/>
      <c r="G81" s="45"/>
      <c r="H81" s="47"/>
      <c r="I81" s="45">
        <v>1</v>
      </c>
      <c r="J81" s="48" t="s">
        <v>32</v>
      </c>
      <c r="K81" s="47"/>
      <c r="L81" s="49"/>
      <c r="M81" s="48"/>
      <c r="N81" s="50">
        <f>I81</f>
        <v>1</v>
      </c>
      <c r="O81" s="43">
        <v>1000000</v>
      </c>
      <c r="P81" s="51">
        <f>O81*N81</f>
        <v>1000000</v>
      </c>
      <c r="Q81" s="183" t="s">
        <v>95</v>
      </c>
    </row>
    <row r="82" spans="1:17" x14ac:dyDescent="0.25">
      <c r="A82" s="37"/>
      <c r="B82" s="38"/>
      <c r="C82" s="45" t="s">
        <v>38</v>
      </c>
      <c r="D82" s="46"/>
      <c r="E82" s="46"/>
      <c r="F82" s="45"/>
      <c r="G82" s="45"/>
      <c r="H82" s="47"/>
      <c r="I82" s="45">
        <v>1</v>
      </c>
      <c r="J82" s="48" t="s">
        <v>32</v>
      </c>
      <c r="K82" s="47"/>
      <c r="L82" s="49"/>
      <c r="M82" s="48"/>
      <c r="N82" s="50">
        <f t="shared" ref="N82" si="8">I82</f>
        <v>1</v>
      </c>
      <c r="O82" s="43">
        <v>1000000</v>
      </c>
      <c r="P82" s="51">
        <f>O82*N82</f>
        <v>1000000</v>
      </c>
      <c r="Q82" s="183" t="s">
        <v>329</v>
      </c>
    </row>
    <row r="83" spans="1:17" x14ac:dyDescent="0.25">
      <c r="A83" s="37"/>
      <c r="B83" s="44"/>
      <c r="C83" s="45" t="s">
        <v>29</v>
      </c>
      <c r="D83" s="46"/>
      <c r="E83" s="46"/>
      <c r="F83" s="45">
        <v>21</v>
      </c>
      <c r="G83" s="45" t="s">
        <v>30</v>
      </c>
      <c r="H83" s="47" t="s">
        <v>31</v>
      </c>
      <c r="I83" s="45">
        <v>5</v>
      </c>
      <c r="J83" s="48" t="s">
        <v>32</v>
      </c>
      <c r="K83" s="47" t="s">
        <v>31</v>
      </c>
      <c r="L83" s="49">
        <v>1</v>
      </c>
      <c r="M83" s="48" t="s">
        <v>33</v>
      </c>
      <c r="N83" s="50">
        <f>F83*I83</f>
        <v>105</v>
      </c>
      <c r="O83" s="43">
        <v>64000</v>
      </c>
      <c r="P83" s="51">
        <f>O83*N83</f>
        <v>6720000</v>
      </c>
      <c r="Q83" s="61"/>
    </row>
    <row r="84" spans="1:17" x14ac:dyDescent="0.25">
      <c r="A84" s="37"/>
      <c r="B84" s="44"/>
      <c r="C84" s="45" t="s">
        <v>297</v>
      </c>
      <c r="D84" s="46"/>
      <c r="E84" s="46"/>
      <c r="F84" s="45">
        <v>21</v>
      </c>
      <c r="G84" s="45" t="s">
        <v>30</v>
      </c>
      <c r="H84" s="47" t="s">
        <v>31</v>
      </c>
      <c r="I84" s="45">
        <v>5</v>
      </c>
      <c r="J84" s="48" t="s">
        <v>32</v>
      </c>
      <c r="K84" s="47"/>
      <c r="L84" s="49"/>
      <c r="M84" s="48"/>
      <c r="N84" s="50">
        <f>I84*F84</f>
        <v>105</v>
      </c>
      <c r="O84" s="43">
        <v>250000</v>
      </c>
      <c r="P84" s="51">
        <f>O84*N84</f>
        <v>26250000</v>
      </c>
      <c r="Q84" s="315"/>
    </row>
    <row r="85" spans="1:17" x14ac:dyDescent="0.25">
      <c r="A85" s="37">
        <v>521219</v>
      </c>
      <c r="B85" s="40" t="s">
        <v>65</v>
      </c>
      <c r="C85" s="45"/>
      <c r="D85" s="46"/>
      <c r="E85" s="46"/>
      <c r="F85" s="45"/>
      <c r="G85" s="45"/>
      <c r="H85" s="47"/>
      <c r="I85" s="45"/>
      <c r="J85" s="48"/>
      <c r="K85" s="47"/>
      <c r="L85" s="49"/>
      <c r="M85" s="48"/>
      <c r="N85" s="50"/>
      <c r="O85" s="43"/>
      <c r="P85" s="34">
        <f>SUM(P86)</f>
        <v>11500000</v>
      </c>
      <c r="Q85" s="187"/>
    </row>
    <row r="86" spans="1:17" x14ac:dyDescent="0.25">
      <c r="A86" s="37"/>
      <c r="B86" s="38"/>
      <c r="C86" s="45" t="s">
        <v>166</v>
      </c>
      <c r="D86" s="46"/>
      <c r="E86" s="46"/>
      <c r="F86" s="45"/>
      <c r="G86" s="45"/>
      <c r="H86" s="47"/>
      <c r="I86" s="45">
        <v>5</v>
      </c>
      <c r="J86" s="48" t="s">
        <v>32</v>
      </c>
      <c r="K86" s="47"/>
      <c r="L86" s="49"/>
      <c r="M86" s="48"/>
      <c r="N86" s="50">
        <f t="shared" ref="N86" si="9">I86</f>
        <v>5</v>
      </c>
      <c r="O86" s="43">
        <v>2300000</v>
      </c>
      <c r="P86" s="51">
        <f>O86*N86</f>
        <v>11500000</v>
      </c>
      <c r="Q86" s="187"/>
    </row>
    <row r="87" spans="1:17" x14ac:dyDescent="0.25">
      <c r="A87" s="37">
        <v>522151</v>
      </c>
      <c r="B87" s="40" t="s">
        <v>40</v>
      </c>
      <c r="C87" s="1"/>
      <c r="D87" s="32"/>
      <c r="E87" s="32"/>
      <c r="F87" s="1"/>
      <c r="G87" s="1"/>
      <c r="H87" s="1"/>
      <c r="I87" s="2"/>
      <c r="J87" s="48"/>
      <c r="K87" s="47"/>
      <c r="L87" s="49"/>
      <c r="M87" s="48"/>
      <c r="N87" s="50"/>
      <c r="O87" s="53"/>
      <c r="P87" s="34">
        <f>SUM(P88:P89)</f>
        <v>74000000</v>
      </c>
      <c r="Q87" s="61"/>
    </row>
    <row r="88" spans="1:17" x14ac:dyDescent="0.25">
      <c r="A88" s="37"/>
      <c r="B88" s="44"/>
      <c r="C88" s="45" t="s">
        <v>41</v>
      </c>
      <c r="D88" s="46"/>
      <c r="E88" s="46"/>
      <c r="F88" s="45">
        <v>4</v>
      </c>
      <c r="G88" s="45" t="s">
        <v>30</v>
      </c>
      <c r="H88" s="47" t="s">
        <v>31</v>
      </c>
      <c r="I88" s="45">
        <v>2</v>
      </c>
      <c r="J88" s="48" t="s">
        <v>42</v>
      </c>
      <c r="K88" s="47" t="s">
        <v>31</v>
      </c>
      <c r="L88" s="49">
        <v>5</v>
      </c>
      <c r="M88" s="48" t="s">
        <v>32</v>
      </c>
      <c r="N88" s="50">
        <f>L88*I88*F88</f>
        <v>40</v>
      </c>
      <c r="O88" s="53">
        <v>1500000</v>
      </c>
      <c r="P88" s="54">
        <f>O88*N88</f>
        <v>60000000</v>
      </c>
      <c r="Q88" s="61"/>
    </row>
    <row r="89" spans="1:17" x14ac:dyDescent="0.25">
      <c r="A89" s="37"/>
      <c r="B89" s="44"/>
      <c r="C89" s="45" t="s">
        <v>43</v>
      </c>
      <c r="D89" s="46"/>
      <c r="E89" s="46"/>
      <c r="F89" s="45">
        <v>2</v>
      </c>
      <c r="G89" s="45" t="s">
        <v>30</v>
      </c>
      <c r="H89" s="47" t="s">
        <v>31</v>
      </c>
      <c r="I89" s="45">
        <v>2</v>
      </c>
      <c r="J89" s="48" t="s">
        <v>42</v>
      </c>
      <c r="K89" s="47" t="s">
        <v>31</v>
      </c>
      <c r="L89" s="49">
        <v>5</v>
      </c>
      <c r="M89" s="48" t="s">
        <v>32</v>
      </c>
      <c r="N89" s="50">
        <f t="shared" ref="N89" si="10">L89*I89*F89</f>
        <v>20</v>
      </c>
      <c r="O89" s="53">
        <v>700000</v>
      </c>
      <c r="P89" s="54">
        <f>O89*N89</f>
        <v>14000000</v>
      </c>
      <c r="Q89" s="61"/>
    </row>
    <row r="90" spans="1:17" x14ac:dyDescent="0.25">
      <c r="A90" s="37">
        <v>524111</v>
      </c>
      <c r="B90" s="38" t="s">
        <v>58</v>
      </c>
      <c r="C90" s="10"/>
      <c r="D90" s="64"/>
      <c r="E90" s="64"/>
      <c r="G90" s="10"/>
      <c r="H90" s="10"/>
      <c r="K90" s="11"/>
      <c r="L90" s="49"/>
      <c r="M90" s="48"/>
      <c r="N90" s="50"/>
      <c r="O90" s="53"/>
      <c r="P90" s="34">
        <f>SUM(P92:P98)</f>
        <v>275000000</v>
      </c>
      <c r="Q90" s="61"/>
    </row>
    <row r="91" spans="1:17" x14ac:dyDescent="0.25">
      <c r="A91" s="37"/>
      <c r="B91" s="38"/>
      <c r="C91" s="65" t="s">
        <v>165</v>
      </c>
      <c r="D91" s="66"/>
      <c r="E91" s="66"/>
      <c r="G91" s="10"/>
      <c r="H91" s="10"/>
      <c r="K91" s="11"/>
      <c r="L91" s="49"/>
      <c r="M91" s="48"/>
      <c r="N91" s="50"/>
      <c r="O91" s="53"/>
      <c r="P91" s="51"/>
      <c r="Q91" s="61"/>
    </row>
    <row r="92" spans="1:17" x14ac:dyDescent="0.25">
      <c r="A92" s="37"/>
      <c r="B92" s="44"/>
      <c r="C92" s="10" t="s">
        <v>68</v>
      </c>
      <c r="D92" s="64"/>
      <c r="E92" s="64"/>
      <c r="F92" s="9">
        <v>3</v>
      </c>
      <c r="G92" s="9" t="s">
        <v>30</v>
      </c>
      <c r="H92" s="10" t="s">
        <v>31</v>
      </c>
      <c r="I92" s="12">
        <v>1</v>
      </c>
      <c r="J92" s="10" t="s">
        <v>47</v>
      </c>
      <c r="K92" s="11" t="s">
        <v>31</v>
      </c>
      <c r="L92" s="12">
        <v>5</v>
      </c>
      <c r="M92" s="10" t="s">
        <v>48</v>
      </c>
      <c r="N92" s="50">
        <f>L92*I92*F92</f>
        <v>15</v>
      </c>
      <c r="O92" s="53">
        <v>5200000</v>
      </c>
      <c r="P92" s="54">
        <f>O92*N92</f>
        <v>78000000</v>
      </c>
      <c r="Q92" s="61"/>
    </row>
    <row r="93" spans="1:17" x14ac:dyDescent="0.25">
      <c r="A93" s="37"/>
      <c r="B93" s="44"/>
      <c r="C93" s="10" t="s">
        <v>60</v>
      </c>
      <c r="D93" s="64"/>
      <c r="E93" s="64"/>
      <c r="F93" s="9">
        <v>3</v>
      </c>
      <c r="G93" s="9" t="s">
        <v>30</v>
      </c>
      <c r="H93" s="10" t="s">
        <v>31</v>
      </c>
      <c r="I93" s="12">
        <v>3</v>
      </c>
      <c r="J93" s="10" t="s">
        <v>33</v>
      </c>
      <c r="K93" s="11" t="s">
        <v>31</v>
      </c>
      <c r="L93" s="12">
        <v>5</v>
      </c>
      <c r="M93" s="10" t="s">
        <v>48</v>
      </c>
      <c r="N93" s="50">
        <f>L93*I93*F93</f>
        <v>45</v>
      </c>
      <c r="O93" s="53">
        <v>500000</v>
      </c>
      <c r="P93" s="54">
        <f>O93*N93</f>
        <v>22500000</v>
      </c>
      <c r="Q93" s="61"/>
    </row>
    <row r="94" spans="1:17" x14ac:dyDescent="0.25">
      <c r="A94" s="37"/>
      <c r="B94" s="44"/>
      <c r="C94" s="45" t="s">
        <v>61</v>
      </c>
      <c r="D94" s="46"/>
      <c r="E94" s="46"/>
      <c r="F94" s="45">
        <v>3</v>
      </c>
      <c r="G94" s="45" t="s">
        <v>30</v>
      </c>
      <c r="H94" s="47" t="s">
        <v>31</v>
      </c>
      <c r="I94" s="45">
        <v>2</v>
      </c>
      <c r="J94" s="48" t="s">
        <v>33</v>
      </c>
      <c r="K94" s="47" t="s">
        <v>31</v>
      </c>
      <c r="L94" s="49">
        <v>5</v>
      </c>
      <c r="M94" s="48" t="s">
        <v>48</v>
      </c>
      <c r="N94" s="50">
        <f>L94*I94*F94</f>
        <v>30</v>
      </c>
      <c r="O94" s="53">
        <v>550000</v>
      </c>
      <c r="P94" s="54">
        <f>O94*N94</f>
        <v>16500000</v>
      </c>
      <c r="Q94" s="61"/>
    </row>
    <row r="95" spans="1:17" x14ac:dyDescent="0.25">
      <c r="A95" s="37"/>
      <c r="B95" s="44"/>
      <c r="C95" s="65" t="s">
        <v>96</v>
      </c>
      <c r="D95" s="66"/>
      <c r="E95" s="66"/>
      <c r="F95" s="45"/>
      <c r="G95" s="45"/>
      <c r="H95" s="47"/>
      <c r="I95" s="45"/>
      <c r="J95" s="48"/>
      <c r="K95" s="47"/>
      <c r="L95" s="49"/>
      <c r="M95" s="48"/>
      <c r="N95" s="50"/>
      <c r="O95" s="53"/>
      <c r="P95" s="54"/>
      <c r="Q95" s="61" t="s">
        <v>101</v>
      </c>
    </row>
    <row r="96" spans="1:17" x14ac:dyDescent="0.25">
      <c r="A96" s="37"/>
      <c r="B96" s="44"/>
      <c r="C96" s="10" t="s">
        <v>68</v>
      </c>
      <c r="D96" s="64"/>
      <c r="E96" s="64"/>
      <c r="F96" s="9">
        <v>8</v>
      </c>
      <c r="G96" s="9" t="s">
        <v>30</v>
      </c>
      <c r="H96" s="10" t="s">
        <v>31</v>
      </c>
      <c r="I96" s="12">
        <v>1</v>
      </c>
      <c r="J96" s="10" t="s">
        <v>47</v>
      </c>
      <c r="K96" s="11" t="s">
        <v>31</v>
      </c>
      <c r="L96" s="12">
        <v>5</v>
      </c>
      <c r="M96" s="10" t="s">
        <v>48</v>
      </c>
      <c r="N96" s="50">
        <f>L96*I96*F96</f>
        <v>40</v>
      </c>
      <c r="O96" s="53">
        <v>2400000</v>
      </c>
      <c r="P96" s="54">
        <f>O96*N96</f>
        <v>96000000</v>
      </c>
      <c r="Q96" s="61" t="s">
        <v>100</v>
      </c>
    </row>
    <row r="97" spans="1:20" x14ac:dyDescent="0.25">
      <c r="A97" s="37"/>
      <c r="B97" s="44"/>
      <c r="C97" s="10" t="s">
        <v>60</v>
      </c>
      <c r="D97" s="64"/>
      <c r="E97" s="64"/>
      <c r="F97" s="9">
        <v>8</v>
      </c>
      <c r="G97" s="9" t="s">
        <v>30</v>
      </c>
      <c r="H97" s="10" t="s">
        <v>31</v>
      </c>
      <c r="I97" s="12">
        <v>2</v>
      </c>
      <c r="J97" s="10" t="s">
        <v>33</v>
      </c>
      <c r="K97" s="11" t="s">
        <v>31</v>
      </c>
      <c r="L97" s="12">
        <v>5</v>
      </c>
      <c r="M97" s="10" t="s">
        <v>48</v>
      </c>
      <c r="N97" s="50">
        <f>L97*I97*F97</f>
        <v>80</v>
      </c>
      <c r="O97" s="53">
        <v>500000</v>
      </c>
      <c r="P97" s="54">
        <f>O97*N97</f>
        <v>40000000</v>
      </c>
      <c r="Q97" s="61"/>
    </row>
    <row r="98" spans="1:20" x14ac:dyDescent="0.25">
      <c r="A98" s="37"/>
      <c r="B98" s="44"/>
      <c r="C98" s="45" t="s">
        <v>61</v>
      </c>
      <c r="D98" s="46"/>
      <c r="E98" s="46"/>
      <c r="F98" s="45">
        <v>8</v>
      </c>
      <c r="G98" s="45" t="s">
        <v>30</v>
      </c>
      <c r="H98" s="47" t="s">
        <v>31</v>
      </c>
      <c r="I98" s="45">
        <v>1</v>
      </c>
      <c r="J98" s="48" t="s">
        <v>33</v>
      </c>
      <c r="K98" s="47" t="s">
        <v>31</v>
      </c>
      <c r="L98" s="49">
        <v>5</v>
      </c>
      <c r="M98" s="48" t="s">
        <v>48</v>
      </c>
      <c r="N98" s="50">
        <f>L98*I98*F98</f>
        <v>40</v>
      </c>
      <c r="O98" s="53">
        <v>550000</v>
      </c>
      <c r="P98" s="54">
        <f>O98*N98</f>
        <v>22000000</v>
      </c>
      <c r="Q98" s="61"/>
    </row>
    <row r="99" spans="1:20" x14ac:dyDescent="0.25">
      <c r="A99" s="31" t="s">
        <v>44</v>
      </c>
      <c r="B99" s="56" t="s">
        <v>45</v>
      </c>
      <c r="C99" s="57"/>
      <c r="D99" s="58"/>
      <c r="E99" s="58"/>
      <c r="F99" s="57"/>
      <c r="G99" s="57"/>
      <c r="H99" s="57"/>
      <c r="I99" s="57"/>
      <c r="J99" s="57"/>
      <c r="K99" s="57"/>
      <c r="L99" s="59"/>
      <c r="M99" s="60"/>
      <c r="N99" s="50"/>
      <c r="O99" s="61"/>
      <c r="P99" s="62">
        <f>SUM(P100)</f>
        <v>7500000</v>
      </c>
      <c r="Q99" s="61"/>
    </row>
    <row r="100" spans="1:20" x14ac:dyDescent="0.25">
      <c r="A100" s="37"/>
      <c r="B100" s="44"/>
      <c r="C100" s="45" t="s">
        <v>46</v>
      </c>
      <c r="D100" s="46"/>
      <c r="E100" s="46"/>
      <c r="F100" s="45">
        <v>10</v>
      </c>
      <c r="G100" s="45" t="s">
        <v>30</v>
      </c>
      <c r="H100" s="47" t="s">
        <v>31</v>
      </c>
      <c r="I100" s="45">
        <v>1</v>
      </c>
      <c r="J100" s="48" t="s">
        <v>47</v>
      </c>
      <c r="K100" s="47" t="s">
        <v>31</v>
      </c>
      <c r="L100" s="49">
        <v>5</v>
      </c>
      <c r="M100" s="48" t="s">
        <v>48</v>
      </c>
      <c r="N100" s="50">
        <f>F100*I100*L100</f>
        <v>50</v>
      </c>
      <c r="O100" s="53">
        <v>150000</v>
      </c>
      <c r="P100" s="51">
        <f>O100*N100</f>
        <v>7500000</v>
      </c>
      <c r="Q100" s="61"/>
    </row>
    <row r="101" spans="1:20" x14ac:dyDescent="0.25">
      <c r="A101" s="37"/>
      <c r="B101" s="44"/>
      <c r="C101" s="45"/>
      <c r="D101" s="46"/>
      <c r="E101" s="46"/>
      <c r="F101" s="45"/>
      <c r="G101" s="45"/>
      <c r="H101" s="47"/>
      <c r="I101" s="45"/>
      <c r="J101" s="48"/>
      <c r="K101" s="47"/>
      <c r="L101" s="49"/>
      <c r="M101" s="48"/>
      <c r="N101" s="50"/>
      <c r="O101" s="53"/>
      <c r="P101" s="51"/>
      <c r="Q101" s="322"/>
    </row>
    <row r="102" spans="1:20" ht="18" x14ac:dyDescent="0.25">
      <c r="A102" s="37" t="s">
        <v>318</v>
      </c>
      <c r="B102" s="38" t="s">
        <v>313</v>
      </c>
      <c r="C102" s="45"/>
      <c r="D102" s="46"/>
      <c r="E102" s="46"/>
      <c r="F102" s="45"/>
      <c r="G102" s="45"/>
      <c r="H102" s="47"/>
      <c r="I102" s="45"/>
      <c r="J102" s="48"/>
      <c r="K102" s="47"/>
      <c r="L102" s="49"/>
      <c r="M102" s="48"/>
      <c r="N102" s="50"/>
      <c r="O102" s="53"/>
      <c r="P102" s="39">
        <f>P105+P110+P113+P117+P134+P103</f>
        <v>198440000</v>
      </c>
      <c r="Q102" s="328"/>
      <c r="R102" s="81"/>
      <c r="T102" s="399"/>
    </row>
    <row r="103" spans="1:20" x14ac:dyDescent="0.25">
      <c r="A103" s="37">
        <v>521114</v>
      </c>
      <c r="B103" s="38" t="s">
        <v>35</v>
      </c>
      <c r="C103" s="2"/>
      <c r="D103" s="24"/>
      <c r="E103" s="24"/>
      <c r="N103" s="24"/>
      <c r="O103" s="33"/>
      <c r="P103" s="34">
        <f>SUM(P104)</f>
        <v>750000</v>
      </c>
      <c r="Q103" s="328"/>
      <c r="R103" s="400"/>
      <c r="T103" s="399"/>
    </row>
    <row r="104" spans="1:20" x14ac:dyDescent="0.25">
      <c r="A104" s="52"/>
      <c r="B104" s="44"/>
      <c r="C104" s="45" t="s">
        <v>36</v>
      </c>
      <c r="D104" s="46"/>
      <c r="E104" s="46"/>
      <c r="F104" s="45"/>
      <c r="G104" s="45"/>
      <c r="H104" s="47"/>
      <c r="I104" s="45">
        <v>3</v>
      </c>
      <c r="J104" s="48" t="s">
        <v>32</v>
      </c>
      <c r="K104" s="47"/>
      <c r="L104" s="49"/>
      <c r="M104" s="48"/>
      <c r="N104" s="50">
        <f>I104</f>
        <v>3</v>
      </c>
      <c r="O104" s="43">
        <v>250000</v>
      </c>
      <c r="P104" s="51">
        <f>O104*N104</f>
        <v>750000</v>
      </c>
      <c r="Q104" s="328"/>
      <c r="R104" s="400"/>
      <c r="T104" s="399"/>
    </row>
    <row r="105" spans="1:20" ht="15.75" customHeight="1" x14ac:dyDescent="0.25">
      <c r="A105" s="37">
        <v>521211</v>
      </c>
      <c r="B105" s="40" t="s">
        <v>28</v>
      </c>
      <c r="C105" s="1"/>
      <c r="D105" s="32"/>
      <c r="E105" s="32"/>
      <c r="F105" s="1"/>
      <c r="G105" s="1"/>
      <c r="H105" s="1"/>
      <c r="I105" s="1"/>
      <c r="J105" s="2"/>
      <c r="K105" s="1"/>
      <c r="L105" s="41"/>
      <c r="M105" s="92"/>
      <c r="N105" s="42"/>
      <c r="O105" s="43"/>
      <c r="P105" s="34">
        <f>SUM(P106:P109)</f>
        <v>28000000</v>
      </c>
      <c r="Q105" s="328"/>
      <c r="R105" s="81"/>
      <c r="T105" s="399"/>
    </row>
    <row r="106" spans="1:20" x14ac:dyDescent="0.25">
      <c r="A106" s="37"/>
      <c r="B106" s="38"/>
      <c r="C106" s="45" t="s">
        <v>37</v>
      </c>
      <c r="D106" s="46"/>
      <c r="E106" s="46"/>
      <c r="F106" s="45"/>
      <c r="G106" s="45"/>
      <c r="H106" s="47"/>
      <c r="I106" s="45">
        <v>3</v>
      </c>
      <c r="J106" s="48" t="s">
        <v>32</v>
      </c>
      <c r="K106" s="47"/>
      <c r="L106" s="49"/>
      <c r="M106" s="48"/>
      <c r="N106" s="50">
        <f>I106</f>
        <v>3</v>
      </c>
      <c r="O106" s="43">
        <v>1000000</v>
      </c>
      <c r="P106" s="51">
        <f>O106*N106</f>
        <v>3000000</v>
      </c>
      <c r="Q106" s="328"/>
      <c r="R106" s="81"/>
      <c r="T106" s="399"/>
    </row>
    <row r="107" spans="1:20" x14ac:dyDescent="0.25">
      <c r="A107" s="37"/>
      <c r="B107" s="38"/>
      <c r="C107" s="45" t="s">
        <v>38</v>
      </c>
      <c r="D107" s="46"/>
      <c r="E107" s="46"/>
      <c r="F107" s="45"/>
      <c r="G107" s="45"/>
      <c r="H107" s="47"/>
      <c r="I107" s="45">
        <v>3</v>
      </c>
      <c r="J107" s="48" t="s">
        <v>32</v>
      </c>
      <c r="K107" s="47"/>
      <c r="L107" s="49"/>
      <c r="M107" s="48"/>
      <c r="N107" s="50">
        <f t="shared" ref="N107:N108" si="11">I107</f>
        <v>3</v>
      </c>
      <c r="O107" s="43">
        <v>1000000</v>
      </c>
      <c r="P107" s="51">
        <f>O107*N107</f>
        <v>3000000</v>
      </c>
      <c r="Q107" s="328"/>
      <c r="R107" s="81"/>
      <c r="T107" s="399"/>
    </row>
    <row r="108" spans="1:20" x14ac:dyDescent="0.25">
      <c r="A108" s="37"/>
      <c r="B108" s="38"/>
      <c r="C108" s="45" t="s">
        <v>39</v>
      </c>
      <c r="D108" s="46"/>
      <c r="E108" s="46"/>
      <c r="F108" s="45"/>
      <c r="G108" s="45"/>
      <c r="H108" s="47"/>
      <c r="I108" s="45">
        <v>3</v>
      </c>
      <c r="J108" s="48" t="s">
        <v>32</v>
      </c>
      <c r="K108" s="47"/>
      <c r="L108" s="49"/>
      <c r="M108" s="48"/>
      <c r="N108" s="50">
        <f t="shared" si="11"/>
        <v>3</v>
      </c>
      <c r="O108" s="43">
        <v>2000000</v>
      </c>
      <c r="P108" s="51">
        <f>O108*N108</f>
        <v>6000000</v>
      </c>
      <c r="Q108" s="328"/>
      <c r="R108" s="81"/>
      <c r="T108" s="399"/>
    </row>
    <row r="109" spans="1:20" x14ac:dyDescent="0.25">
      <c r="A109" s="37"/>
      <c r="B109" s="44"/>
      <c r="C109" s="45" t="s">
        <v>29</v>
      </c>
      <c r="D109" s="46"/>
      <c r="E109" s="46"/>
      <c r="F109" s="45">
        <v>25</v>
      </c>
      <c r="G109" s="45" t="s">
        <v>30</v>
      </c>
      <c r="H109" s="47" t="s">
        <v>31</v>
      </c>
      <c r="I109" s="45">
        <v>10</v>
      </c>
      <c r="J109" s="48" t="s">
        <v>32</v>
      </c>
      <c r="K109" s="47" t="s">
        <v>31</v>
      </c>
      <c r="L109" s="49">
        <v>1</v>
      </c>
      <c r="M109" s="48" t="s">
        <v>33</v>
      </c>
      <c r="N109" s="50">
        <f>F109*I109</f>
        <v>250</v>
      </c>
      <c r="O109" s="43">
        <v>64000</v>
      </c>
      <c r="P109" s="51">
        <f>O109*N109</f>
        <v>16000000</v>
      </c>
      <c r="Q109" s="328"/>
      <c r="R109" s="81"/>
      <c r="T109" s="399"/>
    </row>
    <row r="110" spans="1:20" x14ac:dyDescent="0.25">
      <c r="A110" s="37">
        <v>522151</v>
      </c>
      <c r="B110" s="40" t="s">
        <v>40</v>
      </c>
      <c r="C110" s="1"/>
      <c r="D110" s="32"/>
      <c r="E110" s="32"/>
      <c r="F110" s="1"/>
      <c r="G110" s="1"/>
      <c r="H110" s="1"/>
      <c r="I110" s="2"/>
      <c r="J110" s="48"/>
      <c r="K110" s="47"/>
      <c r="L110" s="49"/>
      <c r="M110" s="48"/>
      <c r="N110" s="50"/>
      <c r="O110" s="53"/>
      <c r="P110" s="34">
        <f>SUM(P111:P112)</f>
        <v>56000000</v>
      </c>
      <c r="Q110" s="328"/>
      <c r="R110" s="81"/>
      <c r="T110" s="399"/>
    </row>
    <row r="111" spans="1:20" x14ac:dyDescent="0.25">
      <c r="A111" s="37"/>
      <c r="B111" s="44"/>
      <c r="C111" s="45" t="s">
        <v>41</v>
      </c>
      <c r="D111" s="46"/>
      <c r="E111" s="46"/>
      <c r="F111" s="45">
        <v>4</v>
      </c>
      <c r="G111" s="45" t="s">
        <v>30</v>
      </c>
      <c r="H111" s="47" t="s">
        <v>31</v>
      </c>
      <c r="I111" s="45">
        <v>2</v>
      </c>
      <c r="J111" s="48" t="s">
        <v>42</v>
      </c>
      <c r="K111" s="47" t="s">
        <v>31</v>
      </c>
      <c r="L111" s="49">
        <v>4</v>
      </c>
      <c r="M111" s="48" t="s">
        <v>32</v>
      </c>
      <c r="N111" s="50">
        <f t="shared" ref="N111:N112" si="12">L111*I111*F111</f>
        <v>32</v>
      </c>
      <c r="O111" s="53">
        <v>1400000</v>
      </c>
      <c r="P111" s="54">
        <f>O111*N111</f>
        <v>44800000</v>
      </c>
      <c r="Q111" s="328"/>
      <c r="R111" s="81"/>
      <c r="T111" s="399"/>
    </row>
    <row r="112" spans="1:20" x14ac:dyDescent="0.25">
      <c r="A112" s="37"/>
      <c r="B112" s="44"/>
      <c r="C112" s="45" t="s">
        <v>43</v>
      </c>
      <c r="D112" s="46"/>
      <c r="E112" s="46"/>
      <c r="F112" s="45">
        <v>2</v>
      </c>
      <c r="G112" s="45" t="s">
        <v>30</v>
      </c>
      <c r="H112" s="47" t="s">
        <v>31</v>
      </c>
      <c r="I112" s="45">
        <v>2</v>
      </c>
      <c r="J112" s="48" t="s">
        <v>42</v>
      </c>
      <c r="K112" s="47" t="s">
        <v>31</v>
      </c>
      <c r="L112" s="49">
        <v>4</v>
      </c>
      <c r="M112" s="48" t="s">
        <v>32</v>
      </c>
      <c r="N112" s="50">
        <f t="shared" si="12"/>
        <v>16</v>
      </c>
      <c r="O112" s="53">
        <v>700000</v>
      </c>
      <c r="P112" s="54">
        <f>O112*N112</f>
        <v>11200000</v>
      </c>
      <c r="Q112" s="328"/>
      <c r="R112" s="81"/>
      <c r="T112" s="399"/>
    </row>
    <row r="113" spans="1:20" x14ac:dyDescent="0.25">
      <c r="A113" s="37">
        <v>524111</v>
      </c>
      <c r="B113" s="38" t="s">
        <v>58</v>
      </c>
      <c r="C113" s="10"/>
      <c r="D113" s="64"/>
      <c r="E113" s="64"/>
      <c r="G113" s="10"/>
      <c r="H113" s="10"/>
      <c r="K113" s="11"/>
      <c r="L113" s="49"/>
      <c r="M113" s="48"/>
      <c r="N113" s="50"/>
      <c r="O113" s="53"/>
      <c r="P113" s="34">
        <f>SUM(P114:P116)</f>
        <v>27800000</v>
      </c>
      <c r="Q113" s="328"/>
      <c r="R113" s="81"/>
      <c r="T113" s="399"/>
    </row>
    <row r="114" spans="1:20" x14ac:dyDescent="0.25">
      <c r="A114" s="37"/>
      <c r="B114" s="44"/>
      <c r="C114" s="10" t="s">
        <v>59</v>
      </c>
      <c r="D114" s="64"/>
      <c r="E114" s="64"/>
      <c r="F114" s="9">
        <v>2</v>
      </c>
      <c r="G114" s="9" t="s">
        <v>30</v>
      </c>
      <c r="H114" s="10" t="s">
        <v>31</v>
      </c>
      <c r="I114" s="12">
        <v>1</v>
      </c>
      <c r="J114" s="10" t="s">
        <v>47</v>
      </c>
      <c r="K114" s="11" t="s">
        <v>31</v>
      </c>
      <c r="L114" s="12">
        <v>2</v>
      </c>
      <c r="M114" s="10" t="s">
        <v>48</v>
      </c>
      <c r="N114" s="50">
        <f>L114*I114*F114</f>
        <v>4</v>
      </c>
      <c r="O114" s="53">
        <v>4500000</v>
      </c>
      <c r="P114" s="54">
        <f>O114*N114</f>
        <v>18000000</v>
      </c>
      <c r="Q114" s="328"/>
      <c r="R114" s="81"/>
      <c r="T114" s="399"/>
    </row>
    <row r="115" spans="1:20" x14ac:dyDescent="0.25">
      <c r="A115" s="37"/>
      <c r="B115" s="44"/>
      <c r="C115" s="10" t="s">
        <v>60</v>
      </c>
      <c r="D115" s="64"/>
      <c r="E115" s="64"/>
      <c r="F115" s="9">
        <v>2</v>
      </c>
      <c r="G115" s="9" t="s">
        <v>30</v>
      </c>
      <c r="H115" s="10" t="s">
        <v>31</v>
      </c>
      <c r="I115" s="12">
        <v>3</v>
      </c>
      <c r="J115" s="10" t="s">
        <v>33</v>
      </c>
      <c r="K115" s="11" t="s">
        <v>31</v>
      </c>
      <c r="L115" s="12">
        <v>2</v>
      </c>
      <c r="M115" s="10" t="s">
        <v>48</v>
      </c>
      <c r="N115" s="50">
        <f>L115*I115*F115</f>
        <v>12</v>
      </c>
      <c r="O115" s="53">
        <v>450000</v>
      </c>
      <c r="P115" s="54">
        <f>O115*N115</f>
        <v>5400000</v>
      </c>
      <c r="Q115" s="328"/>
      <c r="R115" s="81"/>
      <c r="T115" s="399"/>
    </row>
    <row r="116" spans="1:20" x14ac:dyDescent="0.25">
      <c r="A116" s="37"/>
      <c r="B116" s="44"/>
      <c r="C116" s="45" t="s">
        <v>61</v>
      </c>
      <c r="D116" s="46"/>
      <c r="E116" s="46"/>
      <c r="F116" s="45">
        <v>2</v>
      </c>
      <c r="G116" s="45" t="s">
        <v>30</v>
      </c>
      <c r="H116" s="47" t="s">
        <v>31</v>
      </c>
      <c r="I116" s="45">
        <v>2</v>
      </c>
      <c r="J116" s="48" t="s">
        <v>33</v>
      </c>
      <c r="K116" s="47" t="s">
        <v>31</v>
      </c>
      <c r="L116" s="49">
        <v>2</v>
      </c>
      <c r="M116" s="48" t="s">
        <v>48</v>
      </c>
      <c r="N116" s="50">
        <f>L116*I116*F116</f>
        <v>8</v>
      </c>
      <c r="O116" s="53">
        <v>550000</v>
      </c>
      <c r="P116" s="54">
        <f>O116*N116</f>
        <v>4400000</v>
      </c>
      <c r="Q116" s="328"/>
      <c r="R116" s="81"/>
      <c r="T116" s="399"/>
    </row>
    <row r="117" spans="1:20" x14ac:dyDescent="0.25">
      <c r="A117" s="31" t="s">
        <v>44</v>
      </c>
      <c r="B117" s="56" t="s">
        <v>45</v>
      </c>
      <c r="C117" s="57"/>
      <c r="D117" s="58"/>
      <c r="E117" s="58"/>
      <c r="F117" s="45"/>
      <c r="G117" s="45"/>
      <c r="H117" s="47"/>
      <c r="I117" s="45"/>
      <c r="J117" s="48"/>
      <c r="K117" s="47"/>
      <c r="L117" s="49"/>
      <c r="M117" s="48"/>
      <c r="N117" s="50"/>
      <c r="O117" s="53"/>
      <c r="P117" s="34">
        <f>SUM(P118:P133)</f>
        <v>73410000</v>
      </c>
      <c r="Q117" s="328"/>
      <c r="R117" s="81"/>
      <c r="T117" s="399"/>
    </row>
    <row r="118" spans="1:20" x14ac:dyDescent="0.25">
      <c r="A118" s="37"/>
      <c r="B118" s="44"/>
      <c r="C118" s="45" t="s">
        <v>314</v>
      </c>
      <c r="D118" s="46"/>
      <c r="E118" s="46"/>
      <c r="F118" s="45">
        <v>10</v>
      </c>
      <c r="G118" s="45" t="s">
        <v>30</v>
      </c>
      <c r="H118" s="47" t="s">
        <v>31</v>
      </c>
      <c r="I118" s="45">
        <v>1</v>
      </c>
      <c r="J118" s="48" t="s">
        <v>47</v>
      </c>
      <c r="K118" s="47" t="s">
        <v>31</v>
      </c>
      <c r="L118" s="49">
        <v>15</v>
      </c>
      <c r="M118" s="48" t="s">
        <v>48</v>
      </c>
      <c r="N118" s="50">
        <f>F118*I118*L118</f>
        <v>150</v>
      </c>
      <c r="O118" s="53">
        <v>150000</v>
      </c>
      <c r="P118" s="51">
        <f>O118*N118</f>
        <v>22500000</v>
      </c>
      <c r="Q118" s="328"/>
      <c r="R118" s="81"/>
      <c r="T118" s="399"/>
    </row>
    <row r="119" spans="1:20" x14ac:dyDescent="0.25">
      <c r="A119" s="37"/>
      <c r="B119" s="44"/>
      <c r="C119" s="65" t="s">
        <v>315</v>
      </c>
      <c r="D119" s="66"/>
      <c r="E119" s="66"/>
      <c r="F119" s="45"/>
      <c r="G119" s="45"/>
      <c r="H119" s="47"/>
      <c r="I119" s="45"/>
      <c r="J119" s="48"/>
      <c r="K119" s="47"/>
      <c r="L119" s="49"/>
      <c r="M119" s="48"/>
      <c r="N119" s="50"/>
      <c r="O119" s="53"/>
      <c r="P119" s="51"/>
      <c r="Q119" s="328"/>
      <c r="R119" s="81"/>
      <c r="T119" s="399"/>
    </row>
    <row r="120" spans="1:20" x14ac:dyDescent="0.25">
      <c r="A120" s="37"/>
      <c r="B120" s="44"/>
      <c r="C120" s="45" t="s">
        <v>55</v>
      </c>
      <c r="D120" s="46"/>
      <c r="E120" s="46"/>
      <c r="F120" s="45">
        <v>30</v>
      </c>
      <c r="G120" s="45" t="s">
        <v>30</v>
      </c>
      <c r="H120" s="47" t="s">
        <v>31</v>
      </c>
      <c r="I120" s="45">
        <v>1</v>
      </c>
      <c r="J120" s="48" t="s">
        <v>33</v>
      </c>
      <c r="K120" s="47" t="s">
        <v>31</v>
      </c>
      <c r="L120" s="49">
        <v>1</v>
      </c>
      <c r="M120" s="48" t="s">
        <v>48</v>
      </c>
      <c r="N120" s="50">
        <f>F120*I120*L120</f>
        <v>30</v>
      </c>
      <c r="O120" s="53">
        <v>330000</v>
      </c>
      <c r="P120" s="51">
        <f>O120*N120</f>
        <v>9900000</v>
      </c>
      <c r="Q120" s="328"/>
      <c r="R120" s="81"/>
      <c r="T120" s="399"/>
    </row>
    <row r="121" spans="1:20" x14ac:dyDescent="0.25">
      <c r="A121" s="37"/>
      <c r="B121" s="44"/>
      <c r="C121" s="45" t="s">
        <v>46</v>
      </c>
      <c r="D121" s="46"/>
      <c r="E121" s="46"/>
      <c r="F121" s="45">
        <v>30</v>
      </c>
      <c r="G121" s="45" t="s">
        <v>30</v>
      </c>
      <c r="H121" s="47" t="s">
        <v>31</v>
      </c>
      <c r="I121" s="45">
        <v>1</v>
      </c>
      <c r="J121" s="48" t="s">
        <v>47</v>
      </c>
      <c r="K121" s="47" t="s">
        <v>31</v>
      </c>
      <c r="L121" s="49">
        <v>1</v>
      </c>
      <c r="M121" s="48" t="s">
        <v>48</v>
      </c>
      <c r="N121" s="50">
        <f>F121*I121*L121</f>
        <v>30</v>
      </c>
      <c r="O121" s="53">
        <v>150000</v>
      </c>
      <c r="P121" s="51">
        <f>O121*N121</f>
        <v>4500000</v>
      </c>
      <c r="Q121" s="328"/>
      <c r="R121" s="81"/>
      <c r="T121" s="399"/>
    </row>
    <row r="122" spans="1:20" x14ac:dyDescent="0.25">
      <c r="A122" s="37"/>
      <c r="B122" s="44"/>
      <c r="C122" s="45" t="s">
        <v>56</v>
      </c>
      <c r="D122" s="46"/>
      <c r="E122" s="46"/>
      <c r="F122" s="45">
        <v>30</v>
      </c>
      <c r="G122" s="45" t="s">
        <v>30</v>
      </c>
      <c r="H122" s="47" t="s">
        <v>31</v>
      </c>
      <c r="I122" s="45">
        <v>1</v>
      </c>
      <c r="J122" s="48" t="s">
        <v>33</v>
      </c>
      <c r="K122" s="47" t="s">
        <v>31</v>
      </c>
      <c r="L122" s="49">
        <v>1</v>
      </c>
      <c r="M122" s="48" t="s">
        <v>48</v>
      </c>
      <c r="N122" s="50">
        <f>F122*I122*L122</f>
        <v>30</v>
      </c>
      <c r="O122" s="53">
        <v>130000</v>
      </c>
      <c r="P122" s="51">
        <f>O122*N122</f>
        <v>3900000</v>
      </c>
      <c r="Q122" s="328"/>
      <c r="R122" s="81"/>
      <c r="T122" s="399"/>
    </row>
    <row r="123" spans="1:20" x14ac:dyDescent="0.25">
      <c r="A123" s="37"/>
      <c r="B123" s="44"/>
      <c r="C123" s="65" t="s">
        <v>316</v>
      </c>
      <c r="D123" s="66"/>
      <c r="E123" s="66"/>
      <c r="F123" s="45"/>
      <c r="G123" s="45"/>
      <c r="H123" s="47"/>
      <c r="I123" s="45"/>
      <c r="J123" s="48"/>
      <c r="K123" s="47"/>
      <c r="L123" s="49"/>
      <c r="M123" s="48"/>
      <c r="N123" s="50"/>
      <c r="O123" s="53"/>
      <c r="P123" s="51"/>
      <c r="Q123" s="328"/>
      <c r="R123" s="81"/>
      <c r="T123" s="399"/>
    </row>
    <row r="124" spans="1:20" x14ac:dyDescent="0.25">
      <c r="A124" s="37"/>
      <c r="B124" s="44"/>
      <c r="C124" s="45" t="s">
        <v>55</v>
      </c>
      <c r="D124" s="46"/>
      <c r="E124" s="46"/>
      <c r="F124" s="45">
        <v>3</v>
      </c>
      <c r="G124" s="45" t="s">
        <v>30</v>
      </c>
      <c r="H124" s="47" t="s">
        <v>31</v>
      </c>
      <c r="I124" s="45">
        <v>1</v>
      </c>
      <c r="J124" s="48" t="s">
        <v>33</v>
      </c>
      <c r="K124" s="47" t="s">
        <v>31</v>
      </c>
      <c r="L124" s="49">
        <v>2</v>
      </c>
      <c r="M124" s="48" t="s">
        <v>48</v>
      </c>
      <c r="N124" s="50">
        <f>F124*I124*L124</f>
        <v>6</v>
      </c>
      <c r="O124" s="53">
        <v>330000</v>
      </c>
      <c r="P124" s="51">
        <f>O124*N124</f>
        <v>1980000</v>
      </c>
      <c r="Q124" s="328"/>
      <c r="R124" s="81"/>
      <c r="T124" s="399"/>
    </row>
    <row r="125" spans="1:20" x14ac:dyDescent="0.25">
      <c r="A125" s="37"/>
      <c r="B125" s="44"/>
      <c r="C125" s="45" t="s">
        <v>46</v>
      </c>
      <c r="D125" s="46"/>
      <c r="E125" s="46"/>
      <c r="F125" s="45">
        <v>3</v>
      </c>
      <c r="G125" s="45" t="s">
        <v>30</v>
      </c>
      <c r="H125" s="47" t="s">
        <v>31</v>
      </c>
      <c r="I125" s="45">
        <v>1</v>
      </c>
      <c r="J125" s="48" t="s">
        <v>47</v>
      </c>
      <c r="K125" s="47" t="s">
        <v>31</v>
      </c>
      <c r="L125" s="49">
        <v>2</v>
      </c>
      <c r="M125" s="48" t="s">
        <v>48</v>
      </c>
      <c r="N125" s="50">
        <f>F125*I125*L125</f>
        <v>6</v>
      </c>
      <c r="O125" s="53">
        <v>150000</v>
      </c>
      <c r="P125" s="51">
        <f>O125*N125</f>
        <v>900000</v>
      </c>
      <c r="Q125" s="328"/>
      <c r="R125" s="81"/>
      <c r="T125" s="399"/>
    </row>
    <row r="126" spans="1:20" x14ac:dyDescent="0.25">
      <c r="A126" s="37"/>
      <c r="B126" s="44"/>
      <c r="C126" s="45" t="s">
        <v>56</v>
      </c>
      <c r="D126" s="46"/>
      <c r="E126" s="46"/>
      <c r="F126" s="45">
        <v>3</v>
      </c>
      <c r="G126" s="45" t="s">
        <v>30</v>
      </c>
      <c r="H126" s="47" t="s">
        <v>31</v>
      </c>
      <c r="I126" s="45">
        <v>1</v>
      </c>
      <c r="J126" s="48" t="s">
        <v>33</v>
      </c>
      <c r="K126" s="47" t="s">
        <v>31</v>
      </c>
      <c r="L126" s="49">
        <v>2</v>
      </c>
      <c r="M126" s="48" t="s">
        <v>48</v>
      </c>
      <c r="N126" s="50">
        <f>F126*I126*L126</f>
        <v>6</v>
      </c>
      <c r="O126" s="53">
        <v>130000</v>
      </c>
      <c r="P126" s="51">
        <f>O126*N126</f>
        <v>780000</v>
      </c>
      <c r="Q126" s="328"/>
      <c r="R126" s="81"/>
      <c r="T126" s="399"/>
    </row>
    <row r="127" spans="1:20" x14ac:dyDescent="0.25">
      <c r="A127" s="37"/>
      <c r="B127" s="44"/>
      <c r="C127" s="65" t="s">
        <v>317</v>
      </c>
      <c r="D127" s="66"/>
      <c r="E127" s="66"/>
      <c r="F127" s="45"/>
      <c r="G127" s="45"/>
      <c r="H127" s="47"/>
      <c r="I127" s="45"/>
      <c r="J127" s="48"/>
      <c r="K127" s="47"/>
      <c r="L127" s="49"/>
      <c r="M127" s="48"/>
      <c r="N127" s="50"/>
      <c r="O127" s="53"/>
      <c r="P127" s="51"/>
      <c r="Q127" s="328"/>
      <c r="R127" s="81"/>
      <c r="T127" s="399"/>
    </row>
    <row r="128" spans="1:20" x14ac:dyDescent="0.25">
      <c r="A128" s="37"/>
      <c r="B128" s="44"/>
      <c r="C128" s="45" t="s">
        <v>63</v>
      </c>
      <c r="D128" s="46"/>
      <c r="E128" s="46"/>
      <c r="F128" s="45">
        <v>2</v>
      </c>
      <c r="G128" s="45" t="s">
        <v>30</v>
      </c>
      <c r="H128" s="47" t="s">
        <v>31</v>
      </c>
      <c r="I128" s="45">
        <v>2</v>
      </c>
      <c r="J128" s="48" t="s">
        <v>33</v>
      </c>
      <c r="K128" s="47" t="s">
        <v>31</v>
      </c>
      <c r="L128" s="49">
        <v>1</v>
      </c>
      <c r="M128" s="48" t="s">
        <v>48</v>
      </c>
      <c r="N128" s="50">
        <f>F128*I128*L128</f>
        <v>4</v>
      </c>
      <c r="O128" s="53">
        <v>750000</v>
      </c>
      <c r="P128" s="51">
        <f>O128*N128</f>
        <v>3000000</v>
      </c>
      <c r="Q128" s="328"/>
      <c r="R128" s="81"/>
      <c r="T128" s="399"/>
    </row>
    <row r="129" spans="1:20" x14ac:dyDescent="0.25">
      <c r="A129" s="37"/>
      <c r="B129" s="44"/>
      <c r="C129" s="45" t="s">
        <v>46</v>
      </c>
      <c r="D129" s="46"/>
      <c r="E129" s="46"/>
      <c r="F129" s="45">
        <v>2</v>
      </c>
      <c r="G129" s="45" t="s">
        <v>30</v>
      </c>
      <c r="H129" s="47" t="s">
        <v>31</v>
      </c>
      <c r="I129" s="45">
        <v>1</v>
      </c>
      <c r="J129" s="48" t="s">
        <v>47</v>
      </c>
      <c r="K129" s="47" t="s">
        <v>31</v>
      </c>
      <c r="L129" s="49">
        <v>1</v>
      </c>
      <c r="M129" s="48" t="s">
        <v>48</v>
      </c>
      <c r="N129" s="50">
        <f>F129*I129*L129</f>
        <v>2</v>
      </c>
      <c r="O129" s="53">
        <v>150000</v>
      </c>
      <c r="P129" s="51">
        <f>O129*N129</f>
        <v>300000</v>
      </c>
      <c r="Q129" s="328"/>
      <c r="R129" s="81"/>
      <c r="T129" s="399"/>
    </row>
    <row r="130" spans="1:20" x14ac:dyDescent="0.25">
      <c r="A130" s="37"/>
      <c r="B130" s="44"/>
      <c r="C130" s="45" t="s">
        <v>56</v>
      </c>
      <c r="D130" s="46"/>
      <c r="E130" s="46"/>
      <c r="F130" s="45">
        <v>2</v>
      </c>
      <c r="G130" s="45" t="s">
        <v>30</v>
      </c>
      <c r="H130" s="47" t="s">
        <v>31</v>
      </c>
      <c r="I130" s="45">
        <v>3</v>
      </c>
      <c r="J130" s="48" t="s">
        <v>33</v>
      </c>
      <c r="K130" s="47" t="s">
        <v>31</v>
      </c>
      <c r="L130" s="49">
        <v>1</v>
      </c>
      <c r="M130" s="48" t="s">
        <v>48</v>
      </c>
      <c r="N130" s="50">
        <f>F130*I130*L130</f>
        <v>6</v>
      </c>
      <c r="O130" s="53">
        <v>150000</v>
      </c>
      <c r="P130" s="51">
        <f>O130*N130</f>
        <v>900000</v>
      </c>
      <c r="Q130" s="328"/>
      <c r="R130" s="81"/>
      <c r="T130" s="399"/>
    </row>
    <row r="131" spans="1:20" x14ac:dyDescent="0.25">
      <c r="A131" s="37"/>
      <c r="B131" s="44"/>
      <c r="C131" s="65" t="s">
        <v>336</v>
      </c>
      <c r="D131" s="46"/>
      <c r="E131" s="46"/>
      <c r="F131" s="45"/>
      <c r="G131" s="45"/>
      <c r="H131" s="47"/>
      <c r="I131" s="45"/>
      <c r="J131" s="48"/>
      <c r="K131" s="47"/>
      <c r="L131" s="49"/>
      <c r="M131" s="48"/>
      <c r="N131" s="50"/>
      <c r="O131" s="53"/>
      <c r="P131" s="51"/>
      <c r="Q131" s="328"/>
      <c r="R131" s="81"/>
      <c r="T131" s="399"/>
    </row>
    <row r="132" spans="1:20" x14ac:dyDescent="0.25">
      <c r="A132" s="37"/>
      <c r="B132" s="44"/>
      <c r="C132" s="45" t="s">
        <v>161</v>
      </c>
      <c r="D132" s="46"/>
      <c r="E132" s="46"/>
      <c r="F132" s="45">
        <v>5</v>
      </c>
      <c r="G132" s="45" t="s">
        <v>30</v>
      </c>
      <c r="H132" s="47" t="s">
        <v>31</v>
      </c>
      <c r="I132" s="45">
        <v>1</v>
      </c>
      <c r="J132" s="48" t="s">
        <v>47</v>
      </c>
      <c r="K132" s="47" t="s">
        <v>31</v>
      </c>
      <c r="L132" s="49">
        <v>3</v>
      </c>
      <c r="M132" s="48" t="s">
        <v>48</v>
      </c>
      <c r="N132" s="50">
        <f>F132*I132*L132</f>
        <v>15</v>
      </c>
      <c r="O132" s="53">
        <v>150000</v>
      </c>
      <c r="P132" s="51">
        <f>O132*N132</f>
        <v>2250000</v>
      </c>
      <c r="Q132" s="328"/>
    </row>
    <row r="133" spans="1:20" x14ac:dyDescent="0.25">
      <c r="A133" s="37"/>
      <c r="B133" s="44"/>
      <c r="C133" s="45" t="s">
        <v>157</v>
      </c>
      <c r="D133" s="46"/>
      <c r="E133" s="46"/>
      <c r="F133" s="45">
        <v>25</v>
      </c>
      <c r="G133" s="45" t="s">
        <v>30</v>
      </c>
      <c r="H133" s="47" t="s">
        <v>31</v>
      </c>
      <c r="I133" s="45">
        <v>1</v>
      </c>
      <c r="J133" s="48" t="s">
        <v>33</v>
      </c>
      <c r="K133" s="47" t="s">
        <v>31</v>
      </c>
      <c r="L133" s="49">
        <v>3</v>
      </c>
      <c r="M133" s="48" t="s">
        <v>48</v>
      </c>
      <c r="N133" s="50">
        <f>F133*I133*L133</f>
        <v>75</v>
      </c>
      <c r="O133" s="53">
        <v>300000</v>
      </c>
      <c r="P133" s="51">
        <f>O133*N133</f>
        <v>22500000</v>
      </c>
      <c r="Q133" s="328"/>
    </row>
    <row r="134" spans="1:20" x14ac:dyDescent="0.25">
      <c r="A134" s="37">
        <v>524119</v>
      </c>
      <c r="B134" s="40" t="s">
        <v>62</v>
      </c>
      <c r="C134" s="1"/>
      <c r="D134" s="32"/>
      <c r="E134" s="32"/>
      <c r="F134" s="1"/>
      <c r="G134" s="1"/>
      <c r="H134" s="1"/>
      <c r="I134" s="1"/>
      <c r="J134" s="1"/>
      <c r="K134" s="1"/>
      <c r="N134" s="24"/>
      <c r="O134" s="67"/>
      <c r="P134" s="34">
        <f>SUM(P135:P137)</f>
        <v>12480000</v>
      </c>
      <c r="Q134" s="328"/>
      <c r="R134" s="81"/>
      <c r="T134" s="399"/>
    </row>
    <row r="135" spans="1:20" x14ac:dyDescent="0.25">
      <c r="A135" s="37"/>
      <c r="B135" s="44"/>
      <c r="C135" s="45" t="s">
        <v>63</v>
      </c>
      <c r="D135" s="46"/>
      <c r="E135" s="46"/>
      <c r="F135" s="45">
        <v>2</v>
      </c>
      <c r="G135" s="45" t="s">
        <v>30</v>
      </c>
      <c r="H135" s="47" t="s">
        <v>31</v>
      </c>
      <c r="I135" s="45">
        <v>2</v>
      </c>
      <c r="J135" s="48" t="s">
        <v>33</v>
      </c>
      <c r="K135" s="47" t="s">
        <v>31</v>
      </c>
      <c r="L135" s="49">
        <v>1</v>
      </c>
      <c r="M135" s="48" t="s">
        <v>48</v>
      </c>
      <c r="N135" s="50">
        <f>F135*I135*L135</f>
        <v>4</v>
      </c>
      <c r="O135" s="68">
        <v>645000</v>
      </c>
      <c r="P135" s="54">
        <f>O135*N135</f>
        <v>2580000</v>
      </c>
      <c r="Q135" s="328"/>
      <c r="R135" s="81"/>
      <c r="T135" s="399"/>
    </row>
    <row r="136" spans="1:20" x14ac:dyDescent="0.25">
      <c r="A136" s="37"/>
      <c r="B136" s="38"/>
      <c r="C136" s="45" t="s">
        <v>64</v>
      </c>
      <c r="D136" s="46"/>
      <c r="E136" s="46"/>
      <c r="F136" s="45">
        <v>2</v>
      </c>
      <c r="G136" s="45" t="s">
        <v>30</v>
      </c>
      <c r="H136" s="47" t="s">
        <v>31</v>
      </c>
      <c r="I136" s="45">
        <v>1</v>
      </c>
      <c r="J136" s="48" t="s">
        <v>47</v>
      </c>
      <c r="K136" s="47" t="s">
        <v>31</v>
      </c>
      <c r="L136" s="49">
        <v>1</v>
      </c>
      <c r="M136" s="48" t="s">
        <v>48</v>
      </c>
      <c r="N136" s="50">
        <f>F136*I136*L136</f>
        <v>2</v>
      </c>
      <c r="O136" s="68">
        <v>4500000</v>
      </c>
      <c r="P136" s="54">
        <f>O136*N136</f>
        <v>9000000</v>
      </c>
      <c r="Q136" s="328"/>
      <c r="R136" s="81"/>
      <c r="T136" s="399"/>
    </row>
    <row r="137" spans="1:20" x14ac:dyDescent="0.25">
      <c r="A137" s="37"/>
      <c r="B137" s="44"/>
      <c r="C137" s="45" t="s">
        <v>56</v>
      </c>
      <c r="D137" s="46"/>
      <c r="E137" s="46"/>
      <c r="F137" s="45">
        <v>2</v>
      </c>
      <c r="G137" s="45" t="s">
        <v>30</v>
      </c>
      <c r="H137" s="47" t="s">
        <v>31</v>
      </c>
      <c r="I137" s="45">
        <v>3</v>
      </c>
      <c r="J137" s="48" t="s">
        <v>33</v>
      </c>
      <c r="K137" s="47" t="s">
        <v>31</v>
      </c>
      <c r="L137" s="49">
        <v>1</v>
      </c>
      <c r="M137" s="48" t="s">
        <v>48</v>
      </c>
      <c r="N137" s="50">
        <f>F137*I137*L137</f>
        <v>6</v>
      </c>
      <c r="O137" s="68">
        <v>150000</v>
      </c>
      <c r="P137" s="54">
        <f>O137*N137</f>
        <v>900000</v>
      </c>
      <c r="Q137" s="328"/>
      <c r="R137" s="81"/>
      <c r="T137" s="399"/>
    </row>
    <row r="138" spans="1:20" x14ac:dyDescent="0.25">
      <c r="A138" s="37"/>
      <c r="B138" s="44"/>
      <c r="C138" s="45"/>
      <c r="D138" s="46"/>
      <c r="E138" s="46"/>
      <c r="F138" s="45"/>
      <c r="G138" s="45"/>
      <c r="H138" s="47"/>
      <c r="I138" s="45"/>
      <c r="J138" s="48"/>
      <c r="K138" s="47"/>
      <c r="L138" s="49"/>
      <c r="M138" s="48"/>
      <c r="N138" s="50"/>
      <c r="O138" s="53"/>
      <c r="P138" s="51"/>
      <c r="Q138" s="61"/>
    </row>
    <row r="139" spans="1:20" ht="31.5" customHeight="1" x14ac:dyDescent="0.25">
      <c r="A139" s="104" t="s">
        <v>52</v>
      </c>
      <c r="B139" s="332" t="s">
        <v>116</v>
      </c>
      <c r="C139" s="334"/>
      <c r="D139" s="112"/>
      <c r="E139" s="105" t="s">
        <v>97</v>
      </c>
      <c r="F139" s="113"/>
      <c r="G139" s="113"/>
      <c r="H139" s="114"/>
      <c r="I139" s="113"/>
      <c r="J139" s="115"/>
      <c r="K139" s="114"/>
      <c r="L139" s="116"/>
      <c r="M139" s="115"/>
      <c r="N139" s="117"/>
      <c r="O139" s="118"/>
      <c r="P139" s="110">
        <f>P141+P154+P172+P176+P191</f>
        <v>449340000</v>
      </c>
      <c r="Q139" s="111"/>
    </row>
    <row r="140" spans="1:20" x14ac:dyDescent="0.25">
      <c r="A140" s="37"/>
      <c r="B140" s="44"/>
      <c r="C140" s="45"/>
      <c r="D140" s="46"/>
      <c r="E140" s="46"/>
      <c r="F140" s="45"/>
      <c r="G140" s="45"/>
      <c r="H140" s="47"/>
      <c r="I140" s="45"/>
      <c r="J140" s="48"/>
      <c r="K140" s="47"/>
      <c r="L140" s="49"/>
      <c r="M140" s="48"/>
      <c r="N140" s="50"/>
      <c r="O140" s="43"/>
      <c r="P140" s="51"/>
      <c r="Q140" s="103"/>
    </row>
    <row r="141" spans="1:20" ht="18" x14ac:dyDescent="0.25">
      <c r="A141" s="37" t="s">
        <v>26</v>
      </c>
      <c r="B141" s="38" t="s">
        <v>156</v>
      </c>
      <c r="C141" s="1"/>
      <c r="D141" s="32"/>
      <c r="E141" s="32"/>
      <c r="F141" s="1"/>
      <c r="G141" s="1"/>
      <c r="H141" s="1"/>
      <c r="I141" s="1"/>
      <c r="J141" s="2"/>
      <c r="K141" s="1"/>
      <c r="L141" s="4"/>
      <c r="M141" s="2"/>
      <c r="N141" s="24"/>
      <c r="O141" s="33"/>
      <c r="P141" s="39">
        <f>P142+P147+P150</f>
        <v>26850000</v>
      </c>
      <c r="Q141" s="103"/>
    </row>
    <row r="142" spans="1:20" x14ac:dyDescent="0.25">
      <c r="A142" s="37">
        <v>521211</v>
      </c>
      <c r="B142" s="40" t="s">
        <v>28</v>
      </c>
      <c r="C142" s="1"/>
      <c r="D142" s="32"/>
      <c r="E142" s="32"/>
      <c r="F142" s="1"/>
      <c r="G142" s="1"/>
      <c r="H142" s="1"/>
      <c r="I142" s="1"/>
      <c r="J142" s="2"/>
      <c r="K142" s="1"/>
      <c r="L142" s="41"/>
      <c r="M142" s="92"/>
      <c r="N142" s="42"/>
      <c r="O142" s="43"/>
      <c r="P142" s="34">
        <f>SUM(P143:P146)</f>
        <v>11200000</v>
      </c>
      <c r="Q142" s="103"/>
    </row>
    <row r="143" spans="1:20" x14ac:dyDescent="0.25">
      <c r="A143" s="37"/>
      <c r="B143" s="38"/>
      <c r="C143" s="45" t="s">
        <v>37</v>
      </c>
      <c r="D143" s="46"/>
      <c r="E143" s="46"/>
      <c r="F143" s="45"/>
      <c r="G143" s="45"/>
      <c r="H143" s="47"/>
      <c r="I143" s="45">
        <v>2</v>
      </c>
      <c r="J143" s="48" t="s">
        <v>32</v>
      </c>
      <c r="K143" s="47"/>
      <c r="L143" s="49"/>
      <c r="M143" s="48"/>
      <c r="N143" s="50">
        <f>I143</f>
        <v>2</v>
      </c>
      <c r="O143" s="43">
        <v>1000000</v>
      </c>
      <c r="P143" s="51">
        <f>O143*N143</f>
        <v>2000000</v>
      </c>
      <c r="Q143" s="103"/>
    </row>
    <row r="144" spans="1:20" x14ac:dyDescent="0.25">
      <c r="A144" s="37"/>
      <c r="B144" s="38"/>
      <c r="C144" s="45" t="s">
        <v>38</v>
      </c>
      <c r="D144" s="46"/>
      <c r="E144" s="46"/>
      <c r="F144" s="45"/>
      <c r="G144" s="45"/>
      <c r="H144" s="47"/>
      <c r="I144" s="45">
        <v>2</v>
      </c>
      <c r="J144" s="48" t="s">
        <v>32</v>
      </c>
      <c r="K144" s="47"/>
      <c r="L144" s="49"/>
      <c r="M144" s="48"/>
      <c r="N144" s="50">
        <f t="shared" ref="N144:N145" si="13">I144</f>
        <v>2</v>
      </c>
      <c r="O144" s="43">
        <v>1000000</v>
      </c>
      <c r="P144" s="51">
        <f>O144*N144</f>
        <v>2000000</v>
      </c>
      <c r="Q144" s="103"/>
    </row>
    <row r="145" spans="1:17" x14ac:dyDescent="0.25">
      <c r="A145" s="37"/>
      <c r="B145" s="38"/>
      <c r="C145" s="45" t="s">
        <v>39</v>
      </c>
      <c r="D145" s="46"/>
      <c r="E145" s="46"/>
      <c r="F145" s="45"/>
      <c r="G145" s="45"/>
      <c r="H145" s="47"/>
      <c r="I145" s="45">
        <v>2</v>
      </c>
      <c r="J145" s="48" t="s">
        <v>32</v>
      </c>
      <c r="K145" s="47"/>
      <c r="L145" s="49"/>
      <c r="M145" s="48"/>
      <c r="N145" s="50">
        <f t="shared" si="13"/>
        <v>2</v>
      </c>
      <c r="O145" s="43">
        <v>2000000</v>
      </c>
      <c r="P145" s="51">
        <f>O145*N145</f>
        <v>4000000</v>
      </c>
      <c r="Q145" s="103"/>
    </row>
    <row r="146" spans="1:17" x14ac:dyDescent="0.25">
      <c r="A146" s="37"/>
      <c r="B146" s="44"/>
      <c r="C146" s="45" t="s">
        <v>29</v>
      </c>
      <c r="D146" s="46"/>
      <c r="E146" s="46"/>
      <c r="F146" s="45">
        <v>25</v>
      </c>
      <c r="G146" s="45" t="s">
        <v>30</v>
      </c>
      <c r="H146" s="47" t="s">
        <v>31</v>
      </c>
      <c r="I146" s="45">
        <v>2</v>
      </c>
      <c r="J146" s="48" t="s">
        <v>32</v>
      </c>
      <c r="K146" s="47" t="s">
        <v>31</v>
      </c>
      <c r="L146" s="49">
        <v>1</v>
      </c>
      <c r="M146" s="48" t="s">
        <v>33</v>
      </c>
      <c r="N146" s="50">
        <f>F146*I146</f>
        <v>50</v>
      </c>
      <c r="O146" s="43">
        <v>64000</v>
      </c>
      <c r="P146" s="51">
        <f>O146*N146</f>
        <v>3200000</v>
      </c>
      <c r="Q146" s="103"/>
    </row>
    <row r="147" spans="1:17" x14ac:dyDescent="0.25">
      <c r="A147" s="37">
        <v>522151</v>
      </c>
      <c r="B147" s="40" t="s">
        <v>40</v>
      </c>
      <c r="C147" s="1"/>
      <c r="D147" s="32"/>
      <c r="E147" s="32"/>
      <c r="F147" s="1"/>
      <c r="G147" s="1"/>
      <c r="H147" s="1"/>
      <c r="I147" s="2"/>
      <c r="J147" s="48"/>
      <c r="K147" s="47"/>
      <c r="L147" s="49"/>
      <c r="M147" s="48"/>
      <c r="N147" s="50"/>
      <c r="O147" s="53"/>
      <c r="P147" s="34">
        <f>SUM(P148:P149)</f>
        <v>7400000</v>
      </c>
      <c r="Q147" s="187"/>
    </row>
    <row r="148" spans="1:17" x14ac:dyDescent="0.25">
      <c r="A148" s="37"/>
      <c r="B148" s="44"/>
      <c r="C148" s="45" t="s">
        <v>41</v>
      </c>
      <c r="D148" s="46"/>
      <c r="E148" s="46"/>
      <c r="F148" s="45">
        <v>2</v>
      </c>
      <c r="G148" s="45" t="s">
        <v>30</v>
      </c>
      <c r="H148" s="47" t="s">
        <v>31</v>
      </c>
      <c r="I148" s="45">
        <v>2</v>
      </c>
      <c r="J148" s="48" t="s">
        <v>42</v>
      </c>
      <c r="K148" s="47" t="s">
        <v>31</v>
      </c>
      <c r="L148" s="49">
        <v>1</v>
      </c>
      <c r="M148" s="48" t="s">
        <v>32</v>
      </c>
      <c r="N148" s="50">
        <f>L148*I148*F148</f>
        <v>4</v>
      </c>
      <c r="O148" s="53">
        <v>1500000</v>
      </c>
      <c r="P148" s="54">
        <f>O148*N148</f>
        <v>6000000</v>
      </c>
      <c r="Q148" s="187"/>
    </row>
    <row r="149" spans="1:17" x14ac:dyDescent="0.25">
      <c r="A149" s="37"/>
      <c r="B149" s="44"/>
      <c r="C149" s="45" t="s">
        <v>43</v>
      </c>
      <c r="D149" s="46"/>
      <c r="E149" s="46"/>
      <c r="F149" s="45">
        <v>1</v>
      </c>
      <c r="G149" s="45" t="s">
        <v>30</v>
      </c>
      <c r="H149" s="47" t="s">
        <v>31</v>
      </c>
      <c r="I149" s="45">
        <v>2</v>
      </c>
      <c r="J149" s="48" t="s">
        <v>42</v>
      </c>
      <c r="K149" s="47" t="s">
        <v>31</v>
      </c>
      <c r="L149" s="49">
        <v>1</v>
      </c>
      <c r="M149" s="48" t="s">
        <v>32</v>
      </c>
      <c r="N149" s="50">
        <f t="shared" ref="N149" si="14">L149*I149*F149</f>
        <v>2</v>
      </c>
      <c r="O149" s="53">
        <v>700000</v>
      </c>
      <c r="P149" s="54">
        <f>O149*N149</f>
        <v>1400000</v>
      </c>
      <c r="Q149" s="187"/>
    </row>
    <row r="150" spans="1:17" x14ac:dyDescent="0.25">
      <c r="A150" s="31" t="s">
        <v>44</v>
      </c>
      <c r="B150" s="56" t="s">
        <v>45</v>
      </c>
      <c r="C150" s="57"/>
      <c r="D150" s="58"/>
      <c r="E150" s="58"/>
      <c r="F150" s="57"/>
      <c r="G150" s="57"/>
      <c r="H150" s="57"/>
      <c r="I150" s="57"/>
      <c r="J150" s="57"/>
      <c r="K150" s="57"/>
      <c r="L150" s="59"/>
      <c r="M150" s="60"/>
      <c r="N150" s="50"/>
      <c r="O150" s="187"/>
      <c r="P150" s="62">
        <f>SUM(P151:P152)</f>
        <v>8250000</v>
      </c>
      <c r="Q150" s="187"/>
    </row>
    <row r="151" spans="1:17" x14ac:dyDescent="0.25">
      <c r="A151" s="37"/>
      <c r="B151" s="44"/>
      <c r="C151" s="45" t="s">
        <v>161</v>
      </c>
      <c r="D151" s="46"/>
      <c r="E151" s="46"/>
      <c r="F151" s="45">
        <v>5</v>
      </c>
      <c r="G151" s="45" t="s">
        <v>30</v>
      </c>
      <c r="H151" s="47" t="s">
        <v>31</v>
      </c>
      <c r="I151" s="45">
        <v>1</v>
      </c>
      <c r="J151" s="48" t="s">
        <v>47</v>
      </c>
      <c r="K151" s="47" t="s">
        <v>31</v>
      </c>
      <c r="L151" s="49">
        <v>1</v>
      </c>
      <c r="M151" s="48" t="s">
        <v>48</v>
      </c>
      <c r="N151" s="50">
        <f>F151*I151*L151</f>
        <v>5</v>
      </c>
      <c r="O151" s="53">
        <v>150000</v>
      </c>
      <c r="P151" s="51">
        <f>O151*N151</f>
        <v>750000</v>
      </c>
      <c r="Q151" s="187"/>
    </row>
    <row r="152" spans="1:17" x14ac:dyDescent="0.25">
      <c r="A152" s="37"/>
      <c r="B152" s="44"/>
      <c r="C152" s="45" t="s">
        <v>157</v>
      </c>
      <c r="D152" s="46"/>
      <c r="E152" s="46"/>
      <c r="F152" s="45">
        <v>25</v>
      </c>
      <c r="G152" s="45" t="s">
        <v>30</v>
      </c>
      <c r="H152" s="47" t="s">
        <v>31</v>
      </c>
      <c r="I152" s="45">
        <v>1</v>
      </c>
      <c r="J152" s="48" t="s">
        <v>33</v>
      </c>
      <c r="K152" s="47" t="s">
        <v>31</v>
      </c>
      <c r="L152" s="49">
        <v>1</v>
      </c>
      <c r="M152" s="48" t="s">
        <v>48</v>
      </c>
      <c r="N152" s="50">
        <f>F152*I152*L152</f>
        <v>25</v>
      </c>
      <c r="O152" s="53">
        <v>300000</v>
      </c>
      <c r="P152" s="51">
        <f>O152*N152</f>
        <v>7500000</v>
      </c>
      <c r="Q152" s="187"/>
    </row>
    <row r="153" spans="1:17" x14ac:dyDescent="0.25">
      <c r="A153" s="37"/>
      <c r="B153" s="44"/>
      <c r="C153" s="45"/>
      <c r="D153" s="46"/>
      <c r="E153" s="46"/>
      <c r="F153" s="45"/>
      <c r="G153" s="45"/>
      <c r="H153" s="47"/>
      <c r="I153" s="45"/>
      <c r="J153" s="48"/>
      <c r="K153" s="47"/>
      <c r="L153" s="49"/>
      <c r="M153" s="48"/>
      <c r="N153" s="50"/>
      <c r="O153" s="43"/>
      <c r="P153" s="51"/>
      <c r="Q153" s="103"/>
    </row>
    <row r="154" spans="1:17" ht="18" x14ac:dyDescent="0.25">
      <c r="A154" s="37" t="s">
        <v>34</v>
      </c>
      <c r="B154" s="38" t="s">
        <v>168</v>
      </c>
      <c r="C154" s="65"/>
      <c r="D154" s="66"/>
      <c r="E154" s="66"/>
      <c r="F154" s="45"/>
      <c r="G154" s="45"/>
      <c r="H154" s="47"/>
      <c r="I154" s="45"/>
      <c r="J154" s="48"/>
      <c r="K154" s="47"/>
      <c r="L154" s="49"/>
      <c r="M154" s="48"/>
      <c r="N154" s="50"/>
      <c r="O154" s="43"/>
      <c r="P154" s="39">
        <f>P157+P162+P165+P155</f>
        <v>145500000</v>
      </c>
      <c r="Q154" s="103"/>
    </row>
    <row r="155" spans="1:17" x14ac:dyDescent="0.25">
      <c r="A155" s="37">
        <v>521114</v>
      </c>
      <c r="B155" s="38" t="s">
        <v>35</v>
      </c>
      <c r="C155" s="2"/>
      <c r="D155" s="24"/>
      <c r="E155" s="24"/>
      <c r="N155" s="24"/>
      <c r="O155" s="33"/>
      <c r="P155" s="34">
        <f>SUM(P156)</f>
        <v>400000</v>
      </c>
      <c r="Q155" s="103"/>
    </row>
    <row r="156" spans="1:17" x14ac:dyDescent="0.25">
      <c r="A156" s="52"/>
      <c r="B156" s="44"/>
      <c r="C156" s="45" t="s">
        <v>36</v>
      </c>
      <c r="D156" s="46"/>
      <c r="E156" s="46"/>
      <c r="F156" s="45"/>
      <c r="G156" s="45"/>
      <c r="H156" s="47"/>
      <c r="I156" s="45">
        <v>4</v>
      </c>
      <c r="J156" s="48" t="s">
        <v>32</v>
      </c>
      <c r="K156" s="47"/>
      <c r="L156" s="49"/>
      <c r="M156" s="48"/>
      <c r="N156" s="50">
        <f>I156</f>
        <v>4</v>
      </c>
      <c r="O156" s="43">
        <v>100000</v>
      </c>
      <c r="P156" s="51">
        <f>O156*N156</f>
        <v>400000</v>
      </c>
      <c r="Q156" s="103"/>
    </row>
    <row r="157" spans="1:17" x14ac:dyDescent="0.25">
      <c r="A157" s="37">
        <v>521211</v>
      </c>
      <c r="B157" s="40" t="s">
        <v>28</v>
      </c>
      <c r="C157" s="1"/>
      <c r="D157" s="32"/>
      <c r="E157" s="32"/>
      <c r="F157" s="1"/>
      <c r="G157" s="1"/>
      <c r="H157" s="1"/>
      <c r="I157" s="1"/>
      <c r="J157" s="2"/>
      <c r="K157" s="1"/>
      <c r="L157" s="41"/>
      <c r="M157" s="92"/>
      <c r="N157" s="42"/>
      <c r="O157" s="43"/>
      <c r="P157" s="34">
        <f>SUM(P158:P161)</f>
        <v>22400000</v>
      </c>
      <c r="Q157" s="103"/>
    </row>
    <row r="158" spans="1:17" x14ac:dyDescent="0.25">
      <c r="A158" s="37"/>
      <c r="B158" s="38"/>
      <c r="C158" s="45" t="s">
        <v>37</v>
      </c>
      <c r="D158" s="46"/>
      <c r="E158" s="46"/>
      <c r="F158" s="45"/>
      <c r="G158" s="45"/>
      <c r="H158" s="47"/>
      <c r="I158" s="45">
        <v>4</v>
      </c>
      <c r="J158" s="48" t="s">
        <v>32</v>
      </c>
      <c r="K158" s="47"/>
      <c r="L158" s="49"/>
      <c r="M158" s="48"/>
      <c r="N158" s="50">
        <f>I158</f>
        <v>4</v>
      </c>
      <c r="O158" s="43">
        <v>1000000</v>
      </c>
      <c r="P158" s="51">
        <f>O158*N158</f>
        <v>4000000</v>
      </c>
      <c r="Q158" s="103"/>
    </row>
    <row r="159" spans="1:17" x14ac:dyDescent="0.25">
      <c r="A159" s="37"/>
      <c r="B159" s="38"/>
      <c r="C159" s="45" t="s">
        <v>38</v>
      </c>
      <c r="D159" s="46"/>
      <c r="E159" s="46"/>
      <c r="F159" s="45"/>
      <c r="G159" s="45"/>
      <c r="H159" s="47"/>
      <c r="I159" s="45">
        <v>4</v>
      </c>
      <c r="J159" s="48" t="s">
        <v>32</v>
      </c>
      <c r="K159" s="47"/>
      <c r="L159" s="49"/>
      <c r="M159" s="48"/>
      <c r="N159" s="50">
        <f>I159</f>
        <v>4</v>
      </c>
      <c r="O159" s="43">
        <v>1000000</v>
      </c>
      <c r="P159" s="51">
        <f>O159*N159</f>
        <v>4000000</v>
      </c>
      <c r="Q159" s="103"/>
    </row>
    <row r="160" spans="1:17" x14ac:dyDescent="0.25">
      <c r="A160" s="37"/>
      <c r="B160" s="38"/>
      <c r="C160" s="45" t="s">
        <v>39</v>
      </c>
      <c r="D160" s="46"/>
      <c r="E160" s="46"/>
      <c r="F160" s="45"/>
      <c r="G160" s="45"/>
      <c r="H160" s="47"/>
      <c r="I160" s="45">
        <v>4</v>
      </c>
      <c r="J160" s="48" t="s">
        <v>32</v>
      </c>
      <c r="K160" s="47"/>
      <c r="L160" s="49"/>
      <c r="M160" s="48"/>
      <c r="N160" s="50">
        <f>I160</f>
        <v>4</v>
      </c>
      <c r="O160" s="43">
        <v>2000000</v>
      </c>
      <c r="P160" s="51">
        <f>O160*N160</f>
        <v>8000000</v>
      </c>
      <c r="Q160" s="103"/>
    </row>
    <row r="161" spans="1:17" x14ac:dyDescent="0.25">
      <c r="A161" s="37"/>
      <c r="B161" s="44"/>
      <c r="C161" s="45" t="s">
        <v>29</v>
      </c>
      <c r="D161" s="46"/>
      <c r="E161" s="46"/>
      <c r="F161" s="45">
        <v>25</v>
      </c>
      <c r="G161" s="45" t="s">
        <v>30</v>
      </c>
      <c r="H161" s="47" t="s">
        <v>31</v>
      </c>
      <c r="I161" s="45">
        <v>4</v>
      </c>
      <c r="J161" s="48" t="s">
        <v>32</v>
      </c>
      <c r="K161" s="47" t="s">
        <v>31</v>
      </c>
      <c r="L161" s="49">
        <v>1</v>
      </c>
      <c r="M161" s="48" t="s">
        <v>33</v>
      </c>
      <c r="N161" s="50">
        <f>F161*I161</f>
        <v>100</v>
      </c>
      <c r="O161" s="43">
        <v>64000</v>
      </c>
      <c r="P161" s="51">
        <f>O161*N161</f>
        <v>6400000</v>
      </c>
      <c r="Q161" s="103"/>
    </row>
    <row r="162" spans="1:17" x14ac:dyDescent="0.25">
      <c r="A162" s="37">
        <v>522151</v>
      </c>
      <c r="B162" s="40" t="s">
        <v>40</v>
      </c>
      <c r="C162" s="1"/>
      <c r="D162" s="32"/>
      <c r="E162" s="32"/>
      <c r="F162" s="1"/>
      <c r="G162" s="1"/>
      <c r="H162" s="1"/>
      <c r="I162" s="2"/>
      <c r="J162" s="48"/>
      <c r="K162" s="47"/>
      <c r="L162" s="49"/>
      <c r="M162" s="48"/>
      <c r="N162" s="50"/>
      <c r="O162" s="53"/>
      <c r="P162" s="34">
        <f>SUM(P163:P164)</f>
        <v>59200000</v>
      </c>
      <c r="Q162" s="103"/>
    </row>
    <row r="163" spans="1:17" x14ac:dyDescent="0.25">
      <c r="A163" s="37"/>
      <c r="B163" s="44"/>
      <c r="C163" s="45" t="s">
        <v>41</v>
      </c>
      <c r="D163" s="46"/>
      <c r="E163" s="46"/>
      <c r="F163" s="45">
        <v>4</v>
      </c>
      <c r="G163" s="45" t="s">
        <v>30</v>
      </c>
      <c r="H163" s="47" t="s">
        <v>31</v>
      </c>
      <c r="I163" s="45">
        <v>2</v>
      </c>
      <c r="J163" s="48" t="s">
        <v>42</v>
      </c>
      <c r="K163" s="47" t="s">
        <v>31</v>
      </c>
      <c r="L163" s="49">
        <v>4</v>
      </c>
      <c r="M163" s="48" t="s">
        <v>32</v>
      </c>
      <c r="N163" s="50">
        <f>L163*I163*F163</f>
        <v>32</v>
      </c>
      <c r="O163" s="53">
        <v>1500000</v>
      </c>
      <c r="P163" s="54">
        <f>O163*N163</f>
        <v>48000000</v>
      </c>
      <c r="Q163" s="103"/>
    </row>
    <row r="164" spans="1:17" x14ac:dyDescent="0.25">
      <c r="A164" s="37"/>
      <c r="B164" s="44"/>
      <c r="C164" s="45" t="s">
        <v>43</v>
      </c>
      <c r="D164" s="46"/>
      <c r="E164" s="46"/>
      <c r="F164" s="45">
        <v>2</v>
      </c>
      <c r="G164" s="45" t="s">
        <v>30</v>
      </c>
      <c r="H164" s="47" t="s">
        <v>31</v>
      </c>
      <c r="I164" s="45">
        <v>2</v>
      </c>
      <c r="J164" s="48" t="s">
        <v>42</v>
      </c>
      <c r="K164" s="47" t="s">
        <v>31</v>
      </c>
      <c r="L164" s="49">
        <v>4</v>
      </c>
      <c r="M164" s="48" t="s">
        <v>32</v>
      </c>
      <c r="N164" s="50">
        <f t="shared" ref="N164" si="15">L164*I164*F164</f>
        <v>16</v>
      </c>
      <c r="O164" s="53">
        <v>700000</v>
      </c>
      <c r="P164" s="54">
        <f>O164*N164</f>
        <v>11200000</v>
      </c>
      <c r="Q164" s="103"/>
    </row>
    <row r="165" spans="1:17" x14ac:dyDescent="0.25">
      <c r="A165" s="31" t="s">
        <v>44</v>
      </c>
      <c r="B165" s="56" t="s">
        <v>45</v>
      </c>
      <c r="C165" s="57"/>
      <c r="D165" s="58"/>
      <c r="E165" s="58"/>
      <c r="F165" s="57"/>
      <c r="G165" s="57"/>
      <c r="H165" s="57"/>
      <c r="I165" s="57"/>
      <c r="J165" s="57"/>
      <c r="K165" s="57"/>
      <c r="L165" s="59"/>
      <c r="M165" s="60"/>
      <c r="N165" s="50"/>
      <c r="O165" s="103"/>
      <c r="P165" s="62">
        <f>SUM(P166:P170)</f>
        <v>63500000</v>
      </c>
      <c r="Q165" s="103"/>
    </row>
    <row r="166" spans="1:17" x14ac:dyDescent="0.25">
      <c r="A166" s="37"/>
      <c r="B166" s="44"/>
      <c r="C166" s="45" t="s">
        <v>55</v>
      </c>
      <c r="D166" s="46"/>
      <c r="E166" s="46"/>
      <c r="F166" s="45">
        <v>25</v>
      </c>
      <c r="G166" s="45" t="s">
        <v>30</v>
      </c>
      <c r="H166" s="47" t="s">
        <v>31</v>
      </c>
      <c r="I166" s="45">
        <v>1</v>
      </c>
      <c r="J166" s="48" t="s">
        <v>33</v>
      </c>
      <c r="K166" s="47" t="s">
        <v>31</v>
      </c>
      <c r="L166" s="49">
        <v>2</v>
      </c>
      <c r="M166" s="48" t="s">
        <v>48</v>
      </c>
      <c r="N166" s="50">
        <f>F166*I166*L166</f>
        <v>50</v>
      </c>
      <c r="O166" s="53">
        <v>330000</v>
      </c>
      <c r="P166" s="51">
        <f>O166*N166</f>
        <v>16500000</v>
      </c>
      <c r="Q166" s="187"/>
    </row>
    <row r="167" spans="1:17" x14ac:dyDescent="0.25">
      <c r="A167" s="37"/>
      <c r="B167" s="44"/>
      <c r="C167" s="45" t="s">
        <v>46</v>
      </c>
      <c r="D167" s="46"/>
      <c r="E167" s="46"/>
      <c r="F167" s="45">
        <v>25</v>
      </c>
      <c r="G167" s="45" t="s">
        <v>30</v>
      </c>
      <c r="H167" s="47" t="s">
        <v>31</v>
      </c>
      <c r="I167" s="45">
        <v>1</v>
      </c>
      <c r="J167" s="48" t="s">
        <v>47</v>
      </c>
      <c r="K167" s="47" t="s">
        <v>31</v>
      </c>
      <c r="L167" s="49">
        <v>2</v>
      </c>
      <c r="M167" s="48" t="s">
        <v>48</v>
      </c>
      <c r="N167" s="50">
        <f>F167*I167*L167</f>
        <v>50</v>
      </c>
      <c r="O167" s="53">
        <v>150000</v>
      </c>
      <c r="P167" s="51">
        <f>O167*N167</f>
        <v>7500000</v>
      </c>
      <c r="Q167" s="187"/>
    </row>
    <row r="168" spans="1:17" x14ac:dyDescent="0.25">
      <c r="A168" s="37"/>
      <c r="B168" s="44"/>
      <c r="C168" s="45" t="s">
        <v>56</v>
      </c>
      <c r="D168" s="46"/>
      <c r="E168" s="46"/>
      <c r="F168" s="45">
        <v>25</v>
      </c>
      <c r="G168" s="45" t="s">
        <v>30</v>
      </c>
      <c r="H168" s="47" t="s">
        <v>31</v>
      </c>
      <c r="I168" s="45">
        <v>1</v>
      </c>
      <c r="J168" s="48" t="s">
        <v>33</v>
      </c>
      <c r="K168" s="47" t="s">
        <v>31</v>
      </c>
      <c r="L168" s="49">
        <v>2</v>
      </c>
      <c r="M168" s="48" t="s">
        <v>48</v>
      </c>
      <c r="N168" s="50">
        <f>F168*I168*L168</f>
        <v>50</v>
      </c>
      <c r="O168" s="53">
        <v>130000</v>
      </c>
      <c r="P168" s="51">
        <f>O168*N168</f>
        <v>6500000</v>
      </c>
      <c r="Q168" s="187"/>
    </row>
    <row r="169" spans="1:17" x14ac:dyDescent="0.25">
      <c r="A169" s="37"/>
      <c r="B169" s="44"/>
      <c r="C169" s="45" t="s">
        <v>164</v>
      </c>
      <c r="D169" s="46"/>
      <c r="E169" s="46"/>
      <c r="F169" s="45">
        <v>5</v>
      </c>
      <c r="G169" s="45" t="s">
        <v>30</v>
      </c>
      <c r="H169" s="47" t="s">
        <v>31</v>
      </c>
      <c r="I169" s="45">
        <v>1</v>
      </c>
      <c r="J169" s="48" t="s">
        <v>47</v>
      </c>
      <c r="K169" s="47" t="s">
        <v>31</v>
      </c>
      <c r="L169" s="49">
        <v>4</v>
      </c>
      <c r="M169" s="48" t="s">
        <v>48</v>
      </c>
      <c r="N169" s="50">
        <f>F169*I169*L169</f>
        <v>20</v>
      </c>
      <c r="O169" s="53">
        <v>150000</v>
      </c>
      <c r="P169" s="51">
        <f>O169*N169</f>
        <v>3000000</v>
      </c>
      <c r="Q169" s="103"/>
    </row>
    <row r="170" spans="1:17" x14ac:dyDescent="0.25">
      <c r="A170" s="37"/>
      <c r="B170" s="44"/>
      <c r="C170" s="45" t="s">
        <v>104</v>
      </c>
      <c r="D170" s="46"/>
      <c r="E170" s="46"/>
      <c r="F170" s="45">
        <v>25</v>
      </c>
      <c r="G170" s="45" t="s">
        <v>30</v>
      </c>
      <c r="H170" s="47" t="s">
        <v>31</v>
      </c>
      <c r="I170" s="45">
        <v>1</v>
      </c>
      <c r="J170" s="48" t="s">
        <v>33</v>
      </c>
      <c r="K170" s="47" t="s">
        <v>31</v>
      </c>
      <c r="L170" s="49">
        <v>4</v>
      </c>
      <c r="M170" s="48" t="s">
        <v>48</v>
      </c>
      <c r="N170" s="50">
        <f>F170*I170*L170</f>
        <v>100</v>
      </c>
      <c r="O170" s="53">
        <v>300000</v>
      </c>
      <c r="P170" s="51">
        <f>O170*N170</f>
        <v>30000000</v>
      </c>
      <c r="Q170" s="103"/>
    </row>
    <row r="171" spans="1:17" x14ac:dyDescent="0.25">
      <c r="A171" s="55"/>
      <c r="B171" s="56"/>
      <c r="C171" s="45"/>
      <c r="D171" s="46"/>
      <c r="E171" s="46"/>
      <c r="F171" s="45"/>
      <c r="G171" s="45"/>
      <c r="H171" s="47"/>
      <c r="I171" s="45"/>
      <c r="J171" s="48"/>
      <c r="K171" s="47"/>
      <c r="L171" s="49"/>
      <c r="M171" s="48"/>
      <c r="N171" s="50"/>
      <c r="O171" s="68"/>
      <c r="P171" s="51"/>
      <c r="Q171" s="187"/>
    </row>
    <row r="172" spans="1:17" s="176" customFormat="1" ht="18" x14ac:dyDescent="0.25">
      <c r="A172" s="37" t="s">
        <v>49</v>
      </c>
      <c r="B172" s="38" t="s">
        <v>105</v>
      </c>
      <c r="C172" s="45"/>
      <c r="D172" s="46"/>
      <c r="E172" s="46"/>
      <c r="F172" s="45"/>
      <c r="G172" s="45"/>
      <c r="H172" s="47"/>
      <c r="I172" s="45"/>
      <c r="J172" s="48"/>
      <c r="K172" s="47"/>
      <c r="L172" s="49"/>
      <c r="M172" s="48"/>
      <c r="N172" s="50"/>
      <c r="O172" s="43"/>
      <c r="P172" s="39">
        <f>SUM(P174:P174)</f>
        <v>45000000</v>
      </c>
      <c r="Q172" s="328"/>
    </row>
    <row r="173" spans="1:17" s="176" customFormat="1" x14ac:dyDescent="0.25">
      <c r="A173" s="37">
        <v>522131</v>
      </c>
      <c r="B173" s="38" t="s">
        <v>117</v>
      </c>
      <c r="C173" s="45"/>
      <c r="D173" s="46"/>
      <c r="E173" s="46"/>
      <c r="F173" s="45"/>
      <c r="G173" s="45"/>
      <c r="H173" s="47"/>
      <c r="I173" s="45"/>
      <c r="J173" s="48"/>
      <c r="K173" s="47"/>
      <c r="L173" s="49"/>
      <c r="M173" s="48"/>
      <c r="N173" s="50"/>
      <c r="O173" s="43"/>
      <c r="P173" s="51"/>
      <c r="Q173" s="328"/>
    </row>
    <row r="174" spans="1:17" s="176" customFormat="1" x14ac:dyDescent="0.25">
      <c r="A174" s="37"/>
      <c r="B174" s="44"/>
      <c r="C174" s="45" t="s">
        <v>105</v>
      </c>
      <c r="D174" s="46"/>
      <c r="E174" s="46"/>
      <c r="F174" s="45"/>
      <c r="G174" s="45"/>
      <c r="H174" s="47"/>
      <c r="I174" s="45">
        <v>1</v>
      </c>
      <c r="J174" s="48" t="s">
        <v>32</v>
      </c>
      <c r="K174" s="47"/>
      <c r="L174" s="49"/>
      <c r="M174" s="48"/>
      <c r="N174" s="50">
        <v>1</v>
      </c>
      <c r="O174" s="43">
        <v>45000000</v>
      </c>
      <c r="P174" s="51">
        <f>O174</f>
        <v>45000000</v>
      </c>
      <c r="Q174" s="328"/>
    </row>
    <row r="175" spans="1:17" x14ac:dyDescent="0.25">
      <c r="A175" s="37"/>
      <c r="B175" s="44"/>
      <c r="C175" s="45"/>
      <c r="D175" s="46"/>
      <c r="E175" s="46"/>
      <c r="F175" s="45"/>
      <c r="G175" s="45"/>
      <c r="H175" s="47"/>
      <c r="I175" s="45"/>
      <c r="J175" s="48"/>
      <c r="K175" s="47"/>
      <c r="L175" s="49"/>
      <c r="M175" s="48"/>
      <c r="N175" s="50"/>
      <c r="O175" s="43"/>
      <c r="P175" s="51"/>
      <c r="Q175" s="103"/>
    </row>
    <row r="176" spans="1:17" ht="18" x14ac:dyDescent="0.25">
      <c r="A176" s="37" t="s">
        <v>50</v>
      </c>
      <c r="B176" s="38" t="s">
        <v>106</v>
      </c>
      <c r="C176" s="45"/>
      <c r="D176" s="46"/>
      <c r="E176" s="46"/>
      <c r="F176" s="45"/>
      <c r="G176" s="45"/>
      <c r="H176" s="47"/>
      <c r="I176" s="45"/>
      <c r="J176" s="48"/>
      <c r="K176" s="47"/>
      <c r="L176" s="49"/>
      <c r="M176" s="48"/>
      <c r="N176" s="50"/>
      <c r="O176" s="43"/>
      <c r="P176" s="39">
        <f>P177+P179+P184+P187</f>
        <v>21350000</v>
      </c>
      <c r="Q176" s="103"/>
    </row>
    <row r="177" spans="1:20" x14ac:dyDescent="0.25">
      <c r="A177" s="37">
        <v>521114</v>
      </c>
      <c r="B177" s="38" t="s">
        <v>35</v>
      </c>
      <c r="C177" s="2"/>
      <c r="D177" s="24"/>
      <c r="E177" s="24"/>
      <c r="N177" s="24"/>
      <c r="O177" s="33"/>
      <c r="P177" s="34">
        <f>SUM(P178)</f>
        <v>100000</v>
      </c>
      <c r="Q177" s="103"/>
    </row>
    <row r="178" spans="1:20" x14ac:dyDescent="0.25">
      <c r="A178" s="52"/>
      <c r="B178" s="44"/>
      <c r="C178" s="45" t="s">
        <v>36</v>
      </c>
      <c r="D178" s="46"/>
      <c r="E178" s="46"/>
      <c r="F178" s="45"/>
      <c r="G178" s="45"/>
      <c r="H178" s="47"/>
      <c r="I178" s="45">
        <v>1</v>
      </c>
      <c r="J178" s="48" t="s">
        <v>32</v>
      </c>
      <c r="K178" s="47"/>
      <c r="L178" s="49"/>
      <c r="M178" s="48"/>
      <c r="N178" s="50">
        <f>I178</f>
        <v>1</v>
      </c>
      <c r="O178" s="43">
        <v>100000</v>
      </c>
      <c r="P178" s="51">
        <f>O178*N178</f>
        <v>100000</v>
      </c>
      <c r="Q178" s="103"/>
    </row>
    <row r="179" spans="1:20" x14ac:dyDescent="0.25">
      <c r="A179" s="37">
        <v>521211</v>
      </c>
      <c r="B179" s="40" t="s">
        <v>28</v>
      </c>
      <c r="C179" s="1"/>
      <c r="D179" s="32"/>
      <c r="E179" s="32"/>
      <c r="F179" s="1"/>
      <c r="G179" s="1"/>
      <c r="H179" s="1"/>
      <c r="I179" s="1"/>
      <c r="J179" s="2"/>
      <c r="K179" s="1"/>
      <c r="L179" s="41"/>
      <c r="M179" s="92"/>
      <c r="N179" s="42"/>
      <c r="O179" s="43"/>
      <c r="P179" s="34">
        <f>SUM(P180:P183)</f>
        <v>5600000</v>
      </c>
      <c r="Q179" s="103"/>
    </row>
    <row r="180" spans="1:20" x14ac:dyDescent="0.25">
      <c r="A180" s="37"/>
      <c r="B180" s="38"/>
      <c r="C180" s="45" t="s">
        <v>37</v>
      </c>
      <c r="D180" s="46"/>
      <c r="E180" s="46"/>
      <c r="F180" s="45"/>
      <c r="G180" s="45"/>
      <c r="H180" s="47"/>
      <c r="I180" s="45">
        <v>1</v>
      </c>
      <c r="J180" s="48" t="s">
        <v>32</v>
      </c>
      <c r="K180" s="47"/>
      <c r="L180" s="49"/>
      <c r="M180" s="48"/>
      <c r="N180" s="50">
        <f>I180</f>
        <v>1</v>
      </c>
      <c r="O180" s="43">
        <v>1000000</v>
      </c>
      <c r="P180" s="51">
        <f>O180*N180</f>
        <v>1000000</v>
      </c>
      <c r="Q180" s="103"/>
    </row>
    <row r="181" spans="1:20" x14ac:dyDescent="0.25">
      <c r="A181" s="37"/>
      <c r="B181" s="38"/>
      <c r="C181" s="45" t="s">
        <v>38</v>
      </c>
      <c r="D181" s="46"/>
      <c r="E181" s="46"/>
      <c r="F181" s="45"/>
      <c r="G181" s="45"/>
      <c r="H181" s="47"/>
      <c r="I181" s="45">
        <v>1</v>
      </c>
      <c r="J181" s="48" t="s">
        <v>32</v>
      </c>
      <c r="K181" s="47"/>
      <c r="L181" s="49"/>
      <c r="M181" s="48"/>
      <c r="N181" s="50">
        <f>I181</f>
        <v>1</v>
      </c>
      <c r="O181" s="43">
        <v>1000000</v>
      </c>
      <c r="P181" s="51">
        <f>O181*N181</f>
        <v>1000000</v>
      </c>
      <c r="Q181" s="103"/>
    </row>
    <row r="182" spans="1:20" x14ac:dyDescent="0.25">
      <c r="A182" s="37"/>
      <c r="B182" s="38"/>
      <c r="C182" s="45" t="s">
        <v>39</v>
      </c>
      <c r="D182" s="46"/>
      <c r="E182" s="46"/>
      <c r="F182" s="45"/>
      <c r="G182" s="45"/>
      <c r="H182" s="47"/>
      <c r="I182" s="45">
        <v>1</v>
      </c>
      <c r="J182" s="48" t="s">
        <v>32</v>
      </c>
      <c r="K182" s="47"/>
      <c r="L182" s="49"/>
      <c r="M182" s="48"/>
      <c r="N182" s="50">
        <f>I182</f>
        <v>1</v>
      </c>
      <c r="O182" s="43">
        <v>2000000</v>
      </c>
      <c r="P182" s="51">
        <f>O182*N182</f>
        <v>2000000</v>
      </c>
      <c r="Q182" s="103"/>
    </row>
    <row r="183" spans="1:20" x14ac:dyDescent="0.25">
      <c r="A183" s="37"/>
      <c r="B183" s="44"/>
      <c r="C183" s="45" t="s">
        <v>29</v>
      </c>
      <c r="D183" s="46"/>
      <c r="E183" s="46"/>
      <c r="F183" s="45">
        <v>25</v>
      </c>
      <c r="G183" s="45" t="s">
        <v>30</v>
      </c>
      <c r="H183" s="47" t="s">
        <v>31</v>
      </c>
      <c r="I183" s="45">
        <v>1</v>
      </c>
      <c r="J183" s="48" t="s">
        <v>32</v>
      </c>
      <c r="K183" s="47" t="s">
        <v>31</v>
      </c>
      <c r="L183" s="49">
        <v>1</v>
      </c>
      <c r="M183" s="48" t="s">
        <v>33</v>
      </c>
      <c r="N183" s="50">
        <f>F183*I183</f>
        <v>25</v>
      </c>
      <c r="O183" s="43">
        <v>64000</v>
      </c>
      <c r="P183" s="51">
        <f>O183*N183</f>
        <v>1600000</v>
      </c>
      <c r="Q183" s="103"/>
    </row>
    <row r="184" spans="1:20" x14ac:dyDescent="0.25">
      <c r="A184" s="37">
        <v>522151</v>
      </c>
      <c r="B184" s="40" t="s">
        <v>40</v>
      </c>
      <c r="C184" s="1"/>
      <c r="D184" s="32"/>
      <c r="E184" s="32"/>
      <c r="F184" s="1"/>
      <c r="G184" s="1"/>
      <c r="H184" s="1"/>
      <c r="I184" s="2"/>
      <c r="J184" s="48"/>
      <c r="K184" s="47"/>
      <c r="L184" s="49"/>
      <c r="M184" s="48"/>
      <c r="N184" s="50"/>
      <c r="O184" s="53"/>
      <c r="P184" s="34">
        <f>SUM(P185:P186)</f>
        <v>7400000</v>
      </c>
      <c r="Q184" s="103"/>
    </row>
    <row r="185" spans="1:20" x14ac:dyDescent="0.25">
      <c r="A185" s="37"/>
      <c r="B185" s="44"/>
      <c r="C185" s="45" t="s">
        <v>41</v>
      </c>
      <c r="D185" s="46"/>
      <c r="E185" s="46"/>
      <c r="F185" s="45">
        <v>2</v>
      </c>
      <c r="G185" s="45" t="s">
        <v>30</v>
      </c>
      <c r="H185" s="47" t="s">
        <v>31</v>
      </c>
      <c r="I185" s="45">
        <v>2</v>
      </c>
      <c r="J185" s="48" t="s">
        <v>42</v>
      </c>
      <c r="K185" s="47" t="s">
        <v>31</v>
      </c>
      <c r="L185" s="49">
        <v>1</v>
      </c>
      <c r="M185" s="48" t="s">
        <v>32</v>
      </c>
      <c r="N185" s="50">
        <f>L185*I185*F185</f>
        <v>4</v>
      </c>
      <c r="O185" s="53">
        <v>1500000</v>
      </c>
      <c r="P185" s="54">
        <f>O185*N185</f>
        <v>6000000</v>
      </c>
      <c r="Q185" s="103"/>
    </row>
    <row r="186" spans="1:20" x14ac:dyDescent="0.25">
      <c r="A186" s="37"/>
      <c r="B186" s="44"/>
      <c r="C186" s="45" t="s">
        <v>43</v>
      </c>
      <c r="D186" s="46"/>
      <c r="E186" s="46"/>
      <c r="F186" s="45">
        <v>1</v>
      </c>
      <c r="G186" s="45" t="s">
        <v>30</v>
      </c>
      <c r="H186" s="47" t="s">
        <v>31</v>
      </c>
      <c r="I186" s="45">
        <v>2</v>
      </c>
      <c r="J186" s="48" t="s">
        <v>42</v>
      </c>
      <c r="K186" s="47" t="s">
        <v>31</v>
      </c>
      <c r="L186" s="49">
        <v>1</v>
      </c>
      <c r="M186" s="48" t="s">
        <v>32</v>
      </c>
      <c r="N186" s="50">
        <f t="shared" ref="N186" si="16">L186*I186*F186</f>
        <v>2</v>
      </c>
      <c r="O186" s="53">
        <v>700000</v>
      </c>
      <c r="P186" s="54">
        <f>O186*N186</f>
        <v>1400000</v>
      </c>
      <c r="Q186" s="103"/>
    </row>
    <row r="187" spans="1:20" x14ac:dyDescent="0.25">
      <c r="A187" s="31" t="s">
        <v>44</v>
      </c>
      <c r="B187" s="56" t="s">
        <v>45</v>
      </c>
      <c r="C187" s="57"/>
      <c r="D187" s="58"/>
      <c r="E187" s="58"/>
      <c r="F187" s="57"/>
      <c r="G187" s="57"/>
      <c r="H187" s="57"/>
      <c r="I187" s="57"/>
      <c r="J187" s="57"/>
      <c r="K187" s="57"/>
      <c r="L187" s="59"/>
      <c r="M187" s="60"/>
      <c r="N187" s="50"/>
      <c r="O187" s="103"/>
      <c r="P187" s="62">
        <f>SUM(P188:P189)</f>
        <v>8250000</v>
      </c>
      <c r="Q187" s="103"/>
    </row>
    <row r="188" spans="1:20" x14ac:dyDescent="0.25">
      <c r="A188" s="37"/>
      <c r="B188" s="44"/>
      <c r="C188" s="45" t="s">
        <v>107</v>
      </c>
      <c r="D188" s="46"/>
      <c r="E188" s="46"/>
      <c r="F188" s="45">
        <v>5</v>
      </c>
      <c r="G188" s="45" t="s">
        <v>30</v>
      </c>
      <c r="H188" s="47" t="s">
        <v>31</v>
      </c>
      <c r="I188" s="45">
        <v>1</v>
      </c>
      <c r="J188" s="48" t="s">
        <v>47</v>
      </c>
      <c r="K188" s="47" t="s">
        <v>31</v>
      </c>
      <c r="L188" s="49">
        <v>1</v>
      </c>
      <c r="M188" s="48" t="s">
        <v>48</v>
      </c>
      <c r="N188" s="50">
        <f>F188*I188*L188</f>
        <v>5</v>
      </c>
      <c r="O188" s="53">
        <v>150000</v>
      </c>
      <c r="P188" s="51">
        <f>O188*N188</f>
        <v>750000</v>
      </c>
      <c r="Q188" s="103"/>
    </row>
    <row r="189" spans="1:20" x14ac:dyDescent="0.25">
      <c r="A189" s="37"/>
      <c r="B189" s="44"/>
      <c r="C189" s="45" t="s">
        <v>104</v>
      </c>
      <c r="D189" s="46"/>
      <c r="E189" s="46"/>
      <c r="F189" s="45">
        <v>25</v>
      </c>
      <c r="G189" s="45" t="s">
        <v>30</v>
      </c>
      <c r="H189" s="47" t="s">
        <v>31</v>
      </c>
      <c r="I189" s="45">
        <v>1</v>
      </c>
      <c r="J189" s="48" t="s">
        <v>33</v>
      </c>
      <c r="K189" s="47" t="s">
        <v>31</v>
      </c>
      <c r="L189" s="49">
        <v>1</v>
      </c>
      <c r="M189" s="48" t="s">
        <v>48</v>
      </c>
      <c r="N189" s="50">
        <f>F189*I189*L189</f>
        <v>25</v>
      </c>
      <c r="O189" s="53">
        <v>300000</v>
      </c>
      <c r="P189" s="51">
        <f>O189*N189</f>
        <v>7500000</v>
      </c>
      <c r="Q189" s="103"/>
    </row>
    <row r="190" spans="1:20" x14ac:dyDescent="0.25">
      <c r="A190" s="37"/>
      <c r="B190" s="44"/>
      <c r="C190" s="45"/>
      <c r="D190" s="46"/>
      <c r="E190" s="46"/>
      <c r="F190" s="45"/>
      <c r="G190" s="45"/>
      <c r="H190" s="47"/>
      <c r="I190" s="45"/>
      <c r="J190" s="48"/>
      <c r="K190" s="47"/>
      <c r="L190" s="49"/>
      <c r="M190" s="48"/>
      <c r="N190" s="50"/>
      <c r="O190" s="53"/>
      <c r="P190" s="51"/>
      <c r="Q190" s="187"/>
    </row>
    <row r="191" spans="1:20" ht="18" x14ac:dyDescent="0.25">
      <c r="A191" s="37" t="s">
        <v>318</v>
      </c>
      <c r="B191" s="38" t="s">
        <v>313</v>
      </c>
      <c r="C191" s="45"/>
      <c r="D191" s="46"/>
      <c r="E191" s="46"/>
      <c r="F191" s="45"/>
      <c r="G191" s="45"/>
      <c r="H191" s="47"/>
      <c r="I191" s="45"/>
      <c r="J191" s="48"/>
      <c r="K191" s="47"/>
      <c r="L191" s="49"/>
      <c r="M191" s="48"/>
      <c r="N191" s="50"/>
      <c r="O191" s="53"/>
      <c r="P191" s="39">
        <f>P194+P199+P202+P206+P223+P192</f>
        <v>210640000</v>
      </c>
      <c r="Q191" s="328"/>
      <c r="R191" s="81"/>
      <c r="T191" s="399"/>
    </row>
    <row r="192" spans="1:20" x14ac:dyDescent="0.25">
      <c r="A192" s="37">
        <v>521114</v>
      </c>
      <c r="B192" s="38" t="s">
        <v>35</v>
      </c>
      <c r="C192" s="2"/>
      <c r="D192" s="24"/>
      <c r="E192" s="24"/>
      <c r="N192" s="24"/>
      <c r="O192" s="33"/>
      <c r="P192" s="34">
        <f>SUM(P193)</f>
        <v>750000</v>
      </c>
      <c r="Q192" s="328"/>
      <c r="R192" s="400"/>
      <c r="T192" s="399"/>
    </row>
    <row r="193" spans="1:20" x14ac:dyDescent="0.25">
      <c r="A193" s="52"/>
      <c r="B193" s="44"/>
      <c r="C193" s="45" t="s">
        <v>36</v>
      </c>
      <c r="D193" s="46"/>
      <c r="E193" s="46"/>
      <c r="F193" s="45"/>
      <c r="G193" s="45"/>
      <c r="H193" s="47"/>
      <c r="I193" s="45">
        <v>3</v>
      </c>
      <c r="J193" s="48" t="s">
        <v>32</v>
      </c>
      <c r="K193" s="47"/>
      <c r="L193" s="49"/>
      <c r="M193" s="48"/>
      <c r="N193" s="50">
        <f>I193</f>
        <v>3</v>
      </c>
      <c r="O193" s="43">
        <v>250000</v>
      </c>
      <c r="P193" s="51">
        <f>O193*N193</f>
        <v>750000</v>
      </c>
      <c r="Q193" s="328"/>
      <c r="R193" s="400"/>
      <c r="T193" s="399"/>
    </row>
    <row r="194" spans="1:20" ht="15.75" customHeight="1" x14ac:dyDescent="0.25">
      <c r="A194" s="37">
        <v>521211</v>
      </c>
      <c r="B194" s="40" t="s">
        <v>28</v>
      </c>
      <c r="C194" s="1"/>
      <c r="D194" s="32"/>
      <c r="E194" s="32"/>
      <c r="F194" s="1"/>
      <c r="G194" s="1"/>
      <c r="H194" s="1"/>
      <c r="I194" s="1"/>
      <c r="J194" s="2"/>
      <c r="K194" s="1"/>
      <c r="L194" s="41"/>
      <c r="M194" s="92"/>
      <c r="N194" s="42"/>
      <c r="O194" s="43"/>
      <c r="P194" s="34">
        <f>SUM(P195:P198)</f>
        <v>28000000</v>
      </c>
      <c r="Q194" s="328"/>
      <c r="R194" s="81"/>
      <c r="T194" s="399"/>
    </row>
    <row r="195" spans="1:20" x14ac:dyDescent="0.25">
      <c r="A195" s="37"/>
      <c r="B195" s="38"/>
      <c r="C195" s="45" t="s">
        <v>37</v>
      </c>
      <c r="D195" s="46"/>
      <c r="E195" s="46"/>
      <c r="F195" s="45"/>
      <c r="G195" s="45"/>
      <c r="H195" s="47"/>
      <c r="I195" s="45">
        <v>3</v>
      </c>
      <c r="J195" s="48" t="s">
        <v>32</v>
      </c>
      <c r="K195" s="47"/>
      <c r="L195" s="49"/>
      <c r="M195" s="48"/>
      <c r="N195" s="50">
        <f>I195</f>
        <v>3</v>
      </c>
      <c r="O195" s="43">
        <v>1000000</v>
      </c>
      <c r="P195" s="51">
        <f>O195*N195</f>
        <v>3000000</v>
      </c>
      <c r="Q195" s="328"/>
      <c r="R195" s="81"/>
      <c r="T195" s="399"/>
    </row>
    <row r="196" spans="1:20" x14ac:dyDescent="0.25">
      <c r="A196" s="37"/>
      <c r="B196" s="38"/>
      <c r="C196" s="45" t="s">
        <v>38</v>
      </c>
      <c r="D196" s="46"/>
      <c r="E196" s="46"/>
      <c r="F196" s="45"/>
      <c r="G196" s="45"/>
      <c r="H196" s="47"/>
      <c r="I196" s="45">
        <v>3</v>
      </c>
      <c r="J196" s="48" t="s">
        <v>32</v>
      </c>
      <c r="K196" s="47"/>
      <c r="L196" s="49"/>
      <c r="M196" s="48"/>
      <c r="N196" s="50">
        <f t="shared" ref="N196:N197" si="17">I196</f>
        <v>3</v>
      </c>
      <c r="O196" s="43">
        <v>1000000</v>
      </c>
      <c r="P196" s="51">
        <f>O196*N196</f>
        <v>3000000</v>
      </c>
      <c r="Q196" s="328"/>
      <c r="R196" s="81"/>
      <c r="T196" s="399"/>
    </row>
    <row r="197" spans="1:20" x14ac:dyDescent="0.25">
      <c r="A197" s="37"/>
      <c r="B197" s="38"/>
      <c r="C197" s="45" t="s">
        <v>39</v>
      </c>
      <c r="D197" s="46"/>
      <c r="E197" s="46"/>
      <c r="F197" s="45"/>
      <c r="G197" s="45"/>
      <c r="H197" s="47"/>
      <c r="I197" s="45">
        <v>3</v>
      </c>
      <c r="J197" s="48" t="s">
        <v>32</v>
      </c>
      <c r="K197" s="47"/>
      <c r="L197" s="49"/>
      <c r="M197" s="48"/>
      <c r="N197" s="50">
        <f t="shared" si="17"/>
        <v>3</v>
      </c>
      <c r="O197" s="43">
        <v>2000000</v>
      </c>
      <c r="P197" s="51">
        <f>O197*N197</f>
        <v>6000000</v>
      </c>
      <c r="Q197" s="328"/>
      <c r="R197" s="81"/>
      <c r="T197" s="399"/>
    </row>
    <row r="198" spans="1:20" x14ac:dyDescent="0.25">
      <c r="A198" s="37"/>
      <c r="B198" s="44"/>
      <c r="C198" s="45" t="s">
        <v>29</v>
      </c>
      <c r="D198" s="46"/>
      <c r="E198" s="46"/>
      <c r="F198" s="45">
        <v>25</v>
      </c>
      <c r="G198" s="45" t="s">
        <v>30</v>
      </c>
      <c r="H198" s="47" t="s">
        <v>31</v>
      </c>
      <c r="I198" s="45">
        <v>10</v>
      </c>
      <c r="J198" s="48" t="s">
        <v>32</v>
      </c>
      <c r="K198" s="47" t="s">
        <v>31</v>
      </c>
      <c r="L198" s="49">
        <v>1</v>
      </c>
      <c r="M198" s="48" t="s">
        <v>33</v>
      </c>
      <c r="N198" s="50">
        <f>F198*I198</f>
        <v>250</v>
      </c>
      <c r="O198" s="43">
        <v>64000</v>
      </c>
      <c r="P198" s="51">
        <f>O198*N198</f>
        <v>16000000</v>
      </c>
      <c r="Q198" s="328"/>
      <c r="R198" s="81"/>
      <c r="T198" s="399"/>
    </row>
    <row r="199" spans="1:20" x14ac:dyDescent="0.25">
      <c r="A199" s="37">
        <v>522151</v>
      </c>
      <c r="B199" s="40" t="s">
        <v>40</v>
      </c>
      <c r="C199" s="1"/>
      <c r="D199" s="32"/>
      <c r="E199" s="32"/>
      <c r="F199" s="1"/>
      <c r="G199" s="1"/>
      <c r="H199" s="1"/>
      <c r="I199" s="2"/>
      <c r="J199" s="48"/>
      <c r="K199" s="47"/>
      <c r="L199" s="49"/>
      <c r="M199" s="48"/>
      <c r="N199" s="50"/>
      <c r="O199" s="53"/>
      <c r="P199" s="34">
        <f>SUM(P200:P201)</f>
        <v>56000000</v>
      </c>
      <c r="Q199" s="328"/>
      <c r="R199" s="81"/>
      <c r="T199" s="399"/>
    </row>
    <row r="200" spans="1:20" x14ac:dyDescent="0.25">
      <c r="A200" s="37"/>
      <c r="B200" s="44"/>
      <c r="C200" s="45" t="s">
        <v>41</v>
      </c>
      <c r="D200" s="46"/>
      <c r="E200" s="46"/>
      <c r="F200" s="45">
        <v>4</v>
      </c>
      <c r="G200" s="45" t="s">
        <v>30</v>
      </c>
      <c r="H200" s="47" t="s">
        <v>31</v>
      </c>
      <c r="I200" s="45">
        <v>2</v>
      </c>
      <c r="J200" s="48" t="s">
        <v>42</v>
      </c>
      <c r="K200" s="47" t="s">
        <v>31</v>
      </c>
      <c r="L200" s="49">
        <v>4</v>
      </c>
      <c r="M200" s="48" t="s">
        <v>32</v>
      </c>
      <c r="N200" s="50">
        <f t="shared" ref="N200:N201" si="18">L200*I200*F200</f>
        <v>32</v>
      </c>
      <c r="O200" s="53">
        <v>1400000</v>
      </c>
      <c r="P200" s="54">
        <f>O200*N200</f>
        <v>44800000</v>
      </c>
      <c r="Q200" s="328"/>
      <c r="R200" s="81"/>
      <c r="T200" s="399"/>
    </row>
    <row r="201" spans="1:20" x14ac:dyDescent="0.25">
      <c r="A201" s="37"/>
      <c r="B201" s="44"/>
      <c r="C201" s="45" t="s">
        <v>43</v>
      </c>
      <c r="D201" s="46"/>
      <c r="E201" s="46"/>
      <c r="F201" s="45">
        <v>2</v>
      </c>
      <c r="G201" s="45" t="s">
        <v>30</v>
      </c>
      <c r="H201" s="47" t="s">
        <v>31</v>
      </c>
      <c r="I201" s="45">
        <v>2</v>
      </c>
      <c r="J201" s="48" t="s">
        <v>42</v>
      </c>
      <c r="K201" s="47" t="s">
        <v>31</v>
      </c>
      <c r="L201" s="49">
        <v>4</v>
      </c>
      <c r="M201" s="48" t="s">
        <v>32</v>
      </c>
      <c r="N201" s="50">
        <f t="shared" si="18"/>
        <v>16</v>
      </c>
      <c r="O201" s="53">
        <v>700000</v>
      </c>
      <c r="P201" s="54">
        <f>O201*N201</f>
        <v>11200000</v>
      </c>
      <c r="Q201" s="328"/>
      <c r="R201" s="81"/>
      <c r="T201" s="399"/>
    </row>
    <row r="202" spans="1:20" x14ac:dyDescent="0.25">
      <c r="A202" s="37">
        <v>524111</v>
      </c>
      <c r="B202" s="38" t="s">
        <v>58</v>
      </c>
      <c r="C202" s="10"/>
      <c r="D202" s="64"/>
      <c r="E202" s="64"/>
      <c r="G202" s="10"/>
      <c r="H202" s="10"/>
      <c r="K202" s="11"/>
      <c r="L202" s="49"/>
      <c r="M202" s="48"/>
      <c r="N202" s="50"/>
      <c r="O202" s="53"/>
      <c r="P202" s="34">
        <f>SUM(P203:P205)</f>
        <v>27800000</v>
      </c>
      <c r="Q202" s="328"/>
      <c r="R202" s="81"/>
      <c r="T202" s="399"/>
    </row>
    <row r="203" spans="1:20" x14ac:dyDescent="0.25">
      <c r="A203" s="37"/>
      <c r="B203" s="44"/>
      <c r="C203" s="10" t="s">
        <v>59</v>
      </c>
      <c r="D203" s="64"/>
      <c r="E203" s="64"/>
      <c r="F203" s="9">
        <v>2</v>
      </c>
      <c r="G203" s="9" t="s">
        <v>30</v>
      </c>
      <c r="H203" s="10" t="s">
        <v>31</v>
      </c>
      <c r="I203" s="12">
        <v>1</v>
      </c>
      <c r="J203" s="10" t="s">
        <v>47</v>
      </c>
      <c r="K203" s="11" t="s">
        <v>31</v>
      </c>
      <c r="L203" s="12">
        <v>2</v>
      </c>
      <c r="M203" s="10" t="s">
        <v>48</v>
      </c>
      <c r="N203" s="50">
        <f>L203*I203*F203</f>
        <v>4</v>
      </c>
      <c r="O203" s="53">
        <v>4500000</v>
      </c>
      <c r="P203" s="54">
        <f>O203*N203</f>
        <v>18000000</v>
      </c>
      <c r="Q203" s="328"/>
      <c r="R203" s="81"/>
      <c r="T203" s="399"/>
    </row>
    <row r="204" spans="1:20" x14ac:dyDescent="0.25">
      <c r="A204" s="37"/>
      <c r="B204" s="44"/>
      <c r="C204" s="10" t="s">
        <v>60</v>
      </c>
      <c r="D204" s="64"/>
      <c r="E204" s="64"/>
      <c r="F204" s="9">
        <v>2</v>
      </c>
      <c r="G204" s="9" t="s">
        <v>30</v>
      </c>
      <c r="H204" s="10" t="s">
        <v>31</v>
      </c>
      <c r="I204" s="12">
        <v>3</v>
      </c>
      <c r="J204" s="10" t="s">
        <v>33</v>
      </c>
      <c r="K204" s="11" t="s">
        <v>31</v>
      </c>
      <c r="L204" s="12">
        <v>2</v>
      </c>
      <c r="M204" s="10" t="s">
        <v>48</v>
      </c>
      <c r="N204" s="50">
        <f>L204*I204*F204</f>
        <v>12</v>
      </c>
      <c r="O204" s="53">
        <v>450000</v>
      </c>
      <c r="P204" s="54">
        <f>O204*N204</f>
        <v>5400000</v>
      </c>
      <c r="Q204" s="328"/>
      <c r="R204" s="81"/>
      <c r="T204" s="399"/>
    </row>
    <row r="205" spans="1:20" x14ac:dyDescent="0.25">
      <c r="A205" s="37"/>
      <c r="B205" s="44"/>
      <c r="C205" s="45" t="s">
        <v>61</v>
      </c>
      <c r="D205" s="46"/>
      <c r="E205" s="46"/>
      <c r="F205" s="45">
        <v>2</v>
      </c>
      <c r="G205" s="45" t="s">
        <v>30</v>
      </c>
      <c r="H205" s="47" t="s">
        <v>31</v>
      </c>
      <c r="I205" s="45">
        <v>2</v>
      </c>
      <c r="J205" s="48" t="s">
        <v>33</v>
      </c>
      <c r="K205" s="47" t="s">
        <v>31</v>
      </c>
      <c r="L205" s="49">
        <v>2</v>
      </c>
      <c r="M205" s="48" t="s">
        <v>48</v>
      </c>
      <c r="N205" s="50">
        <f>L205*I205*F205</f>
        <v>8</v>
      </c>
      <c r="O205" s="53">
        <v>550000</v>
      </c>
      <c r="P205" s="54">
        <f>O205*N205</f>
        <v>4400000</v>
      </c>
      <c r="Q205" s="328"/>
      <c r="R205" s="81"/>
      <c r="T205" s="399"/>
    </row>
    <row r="206" spans="1:20" x14ac:dyDescent="0.25">
      <c r="A206" s="31" t="s">
        <v>44</v>
      </c>
      <c r="B206" s="56" t="s">
        <v>45</v>
      </c>
      <c r="C206" s="57"/>
      <c r="D206" s="58"/>
      <c r="E206" s="58"/>
      <c r="F206" s="45"/>
      <c r="G206" s="45"/>
      <c r="H206" s="47"/>
      <c r="I206" s="45"/>
      <c r="J206" s="48"/>
      <c r="K206" s="47"/>
      <c r="L206" s="49"/>
      <c r="M206" s="48"/>
      <c r="N206" s="50"/>
      <c r="O206" s="53"/>
      <c r="P206" s="34">
        <f>SUM(P207:P222)</f>
        <v>85610000</v>
      </c>
      <c r="Q206" s="328"/>
      <c r="R206" s="81"/>
      <c r="T206" s="399"/>
    </row>
    <row r="207" spans="1:20" x14ac:dyDescent="0.25">
      <c r="A207" s="37"/>
      <c r="B207" s="44"/>
      <c r="C207" s="45" t="s">
        <v>314</v>
      </c>
      <c r="D207" s="46"/>
      <c r="E207" s="46"/>
      <c r="F207" s="45">
        <v>10</v>
      </c>
      <c r="G207" s="45" t="s">
        <v>30</v>
      </c>
      <c r="H207" s="47" t="s">
        <v>31</v>
      </c>
      <c r="I207" s="45">
        <v>1</v>
      </c>
      <c r="J207" s="48" t="s">
        <v>47</v>
      </c>
      <c r="K207" s="47" t="s">
        <v>31</v>
      </c>
      <c r="L207" s="49">
        <v>15</v>
      </c>
      <c r="M207" s="48" t="s">
        <v>48</v>
      </c>
      <c r="N207" s="50">
        <f>F207*I207*L207</f>
        <v>150</v>
      </c>
      <c r="O207" s="53">
        <v>150000</v>
      </c>
      <c r="P207" s="51">
        <f>O207*N207</f>
        <v>22500000</v>
      </c>
      <c r="Q207" s="328"/>
      <c r="R207" s="81"/>
      <c r="T207" s="399"/>
    </row>
    <row r="208" spans="1:20" x14ac:dyDescent="0.25">
      <c r="A208" s="37"/>
      <c r="B208" s="44"/>
      <c r="C208" s="65" t="s">
        <v>315</v>
      </c>
      <c r="D208" s="66"/>
      <c r="E208" s="66"/>
      <c r="F208" s="45"/>
      <c r="G208" s="45"/>
      <c r="H208" s="47"/>
      <c r="I208" s="45"/>
      <c r="J208" s="48"/>
      <c r="K208" s="47"/>
      <c r="L208" s="49"/>
      <c r="M208" s="48"/>
      <c r="N208" s="50"/>
      <c r="O208" s="53"/>
      <c r="P208" s="51"/>
      <c r="Q208" s="328"/>
      <c r="R208" s="81"/>
      <c r="T208" s="399"/>
    </row>
    <row r="209" spans="1:20" x14ac:dyDescent="0.25">
      <c r="A209" s="37"/>
      <c r="B209" s="44"/>
      <c r="C209" s="45" t="s">
        <v>55</v>
      </c>
      <c r="D209" s="46"/>
      <c r="E209" s="46"/>
      <c r="F209" s="45">
        <v>25</v>
      </c>
      <c r="G209" s="45" t="s">
        <v>30</v>
      </c>
      <c r="H209" s="47" t="s">
        <v>31</v>
      </c>
      <c r="I209" s="45">
        <v>1</v>
      </c>
      <c r="J209" s="48" t="s">
        <v>33</v>
      </c>
      <c r="K209" s="47" t="s">
        <v>31</v>
      </c>
      <c r="L209" s="49">
        <v>2</v>
      </c>
      <c r="M209" s="48" t="s">
        <v>48</v>
      </c>
      <c r="N209" s="50">
        <f>F209*I209*L209</f>
        <v>50</v>
      </c>
      <c r="O209" s="53">
        <v>330000</v>
      </c>
      <c r="P209" s="51">
        <f>O209*N209</f>
        <v>16500000</v>
      </c>
      <c r="Q209" s="328"/>
      <c r="R209" s="81"/>
      <c r="T209" s="399"/>
    </row>
    <row r="210" spans="1:20" x14ac:dyDescent="0.25">
      <c r="A210" s="37"/>
      <c r="B210" s="44"/>
      <c r="C210" s="45" t="s">
        <v>46</v>
      </c>
      <c r="D210" s="46"/>
      <c r="E210" s="46"/>
      <c r="F210" s="45">
        <v>25</v>
      </c>
      <c r="G210" s="45" t="s">
        <v>30</v>
      </c>
      <c r="H210" s="47" t="s">
        <v>31</v>
      </c>
      <c r="I210" s="45">
        <v>1</v>
      </c>
      <c r="J210" s="48" t="s">
        <v>47</v>
      </c>
      <c r="K210" s="47" t="s">
        <v>31</v>
      </c>
      <c r="L210" s="49">
        <v>2</v>
      </c>
      <c r="M210" s="48" t="s">
        <v>48</v>
      </c>
      <c r="N210" s="50">
        <f>F210*I210*L210</f>
        <v>50</v>
      </c>
      <c r="O210" s="53">
        <v>150000</v>
      </c>
      <c r="P210" s="51">
        <f>O210*N210</f>
        <v>7500000</v>
      </c>
      <c r="Q210" s="328"/>
      <c r="R210" s="81"/>
      <c r="T210" s="399"/>
    </row>
    <row r="211" spans="1:20" x14ac:dyDescent="0.25">
      <c r="A211" s="37"/>
      <c r="B211" s="44"/>
      <c r="C211" s="45" t="s">
        <v>56</v>
      </c>
      <c r="D211" s="46"/>
      <c r="E211" s="46"/>
      <c r="F211" s="45">
        <v>25</v>
      </c>
      <c r="G211" s="45" t="s">
        <v>30</v>
      </c>
      <c r="H211" s="47" t="s">
        <v>31</v>
      </c>
      <c r="I211" s="45">
        <v>1</v>
      </c>
      <c r="J211" s="48" t="s">
        <v>33</v>
      </c>
      <c r="K211" s="47" t="s">
        <v>31</v>
      </c>
      <c r="L211" s="49">
        <v>2</v>
      </c>
      <c r="M211" s="48" t="s">
        <v>48</v>
      </c>
      <c r="N211" s="50">
        <f>F211*I211*L211</f>
        <v>50</v>
      </c>
      <c r="O211" s="53">
        <v>130000</v>
      </c>
      <c r="P211" s="51">
        <f>O211*N211</f>
        <v>6500000</v>
      </c>
      <c r="Q211" s="328"/>
      <c r="R211" s="81"/>
      <c r="T211" s="399"/>
    </row>
    <row r="212" spans="1:20" x14ac:dyDescent="0.25">
      <c r="A212" s="37"/>
      <c r="B212" s="44"/>
      <c r="C212" s="65" t="s">
        <v>316</v>
      </c>
      <c r="D212" s="66"/>
      <c r="E212" s="66"/>
      <c r="F212" s="45"/>
      <c r="G212" s="45"/>
      <c r="H212" s="47"/>
      <c r="I212" s="45"/>
      <c r="J212" s="48"/>
      <c r="K212" s="47"/>
      <c r="L212" s="49"/>
      <c r="M212" s="48"/>
      <c r="N212" s="50"/>
      <c r="O212" s="53"/>
      <c r="P212" s="51"/>
      <c r="Q212" s="328"/>
      <c r="R212" s="81"/>
      <c r="T212" s="399"/>
    </row>
    <row r="213" spans="1:20" x14ac:dyDescent="0.25">
      <c r="A213" s="37"/>
      <c r="B213" s="44"/>
      <c r="C213" s="45" t="s">
        <v>55</v>
      </c>
      <c r="D213" s="46"/>
      <c r="E213" s="46"/>
      <c r="F213" s="45">
        <v>3</v>
      </c>
      <c r="G213" s="45" t="s">
        <v>30</v>
      </c>
      <c r="H213" s="47" t="s">
        <v>31</v>
      </c>
      <c r="I213" s="45">
        <v>1</v>
      </c>
      <c r="J213" s="48" t="s">
        <v>33</v>
      </c>
      <c r="K213" s="47" t="s">
        <v>31</v>
      </c>
      <c r="L213" s="49">
        <v>2</v>
      </c>
      <c r="M213" s="48" t="s">
        <v>48</v>
      </c>
      <c r="N213" s="50">
        <f>F213*I213*L213</f>
        <v>6</v>
      </c>
      <c r="O213" s="53">
        <v>330000</v>
      </c>
      <c r="P213" s="51">
        <f>O213*N213</f>
        <v>1980000</v>
      </c>
      <c r="Q213" s="328"/>
      <c r="R213" s="81"/>
      <c r="T213" s="399"/>
    </row>
    <row r="214" spans="1:20" x14ac:dyDescent="0.25">
      <c r="A214" s="37"/>
      <c r="B214" s="44"/>
      <c r="C214" s="45" t="s">
        <v>46</v>
      </c>
      <c r="D214" s="46"/>
      <c r="E214" s="46"/>
      <c r="F214" s="45">
        <v>3</v>
      </c>
      <c r="G214" s="45" t="s">
        <v>30</v>
      </c>
      <c r="H214" s="47" t="s">
        <v>31</v>
      </c>
      <c r="I214" s="45">
        <v>1</v>
      </c>
      <c r="J214" s="48" t="s">
        <v>47</v>
      </c>
      <c r="K214" s="47" t="s">
        <v>31</v>
      </c>
      <c r="L214" s="49">
        <v>2</v>
      </c>
      <c r="M214" s="48" t="s">
        <v>48</v>
      </c>
      <c r="N214" s="50">
        <f>F214*I214*L214</f>
        <v>6</v>
      </c>
      <c r="O214" s="53">
        <v>150000</v>
      </c>
      <c r="P214" s="51">
        <f>O214*N214</f>
        <v>900000</v>
      </c>
      <c r="Q214" s="328"/>
      <c r="R214" s="81"/>
      <c r="T214" s="399"/>
    </row>
    <row r="215" spans="1:20" x14ac:dyDescent="0.25">
      <c r="A215" s="37"/>
      <c r="B215" s="44"/>
      <c r="C215" s="45" t="s">
        <v>56</v>
      </c>
      <c r="D215" s="46"/>
      <c r="E215" s="46"/>
      <c r="F215" s="45">
        <v>3</v>
      </c>
      <c r="G215" s="45" t="s">
        <v>30</v>
      </c>
      <c r="H215" s="47" t="s">
        <v>31</v>
      </c>
      <c r="I215" s="45">
        <v>1</v>
      </c>
      <c r="J215" s="48" t="s">
        <v>33</v>
      </c>
      <c r="K215" s="47" t="s">
        <v>31</v>
      </c>
      <c r="L215" s="49">
        <v>2</v>
      </c>
      <c r="M215" s="48" t="s">
        <v>48</v>
      </c>
      <c r="N215" s="50">
        <f>F215*I215*L215</f>
        <v>6</v>
      </c>
      <c r="O215" s="53">
        <v>130000</v>
      </c>
      <c r="P215" s="51">
        <f>O215*N215</f>
        <v>780000</v>
      </c>
      <c r="Q215" s="328"/>
      <c r="R215" s="81"/>
      <c r="T215" s="399"/>
    </row>
    <row r="216" spans="1:20" x14ac:dyDescent="0.25">
      <c r="A216" s="37"/>
      <c r="B216" s="44"/>
      <c r="C216" s="65" t="s">
        <v>317</v>
      </c>
      <c r="D216" s="66"/>
      <c r="E216" s="66"/>
      <c r="F216" s="45"/>
      <c r="G216" s="45"/>
      <c r="H216" s="47"/>
      <c r="I216" s="45"/>
      <c r="J216" s="48"/>
      <c r="K216" s="47"/>
      <c r="L216" s="49"/>
      <c r="M216" s="48"/>
      <c r="N216" s="50"/>
      <c r="O216" s="53"/>
      <c r="P216" s="51"/>
      <c r="Q216" s="328"/>
      <c r="R216" s="81"/>
      <c r="T216" s="399"/>
    </row>
    <row r="217" spans="1:20" x14ac:dyDescent="0.25">
      <c r="A217" s="37"/>
      <c r="B217" s="44"/>
      <c r="C217" s="45" t="s">
        <v>63</v>
      </c>
      <c r="D217" s="46"/>
      <c r="E217" s="46"/>
      <c r="F217" s="45">
        <v>2</v>
      </c>
      <c r="G217" s="45" t="s">
        <v>30</v>
      </c>
      <c r="H217" s="47" t="s">
        <v>31</v>
      </c>
      <c r="I217" s="45">
        <v>2</v>
      </c>
      <c r="J217" s="48" t="s">
        <v>33</v>
      </c>
      <c r="K217" s="47" t="s">
        <v>31</v>
      </c>
      <c r="L217" s="49">
        <v>1</v>
      </c>
      <c r="M217" s="48" t="s">
        <v>48</v>
      </c>
      <c r="N217" s="50">
        <f>F217*I217*L217</f>
        <v>4</v>
      </c>
      <c r="O217" s="53">
        <v>750000</v>
      </c>
      <c r="P217" s="51">
        <f>O217*N217</f>
        <v>3000000</v>
      </c>
      <c r="Q217" s="328"/>
      <c r="R217" s="81"/>
      <c r="T217" s="399"/>
    </row>
    <row r="218" spans="1:20" x14ac:dyDescent="0.25">
      <c r="A218" s="37"/>
      <c r="B218" s="44"/>
      <c r="C218" s="45" t="s">
        <v>46</v>
      </c>
      <c r="D218" s="46"/>
      <c r="E218" s="46"/>
      <c r="F218" s="45">
        <v>2</v>
      </c>
      <c r="G218" s="45" t="s">
        <v>30</v>
      </c>
      <c r="H218" s="47" t="s">
        <v>31</v>
      </c>
      <c r="I218" s="45">
        <v>1</v>
      </c>
      <c r="J218" s="48" t="s">
        <v>47</v>
      </c>
      <c r="K218" s="47" t="s">
        <v>31</v>
      </c>
      <c r="L218" s="49">
        <v>1</v>
      </c>
      <c r="M218" s="48" t="s">
        <v>48</v>
      </c>
      <c r="N218" s="50">
        <f>F218*I218*L218</f>
        <v>2</v>
      </c>
      <c r="O218" s="53">
        <v>150000</v>
      </c>
      <c r="P218" s="51">
        <f>O218*N218</f>
        <v>300000</v>
      </c>
      <c r="Q218" s="328"/>
      <c r="R218" s="81"/>
      <c r="T218" s="399"/>
    </row>
    <row r="219" spans="1:20" x14ac:dyDescent="0.25">
      <c r="A219" s="37"/>
      <c r="B219" s="44"/>
      <c r="C219" s="45" t="s">
        <v>56</v>
      </c>
      <c r="D219" s="46"/>
      <c r="E219" s="46"/>
      <c r="F219" s="45">
        <v>2</v>
      </c>
      <c r="G219" s="45" t="s">
        <v>30</v>
      </c>
      <c r="H219" s="47" t="s">
        <v>31</v>
      </c>
      <c r="I219" s="45">
        <v>3</v>
      </c>
      <c r="J219" s="48" t="s">
        <v>33</v>
      </c>
      <c r="K219" s="47" t="s">
        <v>31</v>
      </c>
      <c r="L219" s="49">
        <v>1</v>
      </c>
      <c r="M219" s="48" t="s">
        <v>48</v>
      </c>
      <c r="N219" s="50">
        <f>F219*I219*L219</f>
        <v>6</v>
      </c>
      <c r="O219" s="53">
        <v>150000</v>
      </c>
      <c r="P219" s="51">
        <f>O219*N219</f>
        <v>900000</v>
      </c>
      <c r="Q219" s="328"/>
      <c r="R219" s="81"/>
      <c r="T219" s="399"/>
    </row>
    <row r="220" spans="1:20" x14ac:dyDescent="0.25">
      <c r="A220" s="37"/>
      <c r="B220" s="44"/>
      <c r="C220" s="65" t="s">
        <v>336</v>
      </c>
      <c r="D220" s="46"/>
      <c r="E220" s="46"/>
      <c r="F220" s="45"/>
      <c r="G220" s="45"/>
      <c r="H220" s="47"/>
      <c r="I220" s="45"/>
      <c r="J220" s="48"/>
      <c r="K220" s="47"/>
      <c r="L220" s="49"/>
      <c r="M220" s="48"/>
      <c r="N220" s="50"/>
      <c r="O220" s="53"/>
      <c r="P220" s="51"/>
      <c r="Q220" s="328"/>
      <c r="R220" s="81"/>
      <c r="T220" s="399"/>
    </row>
    <row r="221" spans="1:20" x14ac:dyDescent="0.25">
      <c r="A221" s="37"/>
      <c r="B221" s="44"/>
      <c r="C221" s="45" t="s">
        <v>161</v>
      </c>
      <c r="D221" s="46"/>
      <c r="E221" s="46"/>
      <c r="F221" s="45">
        <v>5</v>
      </c>
      <c r="G221" s="45" t="s">
        <v>30</v>
      </c>
      <c r="H221" s="47" t="s">
        <v>31</v>
      </c>
      <c r="I221" s="45">
        <v>1</v>
      </c>
      <c r="J221" s="48" t="s">
        <v>47</v>
      </c>
      <c r="K221" s="47" t="s">
        <v>31</v>
      </c>
      <c r="L221" s="49">
        <v>3</v>
      </c>
      <c r="M221" s="48" t="s">
        <v>48</v>
      </c>
      <c r="N221" s="50">
        <f>F221*I221*L221</f>
        <v>15</v>
      </c>
      <c r="O221" s="53">
        <v>150000</v>
      </c>
      <c r="P221" s="51">
        <f>O221*N221</f>
        <v>2250000</v>
      </c>
      <c r="Q221" s="328"/>
    </row>
    <row r="222" spans="1:20" x14ac:dyDescent="0.25">
      <c r="A222" s="37"/>
      <c r="B222" s="44"/>
      <c r="C222" s="45" t="s">
        <v>157</v>
      </c>
      <c r="D222" s="46"/>
      <c r="E222" s="46"/>
      <c r="F222" s="45">
        <v>25</v>
      </c>
      <c r="G222" s="45" t="s">
        <v>30</v>
      </c>
      <c r="H222" s="47" t="s">
        <v>31</v>
      </c>
      <c r="I222" s="45">
        <v>1</v>
      </c>
      <c r="J222" s="48" t="s">
        <v>33</v>
      </c>
      <c r="K222" s="47" t="s">
        <v>31</v>
      </c>
      <c r="L222" s="49">
        <v>3</v>
      </c>
      <c r="M222" s="48" t="s">
        <v>48</v>
      </c>
      <c r="N222" s="50">
        <f>F222*I222*L222</f>
        <v>75</v>
      </c>
      <c r="O222" s="53">
        <v>300000</v>
      </c>
      <c r="P222" s="51">
        <f>O222*N222</f>
        <v>22500000</v>
      </c>
      <c r="Q222" s="328"/>
    </row>
    <row r="223" spans="1:20" x14ac:dyDescent="0.25">
      <c r="A223" s="37">
        <v>524119</v>
      </c>
      <c r="B223" s="40" t="s">
        <v>62</v>
      </c>
      <c r="C223" s="1"/>
      <c r="D223" s="32"/>
      <c r="E223" s="32"/>
      <c r="F223" s="1"/>
      <c r="G223" s="1"/>
      <c r="H223" s="1"/>
      <c r="I223" s="1"/>
      <c r="J223" s="1"/>
      <c r="K223" s="1"/>
      <c r="N223" s="24"/>
      <c r="O223" s="67"/>
      <c r="P223" s="34">
        <f>SUM(P224:P226)</f>
        <v>12480000</v>
      </c>
      <c r="Q223" s="328"/>
      <c r="R223" s="81"/>
      <c r="T223" s="399"/>
    </row>
    <row r="224" spans="1:20" x14ac:dyDescent="0.25">
      <c r="A224" s="37"/>
      <c r="B224" s="44"/>
      <c r="C224" s="45" t="s">
        <v>63</v>
      </c>
      <c r="D224" s="46"/>
      <c r="E224" s="46"/>
      <c r="F224" s="45">
        <v>2</v>
      </c>
      <c r="G224" s="45" t="s">
        <v>30</v>
      </c>
      <c r="H224" s="47" t="s">
        <v>31</v>
      </c>
      <c r="I224" s="45">
        <v>2</v>
      </c>
      <c r="J224" s="48" t="s">
        <v>33</v>
      </c>
      <c r="K224" s="47" t="s">
        <v>31</v>
      </c>
      <c r="L224" s="49">
        <v>1</v>
      </c>
      <c r="M224" s="48" t="s">
        <v>48</v>
      </c>
      <c r="N224" s="50">
        <f>F224*I224*L224</f>
        <v>4</v>
      </c>
      <c r="O224" s="68">
        <v>645000</v>
      </c>
      <c r="P224" s="54">
        <f>O224*N224</f>
        <v>2580000</v>
      </c>
      <c r="Q224" s="328"/>
      <c r="R224" s="81"/>
      <c r="T224" s="399"/>
    </row>
    <row r="225" spans="1:20" x14ac:dyDescent="0.25">
      <c r="A225" s="37"/>
      <c r="B225" s="38"/>
      <c r="C225" s="45" t="s">
        <v>64</v>
      </c>
      <c r="D225" s="46"/>
      <c r="E225" s="46"/>
      <c r="F225" s="45">
        <v>2</v>
      </c>
      <c r="G225" s="45" t="s">
        <v>30</v>
      </c>
      <c r="H225" s="47" t="s">
        <v>31</v>
      </c>
      <c r="I225" s="45">
        <v>1</v>
      </c>
      <c r="J225" s="48" t="s">
        <v>47</v>
      </c>
      <c r="K225" s="47" t="s">
        <v>31</v>
      </c>
      <c r="L225" s="49">
        <v>1</v>
      </c>
      <c r="M225" s="48" t="s">
        <v>48</v>
      </c>
      <c r="N225" s="50">
        <f>F225*I225*L225</f>
        <v>2</v>
      </c>
      <c r="O225" s="68">
        <v>4500000</v>
      </c>
      <c r="P225" s="54">
        <f>O225*N225</f>
        <v>9000000</v>
      </c>
      <c r="Q225" s="328"/>
      <c r="R225" s="81"/>
      <c r="T225" s="399"/>
    </row>
    <row r="226" spans="1:20" x14ac:dyDescent="0.25">
      <c r="A226" s="37"/>
      <c r="B226" s="44"/>
      <c r="C226" s="45" t="s">
        <v>56</v>
      </c>
      <c r="D226" s="46"/>
      <c r="E226" s="46"/>
      <c r="F226" s="45">
        <v>2</v>
      </c>
      <c r="G226" s="45" t="s">
        <v>30</v>
      </c>
      <c r="H226" s="47" t="s">
        <v>31</v>
      </c>
      <c r="I226" s="45">
        <v>3</v>
      </c>
      <c r="J226" s="48" t="s">
        <v>33</v>
      </c>
      <c r="K226" s="47" t="s">
        <v>31</v>
      </c>
      <c r="L226" s="49">
        <v>1</v>
      </c>
      <c r="M226" s="48" t="s">
        <v>48</v>
      </c>
      <c r="N226" s="50">
        <f>F226*I226*L226</f>
        <v>6</v>
      </c>
      <c r="O226" s="68">
        <v>150000</v>
      </c>
      <c r="P226" s="54">
        <f>O226*N226</f>
        <v>900000</v>
      </c>
      <c r="Q226" s="328"/>
      <c r="R226" s="81"/>
      <c r="T226" s="399"/>
    </row>
    <row r="227" spans="1:20" x14ac:dyDescent="0.25">
      <c r="A227" s="37"/>
      <c r="B227" s="44"/>
      <c r="C227" s="45"/>
      <c r="D227" s="46"/>
      <c r="E227" s="46"/>
      <c r="F227" s="45"/>
      <c r="G227" s="45"/>
      <c r="H227" s="47"/>
      <c r="I227" s="45"/>
      <c r="J227" s="48"/>
      <c r="K227" s="47"/>
      <c r="L227" s="49"/>
      <c r="M227" s="48"/>
      <c r="N227" s="50"/>
      <c r="O227" s="68"/>
      <c r="P227" s="51"/>
      <c r="Q227" s="328"/>
      <c r="R227" s="81"/>
      <c r="T227" s="399"/>
    </row>
    <row r="228" spans="1:20" x14ac:dyDescent="0.25">
      <c r="A228" s="37"/>
      <c r="B228" s="44"/>
      <c r="C228" s="45"/>
      <c r="D228" s="46"/>
      <c r="E228" s="46"/>
      <c r="F228" s="45"/>
      <c r="G228" s="45"/>
      <c r="H228" s="47"/>
      <c r="I228" s="45"/>
      <c r="J228" s="48"/>
      <c r="K228" s="47"/>
      <c r="L228" s="49"/>
      <c r="M228" s="48"/>
      <c r="N228" s="50"/>
      <c r="O228" s="43"/>
      <c r="P228" s="51"/>
      <c r="Q228" s="61"/>
    </row>
    <row r="229" spans="1:20" ht="30.75" customHeight="1" x14ac:dyDescent="0.25">
      <c r="A229" s="130" t="s">
        <v>88</v>
      </c>
      <c r="B229" s="337" t="s">
        <v>114</v>
      </c>
      <c r="C229" s="338"/>
      <c r="D229" s="120">
        <v>1</v>
      </c>
      <c r="E229" s="120"/>
      <c r="F229" s="122"/>
      <c r="G229" s="122"/>
      <c r="H229" s="122"/>
      <c r="I229" s="122"/>
      <c r="J229" s="122"/>
      <c r="K229" s="122"/>
      <c r="L229" s="123"/>
      <c r="M229" s="122"/>
      <c r="N229" s="124"/>
      <c r="O229" s="125"/>
      <c r="P229" s="126">
        <f>P231+P325+P446</f>
        <v>4650567000</v>
      </c>
      <c r="Q229" s="127"/>
    </row>
    <row r="230" spans="1:20" x14ac:dyDescent="0.25">
      <c r="A230" s="27"/>
      <c r="B230" s="28"/>
      <c r="C230" s="29"/>
      <c r="D230" s="30"/>
      <c r="E230" s="30"/>
      <c r="F230" s="22"/>
      <c r="G230" s="22"/>
      <c r="H230" s="22"/>
      <c r="I230" s="22"/>
      <c r="J230" s="22"/>
      <c r="K230" s="22"/>
      <c r="L230" s="23"/>
      <c r="M230" s="22"/>
      <c r="N230" s="24"/>
      <c r="O230" s="25"/>
      <c r="P230" s="26"/>
      <c r="Q230" s="86"/>
    </row>
    <row r="231" spans="1:20" ht="31.5" customHeight="1" x14ac:dyDescent="0.25">
      <c r="A231" s="104" t="s">
        <v>24</v>
      </c>
      <c r="B231" s="332" t="s">
        <v>82</v>
      </c>
      <c r="C231" s="333"/>
      <c r="D231" s="105"/>
      <c r="E231" s="105" t="s">
        <v>53</v>
      </c>
      <c r="F231" s="106"/>
      <c r="G231" s="106"/>
      <c r="H231" s="106"/>
      <c r="I231" s="106"/>
      <c r="J231" s="107"/>
      <c r="K231" s="106"/>
      <c r="L231" s="108"/>
      <c r="M231" s="107"/>
      <c r="N231" s="93"/>
      <c r="O231" s="109"/>
      <c r="P231" s="110">
        <f>P233+P240+P260+P318+P281</f>
        <v>460087000</v>
      </c>
      <c r="Q231" s="111"/>
    </row>
    <row r="232" spans="1:20" x14ac:dyDescent="0.25">
      <c r="A232" s="31"/>
      <c r="B232" s="91"/>
      <c r="C232" s="92"/>
      <c r="D232" s="32"/>
      <c r="E232" s="32"/>
      <c r="F232" s="1"/>
      <c r="G232" s="1"/>
      <c r="H232" s="1"/>
      <c r="I232" s="1"/>
      <c r="J232" s="2"/>
      <c r="K232" s="1"/>
      <c r="L232" s="4"/>
      <c r="M232" s="2"/>
      <c r="N232" s="24"/>
      <c r="O232" s="33"/>
      <c r="P232" s="34"/>
      <c r="Q232" s="103"/>
    </row>
    <row r="233" spans="1:20" ht="18" x14ac:dyDescent="0.25">
      <c r="A233" s="37" t="s">
        <v>26</v>
      </c>
      <c r="B233" s="38" t="s">
        <v>27</v>
      </c>
      <c r="C233" s="2"/>
      <c r="D233" s="32"/>
      <c r="E233" s="32"/>
      <c r="F233" s="1"/>
      <c r="G233" s="1"/>
      <c r="H233" s="1"/>
      <c r="I233" s="1"/>
      <c r="J233" s="2"/>
      <c r="K233" s="1"/>
      <c r="L233" s="4"/>
      <c r="M233" s="2"/>
      <c r="N233" s="24"/>
      <c r="O233" s="33"/>
      <c r="P233" s="39">
        <f>P234</f>
        <v>7200000</v>
      </c>
      <c r="Q233" s="103"/>
    </row>
    <row r="234" spans="1:20" x14ac:dyDescent="0.25">
      <c r="A234" s="37">
        <v>521211</v>
      </c>
      <c r="B234" s="40" t="s">
        <v>28</v>
      </c>
      <c r="C234" s="1"/>
      <c r="D234" s="32"/>
      <c r="E234" s="32"/>
      <c r="F234" s="1"/>
      <c r="G234" s="1"/>
      <c r="H234" s="1"/>
      <c r="I234" s="1"/>
      <c r="J234" s="2"/>
      <c r="K234" s="1"/>
      <c r="L234" s="41"/>
      <c r="M234" s="92"/>
      <c r="N234" s="42"/>
      <c r="O234" s="43"/>
      <c r="P234" s="34">
        <f>SUM(P235:P238)</f>
        <v>7200000</v>
      </c>
      <c r="Q234" s="103"/>
    </row>
    <row r="235" spans="1:20" x14ac:dyDescent="0.25">
      <c r="A235" s="37"/>
      <c r="B235" s="38"/>
      <c r="C235" s="45" t="s">
        <v>37</v>
      </c>
      <c r="D235" s="46"/>
      <c r="E235" s="46"/>
      <c r="F235" s="45"/>
      <c r="G235" s="45"/>
      <c r="H235" s="47"/>
      <c r="I235" s="45">
        <v>1</v>
      </c>
      <c r="J235" s="48" t="s">
        <v>32</v>
      </c>
      <c r="K235" s="47"/>
      <c r="L235" s="49"/>
      <c r="M235" s="48"/>
      <c r="N235" s="50">
        <f>I235</f>
        <v>1</v>
      </c>
      <c r="O235" s="43">
        <v>1000000</v>
      </c>
      <c r="P235" s="51">
        <f>O235*N235</f>
        <v>1000000</v>
      </c>
      <c r="Q235" s="103"/>
    </row>
    <row r="236" spans="1:20" x14ac:dyDescent="0.25">
      <c r="A236" s="37"/>
      <c r="B236" s="38"/>
      <c r="C236" s="45" t="s">
        <v>38</v>
      </c>
      <c r="D236" s="46"/>
      <c r="E236" s="46"/>
      <c r="F236" s="45"/>
      <c r="G236" s="45"/>
      <c r="H236" s="47"/>
      <c r="I236" s="45">
        <v>1</v>
      </c>
      <c r="J236" s="48" t="s">
        <v>32</v>
      </c>
      <c r="K236" s="47"/>
      <c r="L236" s="49"/>
      <c r="M236" s="48"/>
      <c r="N236" s="50">
        <f t="shared" ref="N236:N237" si="19">I236</f>
        <v>1</v>
      </c>
      <c r="O236" s="43">
        <v>1000000</v>
      </c>
      <c r="P236" s="51">
        <f>O236*N236</f>
        <v>1000000</v>
      </c>
      <c r="Q236" s="103"/>
    </row>
    <row r="237" spans="1:20" x14ac:dyDescent="0.25">
      <c r="A237" s="37"/>
      <c r="B237" s="38"/>
      <c r="C237" s="45" t="s">
        <v>39</v>
      </c>
      <c r="D237" s="46"/>
      <c r="E237" s="46"/>
      <c r="F237" s="45"/>
      <c r="G237" s="45"/>
      <c r="H237" s="47"/>
      <c r="I237" s="45">
        <v>1</v>
      </c>
      <c r="J237" s="48" t="s">
        <v>32</v>
      </c>
      <c r="K237" s="47"/>
      <c r="L237" s="49"/>
      <c r="M237" s="48"/>
      <c r="N237" s="50">
        <f t="shared" si="19"/>
        <v>1</v>
      </c>
      <c r="O237" s="43">
        <v>2000000</v>
      </c>
      <c r="P237" s="51">
        <f>O237*N237</f>
        <v>2000000</v>
      </c>
      <c r="Q237" s="103"/>
    </row>
    <row r="238" spans="1:20" x14ac:dyDescent="0.25">
      <c r="A238" s="37"/>
      <c r="B238" s="44"/>
      <c r="C238" s="45" t="s">
        <v>29</v>
      </c>
      <c r="D238" s="46"/>
      <c r="E238" s="46"/>
      <c r="F238" s="45">
        <v>25</v>
      </c>
      <c r="G238" s="45" t="s">
        <v>30</v>
      </c>
      <c r="H238" s="47" t="s">
        <v>31</v>
      </c>
      <c r="I238" s="45">
        <v>2</v>
      </c>
      <c r="J238" s="48" t="s">
        <v>32</v>
      </c>
      <c r="K238" s="47" t="s">
        <v>31</v>
      </c>
      <c r="L238" s="49">
        <v>1</v>
      </c>
      <c r="M238" s="48" t="s">
        <v>33</v>
      </c>
      <c r="N238" s="50">
        <f>F238*I238</f>
        <v>50</v>
      </c>
      <c r="O238" s="43">
        <v>64000</v>
      </c>
      <c r="P238" s="51">
        <f>O238*N238</f>
        <v>3200000</v>
      </c>
      <c r="Q238" s="103"/>
    </row>
    <row r="239" spans="1:20" x14ac:dyDescent="0.25">
      <c r="A239" s="37"/>
      <c r="B239" s="44"/>
      <c r="C239" s="45"/>
      <c r="D239" s="46"/>
      <c r="E239" s="46"/>
      <c r="F239" s="45"/>
      <c r="G239" s="45"/>
      <c r="H239" s="47"/>
      <c r="I239" s="45"/>
      <c r="J239" s="48"/>
      <c r="K239" s="47"/>
      <c r="L239" s="49"/>
      <c r="M239" s="48"/>
      <c r="N239" s="50"/>
      <c r="O239" s="43"/>
      <c r="P239" s="51"/>
      <c r="Q239" s="103"/>
    </row>
    <row r="240" spans="1:20" ht="18" x14ac:dyDescent="0.25">
      <c r="A240" s="37" t="s">
        <v>34</v>
      </c>
      <c r="B240" s="38" t="s">
        <v>54</v>
      </c>
      <c r="C240" s="45"/>
      <c r="D240" s="46"/>
      <c r="E240" s="46"/>
      <c r="F240" s="45"/>
      <c r="G240" s="45"/>
      <c r="H240" s="47"/>
      <c r="I240" s="45"/>
      <c r="J240" s="48"/>
      <c r="K240" s="47"/>
      <c r="L240" s="49"/>
      <c r="M240" s="48"/>
      <c r="N240" s="50"/>
      <c r="O240" s="43"/>
      <c r="P240" s="39">
        <f>P243+P250+P253+P241+P248</f>
        <v>120800000</v>
      </c>
      <c r="Q240" s="103"/>
    </row>
    <row r="241" spans="1:17" x14ac:dyDescent="0.25">
      <c r="A241" s="37">
        <v>521114</v>
      </c>
      <c r="B241" s="38" t="s">
        <v>35</v>
      </c>
      <c r="C241" s="2"/>
      <c r="D241" s="24"/>
      <c r="E241" s="24"/>
      <c r="N241" s="24"/>
      <c r="O241" s="33"/>
      <c r="P241" s="34">
        <f>SUM(P242)</f>
        <v>200000</v>
      </c>
      <c r="Q241" s="103"/>
    </row>
    <row r="242" spans="1:17" x14ac:dyDescent="0.25">
      <c r="A242" s="52"/>
      <c r="B242" s="44"/>
      <c r="C242" s="45" t="s">
        <v>36</v>
      </c>
      <c r="D242" s="46"/>
      <c r="E242" s="46"/>
      <c r="F242" s="45"/>
      <c r="G242" s="45"/>
      <c r="H242" s="47"/>
      <c r="I242" s="45">
        <v>2</v>
      </c>
      <c r="J242" s="48" t="s">
        <v>32</v>
      </c>
      <c r="K242" s="47"/>
      <c r="L242" s="49"/>
      <c r="M242" s="48"/>
      <c r="N242" s="50">
        <f>I242</f>
        <v>2</v>
      </c>
      <c r="O242" s="43">
        <v>100000</v>
      </c>
      <c r="P242" s="51">
        <f>O242*N242</f>
        <v>200000</v>
      </c>
      <c r="Q242" s="103"/>
    </row>
    <row r="243" spans="1:17" x14ac:dyDescent="0.25">
      <c r="A243" s="37">
        <v>521211</v>
      </c>
      <c r="B243" s="40" t="s">
        <v>28</v>
      </c>
      <c r="C243" s="1"/>
      <c r="D243" s="32"/>
      <c r="E243" s="32"/>
      <c r="F243" s="1"/>
      <c r="G243" s="1"/>
      <c r="H243" s="1"/>
      <c r="I243" s="1"/>
      <c r="J243" s="2"/>
      <c r="K243" s="1"/>
      <c r="L243" s="41"/>
      <c r="M243" s="92"/>
      <c r="N243" s="42"/>
      <c r="O243" s="43"/>
      <c r="P243" s="34">
        <f>SUM(P244:P247)</f>
        <v>11200000</v>
      </c>
      <c r="Q243" s="103"/>
    </row>
    <row r="244" spans="1:17" x14ac:dyDescent="0.25">
      <c r="A244" s="37"/>
      <c r="B244" s="38"/>
      <c r="C244" s="45" t="s">
        <v>37</v>
      </c>
      <c r="D244" s="46"/>
      <c r="E244" s="46"/>
      <c r="F244" s="45"/>
      <c r="G244" s="45"/>
      <c r="H244" s="47"/>
      <c r="I244" s="45">
        <v>2</v>
      </c>
      <c r="J244" s="48" t="s">
        <v>32</v>
      </c>
      <c r="K244" s="47"/>
      <c r="L244" s="49"/>
      <c r="M244" s="48"/>
      <c r="N244" s="50">
        <f>I244</f>
        <v>2</v>
      </c>
      <c r="O244" s="43">
        <v>1000000</v>
      </c>
      <c r="P244" s="51">
        <f>O244*N244</f>
        <v>2000000</v>
      </c>
      <c r="Q244" s="103"/>
    </row>
    <row r="245" spans="1:17" x14ac:dyDescent="0.25">
      <c r="A245" s="37"/>
      <c r="B245" s="38"/>
      <c r="C245" s="45" t="s">
        <v>38</v>
      </c>
      <c r="D245" s="46"/>
      <c r="E245" s="46"/>
      <c r="F245" s="45"/>
      <c r="G245" s="45"/>
      <c r="H245" s="47"/>
      <c r="I245" s="45">
        <v>2</v>
      </c>
      <c r="J245" s="48" t="s">
        <v>32</v>
      </c>
      <c r="K245" s="47"/>
      <c r="L245" s="49"/>
      <c r="M245" s="48"/>
      <c r="N245" s="50">
        <f t="shared" ref="N245:N246" si="20">I245</f>
        <v>2</v>
      </c>
      <c r="O245" s="43">
        <v>1000000</v>
      </c>
      <c r="P245" s="51">
        <f>O245*N245</f>
        <v>2000000</v>
      </c>
      <c r="Q245" s="103"/>
    </row>
    <row r="246" spans="1:17" x14ac:dyDescent="0.25">
      <c r="A246" s="37"/>
      <c r="B246" s="38"/>
      <c r="C246" s="45" t="s">
        <v>39</v>
      </c>
      <c r="D246" s="46"/>
      <c r="E246" s="46"/>
      <c r="F246" s="45"/>
      <c r="G246" s="45"/>
      <c r="H246" s="47"/>
      <c r="I246" s="45">
        <v>2</v>
      </c>
      <c r="J246" s="48" t="s">
        <v>32</v>
      </c>
      <c r="K246" s="47"/>
      <c r="L246" s="49"/>
      <c r="M246" s="48"/>
      <c r="N246" s="50">
        <f t="shared" si="20"/>
        <v>2</v>
      </c>
      <c r="O246" s="43">
        <v>2000000</v>
      </c>
      <c r="P246" s="51">
        <f>O246*N246</f>
        <v>4000000</v>
      </c>
      <c r="Q246" s="103"/>
    </row>
    <row r="247" spans="1:17" x14ac:dyDescent="0.25">
      <c r="A247" s="37"/>
      <c r="B247" s="44"/>
      <c r="C247" s="45" t="s">
        <v>29</v>
      </c>
      <c r="D247" s="46"/>
      <c r="E247" s="46"/>
      <c r="F247" s="45">
        <v>25</v>
      </c>
      <c r="G247" s="45" t="s">
        <v>30</v>
      </c>
      <c r="H247" s="47" t="s">
        <v>31</v>
      </c>
      <c r="I247" s="45">
        <v>2</v>
      </c>
      <c r="J247" s="48" t="s">
        <v>32</v>
      </c>
      <c r="K247" s="47" t="s">
        <v>31</v>
      </c>
      <c r="L247" s="49">
        <v>1</v>
      </c>
      <c r="M247" s="48" t="s">
        <v>33</v>
      </c>
      <c r="N247" s="50">
        <f>F247*I247</f>
        <v>50</v>
      </c>
      <c r="O247" s="43">
        <v>64000</v>
      </c>
      <c r="P247" s="51">
        <f>O247*N247</f>
        <v>3200000</v>
      </c>
      <c r="Q247" s="103"/>
    </row>
    <row r="248" spans="1:17" s="414" customFormat="1" x14ac:dyDescent="0.25">
      <c r="A248" s="403">
        <v>522131</v>
      </c>
      <c r="B248" s="404" t="s">
        <v>117</v>
      </c>
      <c r="C248" s="405"/>
      <c r="D248" s="406"/>
      <c r="E248" s="406"/>
      <c r="F248" s="405"/>
      <c r="G248" s="405"/>
      <c r="H248" s="407"/>
      <c r="I248" s="405"/>
      <c r="J248" s="408"/>
      <c r="K248" s="407"/>
      <c r="L248" s="409"/>
      <c r="M248" s="408"/>
      <c r="N248" s="410"/>
      <c r="O248" s="411"/>
      <c r="P248" s="412">
        <f>SUM(P249)</f>
        <v>45000000</v>
      </c>
      <c r="Q248" s="413"/>
    </row>
    <row r="249" spans="1:17" s="414" customFormat="1" x14ac:dyDescent="0.25">
      <c r="A249" s="403"/>
      <c r="B249" s="415"/>
      <c r="C249" s="405" t="s">
        <v>308</v>
      </c>
      <c r="D249" s="406"/>
      <c r="E249" s="406"/>
      <c r="F249" s="405"/>
      <c r="G249" s="405"/>
      <c r="H249" s="407"/>
      <c r="I249" s="405">
        <v>1</v>
      </c>
      <c r="J249" s="408" t="s">
        <v>32</v>
      </c>
      <c r="K249" s="407"/>
      <c r="L249" s="409"/>
      <c r="M249" s="408"/>
      <c r="N249" s="410">
        <v>1</v>
      </c>
      <c r="O249" s="411">
        <v>45000000</v>
      </c>
      <c r="P249" s="416">
        <f>O249</f>
        <v>45000000</v>
      </c>
      <c r="Q249" s="413"/>
    </row>
    <row r="250" spans="1:17" x14ac:dyDescent="0.25">
      <c r="A250" s="37">
        <v>522151</v>
      </c>
      <c r="B250" s="40" t="s">
        <v>40</v>
      </c>
      <c r="C250" s="1"/>
      <c r="D250" s="32"/>
      <c r="E250" s="32"/>
      <c r="F250" s="1"/>
      <c r="G250" s="1"/>
      <c r="H250" s="1"/>
      <c r="I250" s="2"/>
      <c r="J250" s="48"/>
      <c r="K250" s="47"/>
      <c r="L250" s="49"/>
      <c r="M250" s="48"/>
      <c r="N250" s="50"/>
      <c r="O250" s="53"/>
      <c r="P250" s="34">
        <f>SUM(P251:P252)</f>
        <v>29600000</v>
      </c>
      <c r="Q250" s="103"/>
    </row>
    <row r="251" spans="1:17" x14ac:dyDescent="0.25">
      <c r="A251" s="37"/>
      <c r="B251" s="44"/>
      <c r="C251" s="45" t="s">
        <v>41</v>
      </c>
      <c r="D251" s="46"/>
      <c r="E251" s="46"/>
      <c r="F251" s="45">
        <v>4</v>
      </c>
      <c r="G251" s="45" t="s">
        <v>30</v>
      </c>
      <c r="H251" s="47" t="s">
        <v>31</v>
      </c>
      <c r="I251" s="45">
        <v>2</v>
      </c>
      <c r="J251" s="48" t="s">
        <v>42</v>
      </c>
      <c r="K251" s="47" t="s">
        <v>31</v>
      </c>
      <c r="L251" s="49">
        <v>2</v>
      </c>
      <c r="M251" s="48" t="s">
        <v>32</v>
      </c>
      <c r="N251" s="50">
        <f t="shared" ref="N251:N252" si="21">L251*I251*F251</f>
        <v>16</v>
      </c>
      <c r="O251" s="53">
        <v>1500000</v>
      </c>
      <c r="P251" s="54">
        <f>O251*N251</f>
        <v>24000000</v>
      </c>
      <c r="Q251" s="103"/>
    </row>
    <row r="252" spans="1:17" x14ac:dyDescent="0.25">
      <c r="A252" s="37"/>
      <c r="B252" s="44"/>
      <c r="C252" s="45" t="s">
        <v>43</v>
      </c>
      <c r="D252" s="46"/>
      <c r="E252" s="46"/>
      <c r="F252" s="45">
        <v>2</v>
      </c>
      <c r="G252" s="45" t="s">
        <v>30</v>
      </c>
      <c r="H252" s="47" t="s">
        <v>31</v>
      </c>
      <c r="I252" s="45">
        <v>2</v>
      </c>
      <c r="J252" s="48" t="s">
        <v>42</v>
      </c>
      <c r="K252" s="47" t="s">
        <v>31</v>
      </c>
      <c r="L252" s="49">
        <v>2</v>
      </c>
      <c r="M252" s="48" t="s">
        <v>32</v>
      </c>
      <c r="N252" s="50">
        <f t="shared" si="21"/>
        <v>8</v>
      </c>
      <c r="O252" s="53">
        <v>700000</v>
      </c>
      <c r="P252" s="54">
        <f>O252*N252</f>
        <v>5600000</v>
      </c>
      <c r="Q252" s="103"/>
    </row>
    <row r="253" spans="1:17" x14ac:dyDescent="0.25">
      <c r="A253" s="55" t="s">
        <v>44</v>
      </c>
      <c r="B253" s="56" t="s">
        <v>45</v>
      </c>
      <c r="C253" s="57"/>
      <c r="D253" s="58"/>
      <c r="E253" s="58"/>
      <c r="F253" s="57"/>
      <c r="G253" s="57"/>
      <c r="H253" s="57"/>
      <c r="I253" s="57"/>
      <c r="J253" s="57"/>
      <c r="K253" s="57"/>
      <c r="L253" s="59"/>
      <c r="M253" s="60"/>
      <c r="N253" s="50"/>
      <c r="O253" s="103"/>
      <c r="P253" s="62">
        <f>SUM(P254:P258)</f>
        <v>34800000</v>
      </c>
      <c r="Q253" s="103"/>
    </row>
    <row r="254" spans="1:17" x14ac:dyDescent="0.25">
      <c r="A254" s="37"/>
      <c r="B254" s="44"/>
      <c r="C254" s="45" t="s">
        <v>107</v>
      </c>
      <c r="D254" s="46"/>
      <c r="E254" s="46"/>
      <c r="F254" s="45">
        <v>5</v>
      </c>
      <c r="G254" s="45" t="s">
        <v>30</v>
      </c>
      <c r="H254" s="47" t="s">
        <v>31</v>
      </c>
      <c r="I254" s="45">
        <v>1</v>
      </c>
      <c r="J254" s="48" t="s">
        <v>47</v>
      </c>
      <c r="K254" s="47" t="s">
        <v>31</v>
      </c>
      <c r="L254" s="49">
        <v>2</v>
      </c>
      <c r="M254" s="48" t="s">
        <v>48</v>
      </c>
      <c r="N254" s="50">
        <f>F254*I254*L254</f>
        <v>10</v>
      </c>
      <c r="O254" s="53">
        <v>150000</v>
      </c>
      <c r="P254" s="51">
        <f>O254*N254</f>
        <v>1500000</v>
      </c>
      <c r="Q254" s="187"/>
    </row>
    <row r="255" spans="1:17" x14ac:dyDescent="0.25">
      <c r="A255" s="37"/>
      <c r="B255" s="44"/>
      <c r="C255" s="45" t="s">
        <v>104</v>
      </c>
      <c r="D255" s="46"/>
      <c r="E255" s="46"/>
      <c r="F255" s="45">
        <v>25</v>
      </c>
      <c r="G255" s="45" t="s">
        <v>30</v>
      </c>
      <c r="H255" s="47" t="s">
        <v>31</v>
      </c>
      <c r="I255" s="45">
        <v>1</v>
      </c>
      <c r="J255" s="48" t="s">
        <v>33</v>
      </c>
      <c r="K255" s="47" t="s">
        <v>31</v>
      </c>
      <c r="L255" s="49">
        <v>2</v>
      </c>
      <c r="M255" s="48" t="s">
        <v>48</v>
      </c>
      <c r="N255" s="50">
        <f>F255*I255*L255</f>
        <v>50</v>
      </c>
      <c r="O255" s="53">
        <v>300000</v>
      </c>
      <c r="P255" s="51">
        <f>O255*N255</f>
        <v>15000000</v>
      </c>
      <c r="Q255" s="187"/>
    </row>
    <row r="256" spans="1:17" x14ac:dyDescent="0.25">
      <c r="A256" s="37"/>
      <c r="B256" s="44"/>
      <c r="C256" s="45" t="s">
        <v>55</v>
      </c>
      <c r="D256" s="46"/>
      <c r="E256" s="46"/>
      <c r="F256" s="45">
        <v>30</v>
      </c>
      <c r="G256" s="45" t="s">
        <v>30</v>
      </c>
      <c r="H256" s="47" t="s">
        <v>31</v>
      </c>
      <c r="I256" s="45">
        <v>1</v>
      </c>
      <c r="J256" s="48" t="s">
        <v>33</v>
      </c>
      <c r="K256" s="47" t="s">
        <v>31</v>
      </c>
      <c r="L256" s="49">
        <v>1</v>
      </c>
      <c r="M256" s="48" t="s">
        <v>48</v>
      </c>
      <c r="N256" s="50">
        <f>F256*I256*L256</f>
        <v>30</v>
      </c>
      <c r="O256" s="53">
        <v>330000</v>
      </c>
      <c r="P256" s="51">
        <f>O256*N256</f>
        <v>9900000</v>
      </c>
      <c r="Q256" s="103"/>
    </row>
    <row r="257" spans="1:17" x14ac:dyDescent="0.25">
      <c r="A257" s="37"/>
      <c r="B257" s="44"/>
      <c r="C257" s="45" t="s">
        <v>46</v>
      </c>
      <c r="D257" s="46"/>
      <c r="E257" s="46"/>
      <c r="F257" s="45">
        <v>30</v>
      </c>
      <c r="G257" s="45" t="s">
        <v>30</v>
      </c>
      <c r="H257" s="47" t="s">
        <v>31</v>
      </c>
      <c r="I257" s="45">
        <v>1</v>
      </c>
      <c r="J257" s="48" t="s">
        <v>47</v>
      </c>
      <c r="K257" s="47" t="s">
        <v>31</v>
      </c>
      <c r="L257" s="49">
        <v>1</v>
      </c>
      <c r="M257" s="48" t="s">
        <v>48</v>
      </c>
      <c r="N257" s="50">
        <f>F257*I257*L257</f>
        <v>30</v>
      </c>
      <c r="O257" s="53">
        <v>150000</v>
      </c>
      <c r="P257" s="51">
        <f>O257*N257</f>
        <v>4500000</v>
      </c>
      <c r="Q257" s="103"/>
    </row>
    <row r="258" spans="1:17" x14ac:dyDescent="0.25">
      <c r="A258" s="37"/>
      <c r="B258" s="44"/>
      <c r="C258" s="45" t="s">
        <v>56</v>
      </c>
      <c r="D258" s="46"/>
      <c r="E258" s="46"/>
      <c r="F258" s="45">
        <v>30</v>
      </c>
      <c r="G258" s="45" t="s">
        <v>30</v>
      </c>
      <c r="H258" s="47" t="s">
        <v>31</v>
      </c>
      <c r="I258" s="45">
        <v>1</v>
      </c>
      <c r="J258" s="48" t="s">
        <v>33</v>
      </c>
      <c r="K258" s="47" t="s">
        <v>31</v>
      </c>
      <c r="L258" s="49">
        <v>1</v>
      </c>
      <c r="M258" s="48" t="s">
        <v>48</v>
      </c>
      <c r="N258" s="50">
        <f>F258*I258*L258</f>
        <v>30</v>
      </c>
      <c r="O258" s="53">
        <v>130000</v>
      </c>
      <c r="P258" s="51">
        <f>O258*N258</f>
        <v>3900000</v>
      </c>
      <c r="Q258" s="103"/>
    </row>
    <row r="259" spans="1:17" x14ac:dyDescent="0.25">
      <c r="A259" s="37"/>
      <c r="B259" s="44"/>
      <c r="C259" s="45"/>
      <c r="D259" s="46"/>
      <c r="E259" s="46"/>
      <c r="F259" s="45"/>
      <c r="G259" s="45"/>
      <c r="H259" s="47"/>
      <c r="I259" s="45"/>
      <c r="J259" s="48"/>
      <c r="K259" s="47"/>
      <c r="L259" s="49"/>
      <c r="M259" s="48"/>
      <c r="N259" s="50"/>
      <c r="O259" s="53"/>
      <c r="P259" s="51"/>
      <c r="Q259" s="328"/>
    </row>
    <row r="260" spans="1:17" ht="18" x14ac:dyDescent="0.25">
      <c r="A260" s="37" t="s">
        <v>49</v>
      </c>
      <c r="B260" s="38" t="s">
        <v>85</v>
      </c>
      <c r="C260" s="45"/>
      <c r="D260" s="46"/>
      <c r="E260" s="46"/>
      <c r="F260" s="45"/>
      <c r="G260" s="45"/>
      <c r="H260" s="47"/>
      <c r="I260" s="45"/>
      <c r="J260" s="48"/>
      <c r="K260" s="47"/>
      <c r="L260" s="49"/>
      <c r="M260" s="48"/>
      <c r="N260" s="50"/>
      <c r="O260" s="43"/>
      <c r="P260" s="39">
        <f>P263+P268+P271+P261</f>
        <v>120417000</v>
      </c>
      <c r="Q260" s="103"/>
    </row>
    <row r="261" spans="1:17" x14ac:dyDescent="0.25">
      <c r="A261" s="37">
        <v>521114</v>
      </c>
      <c r="B261" s="38" t="s">
        <v>35</v>
      </c>
      <c r="C261" s="2"/>
      <c r="D261" s="24"/>
      <c r="E261" s="24"/>
      <c r="N261" s="24"/>
      <c r="O261" s="33"/>
      <c r="P261" s="34">
        <f>SUM(P262)</f>
        <v>367000</v>
      </c>
      <c r="Q261" s="103"/>
    </row>
    <row r="262" spans="1:17" x14ac:dyDescent="0.25">
      <c r="A262" s="52"/>
      <c r="B262" s="44"/>
      <c r="C262" s="45" t="s">
        <v>36</v>
      </c>
      <c r="D262" s="46"/>
      <c r="E262" s="46"/>
      <c r="F262" s="45"/>
      <c r="G262" s="45"/>
      <c r="H262" s="47"/>
      <c r="I262" s="45">
        <v>1</v>
      </c>
      <c r="J262" s="48" t="s">
        <v>32</v>
      </c>
      <c r="K262" s="47"/>
      <c r="L262" s="49"/>
      <c r="M262" s="48"/>
      <c r="N262" s="50">
        <f>I262</f>
        <v>1</v>
      </c>
      <c r="O262" s="43">
        <f>250000+117000</f>
        <v>367000</v>
      </c>
      <c r="P262" s="51">
        <f>O262*N262</f>
        <v>367000</v>
      </c>
      <c r="Q262" s="103"/>
    </row>
    <row r="263" spans="1:17" x14ac:dyDescent="0.25">
      <c r="A263" s="37">
        <v>521211</v>
      </c>
      <c r="B263" s="40" t="s">
        <v>28</v>
      </c>
      <c r="C263" s="1"/>
      <c r="D263" s="32"/>
      <c r="E263" s="32"/>
      <c r="F263" s="1"/>
      <c r="G263" s="1"/>
      <c r="H263" s="1"/>
      <c r="I263" s="1"/>
      <c r="J263" s="2"/>
      <c r="K263" s="1"/>
      <c r="L263" s="41"/>
      <c r="M263" s="92"/>
      <c r="N263" s="42"/>
      <c r="O263" s="43"/>
      <c r="P263" s="34">
        <f>SUM(P264:P267)</f>
        <v>11000000</v>
      </c>
      <c r="Q263" s="103"/>
    </row>
    <row r="264" spans="1:17" x14ac:dyDescent="0.25">
      <c r="A264" s="37"/>
      <c r="B264" s="38"/>
      <c r="C264" s="45" t="s">
        <v>37</v>
      </c>
      <c r="D264" s="46"/>
      <c r="E264" s="46"/>
      <c r="F264" s="45"/>
      <c r="G264" s="45"/>
      <c r="H264" s="47"/>
      <c r="I264" s="45">
        <v>1</v>
      </c>
      <c r="J264" s="48" t="s">
        <v>32</v>
      </c>
      <c r="K264" s="47"/>
      <c r="L264" s="49"/>
      <c r="M264" s="48"/>
      <c r="N264" s="50">
        <f>I264</f>
        <v>1</v>
      </c>
      <c r="O264" s="43">
        <v>1000000</v>
      </c>
      <c r="P264" s="51">
        <f>O264*N264</f>
        <v>1000000</v>
      </c>
      <c r="Q264" s="103"/>
    </row>
    <row r="265" spans="1:17" x14ac:dyDescent="0.25">
      <c r="A265" s="37"/>
      <c r="B265" s="38"/>
      <c r="C265" s="45" t="s">
        <v>38</v>
      </c>
      <c r="D265" s="46"/>
      <c r="E265" s="46"/>
      <c r="F265" s="45"/>
      <c r="G265" s="45"/>
      <c r="H265" s="47"/>
      <c r="I265" s="45">
        <v>1</v>
      </c>
      <c r="J265" s="48" t="s">
        <v>32</v>
      </c>
      <c r="K265" s="47"/>
      <c r="L265" s="49"/>
      <c r="M265" s="48"/>
      <c r="N265" s="50">
        <f t="shared" ref="N265:N266" si="22">I265</f>
        <v>1</v>
      </c>
      <c r="O265" s="43">
        <v>1000000</v>
      </c>
      <c r="P265" s="51">
        <f>O265*N265</f>
        <v>1000000</v>
      </c>
      <c r="Q265" s="103"/>
    </row>
    <row r="266" spans="1:17" x14ac:dyDescent="0.25">
      <c r="A266" s="37"/>
      <c r="B266" s="38"/>
      <c r="C266" s="45" t="s">
        <v>39</v>
      </c>
      <c r="D266" s="46"/>
      <c r="E266" s="46"/>
      <c r="F266" s="45"/>
      <c r="G266" s="45"/>
      <c r="H266" s="47"/>
      <c r="I266" s="45">
        <v>1</v>
      </c>
      <c r="J266" s="48" t="s">
        <v>32</v>
      </c>
      <c r="K266" s="47"/>
      <c r="L266" s="49"/>
      <c r="M266" s="48"/>
      <c r="N266" s="50">
        <f t="shared" si="22"/>
        <v>1</v>
      </c>
      <c r="O266" s="43">
        <v>2000000</v>
      </c>
      <c r="P266" s="51">
        <f>O266*N266</f>
        <v>2000000</v>
      </c>
      <c r="Q266" s="103"/>
    </row>
    <row r="267" spans="1:17" x14ac:dyDescent="0.25">
      <c r="A267" s="37"/>
      <c r="B267" s="44"/>
      <c r="C267" s="45" t="s">
        <v>293</v>
      </c>
      <c r="D267" s="46"/>
      <c r="E267" s="46"/>
      <c r="F267" s="45">
        <v>35</v>
      </c>
      <c r="G267" s="45" t="s">
        <v>30</v>
      </c>
      <c r="H267" s="47" t="s">
        <v>31</v>
      </c>
      <c r="I267" s="45">
        <v>1</v>
      </c>
      <c r="J267" s="48" t="s">
        <v>32</v>
      </c>
      <c r="K267" s="47"/>
      <c r="L267" s="49"/>
      <c r="M267" s="48"/>
      <c r="N267" s="50">
        <f>I267*F267</f>
        <v>35</v>
      </c>
      <c r="O267" s="43">
        <v>200000</v>
      </c>
      <c r="P267" s="51">
        <f>O267*N267</f>
        <v>7000000</v>
      </c>
      <c r="Q267" s="315"/>
    </row>
    <row r="268" spans="1:17" x14ac:dyDescent="0.25">
      <c r="A268" s="37">
        <v>522151</v>
      </c>
      <c r="B268" s="40" t="s">
        <v>40</v>
      </c>
      <c r="C268" s="1"/>
      <c r="D268" s="32"/>
      <c r="E268" s="32"/>
      <c r="F268" s="1"/>
      <c r="G268" s="1"/>
      <c r="H268" s="1"/>
      <c r="I268" s="2"/>
      <c r="J268" s="48"/>
      <c r="K268" s="47"/>
      <c r="L268" s="49"/>
      <c r="M268" s="48"/>
      <c r="N268" s="50"/>
      <c r="O268" s="53"/>
      <c r="P268" s="34">
        <f>SUM(P269:P270)</f>
        <v>14800000</v>
      </c>
      <c r="Q268" s="103"/>
    </row>
    <row r="269" spans="1:17" x14ac:dyDescent="0.25">
      <c r="A269" s="37"/>
      <c r="B269" s="44"/>
      <c r="C269" s="45" t="s">
        <v>41</v>
      </c>
      <c r="D269" s="46"/>
      <c r="E269" s="46"/>
      <c r="F269" s="45">
        <v>4</v>
      </c>
      <c r="G269" s="45" t="s">
        <v>30</v>
      </c>
      <c r="H269" s="47" t="s">
        <v>31</v>
      </c>
      <c r="I269" s="45">
        <v>2</v>
      </c>
      <c r="J269" s="48" t="s">
        <v>42</v>
      </c>
      <c r="K269" s="47" t="s">
        <v>31</v>
      </c>
      <c r="L269" s="49">
        <v>1</v>
      </c>
      <c r="M269" s="48" t="s">
        <v>32</v>
      </c>
      <c r="N269" s="50">
        <f t="shared" ref="N269:N270" si="23">L269*I269*F269</f>
        <v>8</v>
      </c>
      <c r="O269" s="53">
        <v>1500000</v>
      </c>
      <c r="P269" s="54">
        <f>O269*N269</f>
        <v>12000000</v>
      </c>
      <c r="Q269" s="103"/>
    </row>
    <row r="270" spans="1:17" x14ac:dyDescent="0.25">
      <c r="A270" s="37"/>
      <c r="B270" s="44"/>
      <c r="C270" s="45" t="s">
        <v>43</v>
      </c>
      <c r="D270" s="46"/>
      <c r="E270" s="46"/>
      <c r="F270" s="45">
        <v>2</v>
      </c>
      <c r="G270" s="45" t="s">
        <v>30</v>
      </c>
      <c r="H270" s="47" t="s">
        <v>31</v>
      </c>
      <c r="I270" s="45">
        <v>2</v>
      </c>
      <c r="J270" s="48" t="s">
        <v>42</v>
      </c>
      <c r="K270" s="47" t="s">
        <v>31</v>
      </c>
      <c r="L270" s="49">
        <v>1</v>
      </c>
      <c r="M270" s="48" t="s">
        <v>32</v>
      </c>
      <c r="N270" s="50">
        <f t="shared" si="23"/>
        <v>4</v>
      </c>
      <c r="O270" s="53">
        <v>700000</v>
      </c>
      <c r="P270" s="54">
        <f>O270*N270</f>
        <v>2800000</v>
      </c>
      <c r="Q270" s="103"/>
    </row>
    <row r="271" spans="1:17" x14ac:dyDescent="0.25">
      <c r="A271" s="55" t="s">
        <v>44</v>
      </c>
      <c r="B271" s="56" t="s">
        <v>45</v>
      </c>
      <c r="C271" s="57"/>
      <c r="D271" s="58"/>
      <c r="E271" s="58"/>
      <c r="F271" s="57"/>
      <c r="G271" s="57"/>
      <c r="H271" s="57"/>
      <c r="I271" s="57"/>
      <c r="J271" s="57"/>
      <c r="K271" s="57"/>
      <c r="L271" s="59"/>
      <c r="M271" s="60"/>
      <c r="N271" s="50"/>
      <c r="O271" s="103"/>
      <c r="P271" s="62">
        <f>SUM(P272:P279)</f>
        <v>94250000</v>
      </c>
      <c r="Q271" s="191" t="s">
        <v>90</v>
      </c>
    </row>
    <row r="272" spans="1:17" ht="15.75" customHeight="1" x14ac:dyDescent="0.25">
      <c r="A272" s="37"/>
      <c r="B272" s="44"/>
      <c r="C272" s="45" t="s">
        <v>172</v>
      </c>
      <c r="D272" s="46"/>
      <c r="E272" s="46"/>
      <c r="F272" s="45">
        <v>25</v>
      </c>
      <c r="G272" s="45" t="s">
        <v>30</v>
      </c>
      <c r="H272" s="47" t="s">
        <v>31</v>
      </c>
      <c r="I272" s="45">
        <v>1</v>
      </c>
      <c r="J272" s="48" t="s">
        <v>33</v>
      </c>
      <c r="K272" s="47" t="s">
        <v>31</v>
      </c>
      <c r="L272" s="49">
        <v>1</v>
      </c>
      <c r="M272" s="48" t="s">
        <v>48</v>
      </c>
      <c r="N272" s="50">
        <f t="shared" ref="N272:N277" si="24">F272*I272*L272</f>
        <v>25</v>
      </c>
      <c r="O272" s="53">
        <v>330000</v>
      </c>
      <c r="P272" s="51">
        <f t="shared" ref="P272:P277" si="25">O272*N272</f>
        <v>8250000</v>
      </c>
      <c r="Q272" s="359" t="s">
        <v>342</v>
      </c>
    </row>
    <row r="273" spans="1:20" x14ac:dyDescent="0.25">
      <c r="A273" s="37"/>
      <c r="B273" s="44"/>
      <c r="C273" s="45" t="s">
        <v>174</v>
      </c>
      <c r="D273" s="46"/>
      <c r="E273" s="46"/>
      <c r="F273" s="45">
        <v>25</v>
      </c>
      <c r="G273" s="45" t="s">
        <v>30</v>
      </c>
      <c r="H273" s="47" t="s">
        <v>31</v>
      </c>
      <c r="I273" s="45">
        <v>1</v>
      </c>
      <c r="J273" s="48" t="s">
        <v>47</v>
      </c>
      <c r="K273" s="47" t="s">
        <v>31</v>
      </c>
      <c r="L273" s="49">
        <v>1</v>
      </c>
      <c r="M273" s="48" t="s">
        <v>48</v>
      </c>
      <c r="N273" s="50">
        <f t="shared" si="24"/>
        <v>25</v>
      </c>
      <c r="O273" s="53">
        <v>150000</v>
      </c>
      <c r="P273" s="51">
        <f t="shared" si="25"/>
        <v>3750000</v>
      </c>
      <c r="Q273" s="359"/>
    </row>
    <row r="274" spans="1:20" x14ac:dyDescent="0.25">
      <c r="A274" s="37"/>
      <c r="B274" s="44"/>
      <c r="C274" s="45" t="s">
        <v>175</v>
      </c>
      <c r="D274" s="46"/>
      <c r="E274" s="46"/>
      <c r="F274" s="45">
        <v>25</v>
      </c>
      <c r="G274" s="45" t="s">
        <v>30</v>
      </c>
      <c r="H274" s="47" t="s">
        <v>31</v>
      </c>
      <c r="I274" s="45">
        <v>1</v>
      </c>
      <c r="J274" s="48" t="s">
        <v>33</v>
      </c>
      <c r="K274" s="47" t="s">
        <v>31</v>
      </c>
      <c r="L274" s="49">
        <v>1</v>
      </c>
      <c r="M274" s="48" t="s">
        <v>48</v>
      </c>
      <c r="N274" s="50">
        <f t="shared" si="24"/>
        <v>25</v>
      </c>
      <c r="O274" s="53">
        <v>130000</v>
      </c>
      <c r="P274" s="51">
        <f t="shared" si="25"/>
        <v>3250000</v>
      </c>
      <c r="Q274" s="359"/>
    </row>
    <row r="275" spans="1:20" x14ac:dyDescent="0.25">
      <c r="A275" s="37"/>
      <c r="B275" s="44"/>
      <c r="C275" s="45" t="s">
        <v>176</v>
      </c>
      <c r="D275" s="46"/>
      <c r="E275" s="46"/>
      <c r="F275" s="45">
        <v>10</v>
      </c>
      <c r="G275" s="45" t="s">
        <v>30</v>
      </c>
      <c r="H275" s="47" t="s">
        <v>31</v>
      </c>
      <c r="I275" s="45">
        <v>2</v>
      </c>
      <c r="J275" s="48" t="s">
        <v>33</v>
      </c>
      <c r="K275" s="47" t="s">
        <v>31</v>
      </c>
      <c r="L275" s="49">
        <v>1</v>
      </c>
      <c r="M275" s="48" t="s">
        <v>48</v>
      </c>
      <c r="N275" s="50">
        <f t="shared" si="24"/>
        <v>20</v>
      </c>
      <c r="O275" s="53">
        <v>650000</v>
      </c>
      <c r="P275" s="51">
        <f t="shared" si="25"/>
        <v>13000000</v>
      </c>
      <c r="Q275" s="359"/>
    </row>
    <row r="276" spans="1:20" x14ac:dyDescent="0.25">
      <c r="A276" s="37"/>
      <c r="B276" s="44"/>
      <c r="C276" s="45" t="s">
        <v>177</v>
      </c>
      <c r="D276" s="46"/>
      <c r="E276" s="46"/>
      <c r="F276" s="45">
        <v>10</v>
      </c>
      <c r="G276" s="45" t="s">
        <v>30</v>
      </c>
      <c r="H276" s="47" t="s">
        <v>31</v>
      </c>
      <c r="I276" s="45">
        <v>1</v>
      </c>
      <c r="J276" s="48" t="s">
        <v>47</v>
      </c>
      <c r="K276" s="47" t="s">
        <v>31</v>
      </c>
      <c r="L276" s="49">
        <v>1</v>
      </c>
      <c r="M276" s="48" t="s">
        <v>48</v>
      </c>
      <c r="N276" s="50">
        <f t="shared" si="24"/>
        <v>10</v>
      </c>
      <c r="O276" s="53">
        <v>5300000</v>
      </c>
      <c r="P276" s="51">
        <f t="shared" si="25"/>
        <v>53000000</v>
      </c>
      <c r="Q276" s="359"/>
    </row>
    <row r="277" spans="1:20" x14ac:dyDescent="0.25">
      <c r="A277" s="37"/>
      <c r="B277" s="44"/>
      <c r="C277" s="45" t="s">
        <v>178</v>
      </c>
      <c r="D277" s="46"/>
      <c r="E277" s="46"/>
      <c r="F277" s="45">
        <v>10</v>
      </c>
      <c r="G277" s="45" t="s">
        <v>30</v>
      </c>
      <c r="H277" s="47" t="s">
        <v>31</v>
      </c>
      <c r="I277" s="45">
        <v>2</v>
      </c>
      <c r="J277" s="48" t="s">
        <v>33</v>
      </c>
      <c r="K277" s="47" t="s">
        <v>31</v>
      </c>
      <c r="L277" s="49">
        <v>1</v>
      </c>
      <c r="M277" s="48" t="s">
        <v>48</v>
      </c>
      <c r="N277" s="50">
        <f t="shared" si="24"/>
        <v>20</v>
      </c>
      <c r="O277" s="53">
        <v>150000</v>
      </c>
      <c r="P277" s="51">
        <f t="shared" si="25"/>
        <v>3000000</v>
      </c>
      <c r="Q277" s="359"/>
    </row>
    <row r="278" spans="1:20" x14ac:dyDescent="0.25">
      <c r="A278" s="37"/>
      <c r="B278" s="44"/>
      <c r="C278" s="45" t="s">
        <v>335</v>
      </c>
      <c r="D278" s="46"/>
      <c r="E278" s="46"/>
      <c r="F278" s="45">
        <v>10</v>
      </c>
      <c r="G278" s="45" t="s">
        <v>30</v>
      </c>
      <c r="H278" s="47" t="s">
        <v>31</v>
      </c>
      <c r="I278" s="45">
        <v>1</v>
      </c>
      <c r="J278" s="48" t="s">
        <v>33</v>
      </c>
      <c r="K278" s="47" t="s">
        <v>31</v>
      </c>
      <c r="L278" s="49">
        <v>1</v>
      </c>
      <c r="M278" s="48" t="s">
        <v>48</v>
      </c>
      <c r="N278" s="50">
        <f>F278*I278*L278</f>
        <v>10</v>
      </c>
      <c r="O278" s="53">
        <v>550000</v>
      </c>
      <c r="P278" s="51">
        <f>O278*N278</f>
        <v>5500000</v>
      </c>
      <c r="Q278" s="359"/>
    </row>
    <row r="279" spans="1:20" x14ac:dyDescent="0.25">
      <c r="A279" s="37"/>
      <c r="B279" s="44"/>
      <c r="C279" s="45" t="s">
        <v>171</v>
      </c>
      <c r="D279" s="46"/>
      <c r="E279" s="46"/>
      <c r="F279" s="45">
        <v>10</v>
      </c>
      <c r="G279" s="45" t="s">
        <v>30</v>
      </c>
      <c r="H279" s="47" t="s">
        <v>31</v>
      </c>
      <c r="I279" s="45">
        <v>1</v>
      </c>
      <c r="J279" s="48" t="s">
        <v>33</v>
      </c>
      <c r="K279" s="47" t="s">
        <v>31</v>
      </c>
      <c r="L279" s="49">
        <v>1</v>
      </c>
      <c r="M279" s="48" t="s">
        <v>48</v>
      </c>
      <c r="N279" s="50">
        <f>F279*I279*L279</f>
        <v>10</v>
      </c>
      <c r="O279" s="53">
        <v>450000</v>
      </c>
      <c r="P279" s="51">
        <f>O279*N279</f>
        <v>4500000</v>
      </c>
      <c r="Q279" s="359"/>
    </row>
    <row r="280" spans="1:20" x14ac:dyDescent="0.25">
      <c r="A280" s="37"/>
      <c r="B280" s="44"/>
      <c r="C280" s="45"/>
      <c r="D280" s="46"/>
      <c r="E280" s="46"/>
      <c r="F280" s="45"/>
      <c r="G280" s="45"/>
      <c r="H280" s="47"/>
      <c r="I280" s="45"/>
      <c r="J280" s="48"/>
      <c r="K280" s="47"/>
      <c r="L280" s="49"/>
      <c r="M280" s="48"/>
      <c r="N280" s="50"/>
      <c r="O280" s="53"/>
      <c r="P280" s="51"/>
      <c r="Q280" s="359"/>
    </row>
    <row r="281" spans="1:20" ht="18" x14ac:dyDescent="0.25">
      <c r="A281" s="37" t="s">
        <v>50</v>
      </c>
      <c r="B281" s="38" t="s">
        <v>313</v>
      </c>
      <c r="C281" s="45"/>
      <c r="D281" s="46"/>
      <c r="E281" s="46"/>
      <c r="F281" s="45"/>
      <c r="G281" s="45"/>
      <c r="H281" s="47"/>
      <c r="I281" s="45"/>
      <c r="J281" s="48"/>
      <c r="K281" s="47"/>
      <c r="L281" s="49"/>
      <c r="M281" s="48"/>
      <c r="N281" s="50"/>
      <c r="O281" s="53"/>
      <c r="P281" s="39">
        <f>P284+P289+P292+P296+P313+P282</f>
        <v>206390000</v>
      </c>
      <c r="Q281" s="328"/>
      <c r="R281" s="81"/>
      <c r="T281" s="399"/>
    </row>
    <row r="282" spans="1:20" x14ac:dyDescent="0.25">
      <c r="A282" s="37">
        <v>521114</v>
      </c>
      <c r="B282" s="38" t="s">
        <v>35</v>
      </c>
      <c r="C282" s="2"/>
      <c r="D282" s="24"/>
      <c r="E282" s="24"/>
      <c r="N282" s="24"/>
      <c r="O282" s="33"/>
      <c r="P282" s="34">
        <f>SUM(P283)</f>
        <v>500000</v>
      </c>
      <c r="Q282" s="328"/>
      <c r="R282" s="400"/>
      <c r="T282" s="399"/>
    </row>
    <row r="283" spans="1:20" x14ac:dyDescent="0.25">
      <c r="A283" s="52"/>
      <c r="B283" s="44"/>
      <c r="C283" s="45" t="s">
        <v>36</v>
      </c>
      <c r="D283" s="46"/>
      <c r="E283" s="46"/>
      <c r="F283" s="45"/>
      <c r="G283" s="45"/>
      <c r="H283" s="47"/>
      <c r="I283" s="45">
        <v>2</v>
      </c>
      <c r="J283" s="48" t="s">
        <v>32</v>
      </c>
      <c r="K283" s="47"/>
      <c r="L283" s="49"/>
      <c r="M283" s="48"/>
      <c r="N283" s="50">
        <f>I283</f>
        <v>2</v>
      </c>
      <c r="O283" s="43">
        <v>250000</v>
      </c>
      <c r="P283" s="51">
        <f>O283*N283</f>
        <v>500000</v>
      </c>
      <c r="Q283" s="328"/>
      <c r="R283" s="400"/>
      <c r="T283" s="399"/>
    </row>
    <row r="284" spans="1:20" ht="15.75" customHeight="1" x14ac:dyDescent="0.25">
      <c r="A284" s="37">
        <v>521211</v>
      </c>
      <c r="B284" s="40" t="s">
        <v>28</v>
      </c>
      <c r="C284" s="1"/>
      <c r="D284" s="32"/>
      <c r="E284" s="32"/>
      <c r="F284" s="1"/>
      <c r="G284" s="1"/>
      <c r="H284" s="1"/>
      <c r="I284" s="1"/>
      <c r="J284" s="2"/>
      <c r="K284" s="1"/>
      <c r="L284" s="41"/>
      <c r="M284" s="92"/>
      <c r="N284" s="42"/>
      <c r="O284" s="43"/>
      <c r="P284" s="34">
        <f>SUM(P285:P288)</f>
        <v>24000000</v>
      </c>
      <c r="Q284" s="328"/>
      <c r="R284" s="81"/>
      <c r="T284" s="399"/>
    </row>
    <row r="285" spans="1:20" x14ac:dyDescent="0.25">
      <c r="A285" s="37"/>
      <c r="B285" s="38"/>
      <c r="C285" s="45" t="s">
        <v>37</v>
      </c>
      <c r="D285" s="46"/>
      <c r="E285" s="46"/>
      <c r="F285" s="45"/>
      <c r="G285" s="45"/>
      <c r="H285" s="47"/>
      <c r="I285" s="45">
        <v>2</v>
      </c>
      <c r="J285" s="48" t="s">
        <v>32</v>
      </c>
      <c r="K285" s="47"/>
      <c r="L285" s="49"/>
      <c r="M285" s="48"/>
      <c r="N285" s="50">
        <f>I285</f>
        <v>2</v>
      </c>
      <c r="O285" s="43">
        <v>1000000</v>
      </c>
      <c r="P285" s="51">
        <f>O285*N285</f>
        <v>2000000</v>
      </c>
      <c r="Q285" s="328"/>
      <c r="R285" s="81"/>
      <c r="T285" s="399"/>
    </row>
    <row r="286" spans="1:20" x14ac:dyDescent="0.25">
      <c r="A286" s="37"/>
      <c r="B286" s="38"/>
      <c r="C286" s="45" t="s">
        <v>38</v>
      </c>
      <c r="D286" s="46"/>
      <c r="E286" s="46"/>
      <c r="F286" s="45"/>
      <c r="G286" s="45"/>
      <c r="H286" s="47"/>
      <c r="I286" s="45">
        <v>2</v>
      </c>
      <c r="J286" s="48" t="s">
        <v>32</v>
      </c>
      <c r="K286" s="47"/>
      <c r="L286" s="49"/>
      <c r="M286" s="48"/>
      <c r="N286" s="50">
        <f t="shared" ref="N286:N287" si="26">I286</f>
        <v>2</v>
      </c>
      <c r="O286" s="43">
        <v>1000000</v>
      </c>
      <c r="P286" s="51">
        <f>O286*N286</f>
        <v>2000000</v>
      </c>
      <c r="Q286" s="328"/>
      <c r="R286" s="81"/>
      <c r="T286" s="399"/>
    </row>
    <row r="287" spans="1:20" x14ac:dyDescent="0.25">
      <c r="A287" s="37"/>
      <c r="B287" s="38"/>
      <c r="C287" s="45" t="s">
        <v>39</v>
      </c>
      <c r="D287" s="46"/>
      <c r="E287" s="46"/>
      <c r="F287" s="45"/>
      <c r="G287" s="45"/>
      <c r="H287" s="47"/>
      <c r="I287" s="45">
        <v>2</v>
      </c>
      <c r="J287" s="48" t="s">
        <v>32</v>
      </c>
      <c r="K287" s="47"/>
      <c r="L287" s="49"/>
      <c r="M287" s="48"/>
      <c r="N287" s="50">
        <f t="shared" si="26"/>
        <v>2</v>
      </c>
      <c r="O287" s="43">
        <v>2000000</v>
      </c>
      <c r="P287" s="51">
        <f>O287*N287</f>
        <v>4000000</v>
      </c>
      <c r="Q287" s="328"/>
      <c r="R287" s="81"/>
      <c r="T287" s="399"/>
    </row>
    <row r="288" spans="1:20" x14ac:dyDescent="0.25">
      <c r="A288" s="37"/>
      <c r="B288" s="44"/>
      <c r="C288" s="45" t="s">
        <v>29</v>
      </c>
      <c r="D288" s="46"/>
      <c r="E288" s="46"/>
      <c r="F288" s="45">
        <v>25</v>
      </c>
      <c r="G288" s="45" t="s">
        <v>30</v>
      </c>
      <c r="H288" s="47" t="s">
        <v>31</v>
      </c>
      <c r="I288" s="45">
        <v>10</v>
      </c>
      <c r="J288" s="48" t="s">
        <v>32</v>
      </c>
      <c r="K288" s="47" t="s">
        <v>31</v>
      </c>
      <c r="L288" s="49">
        <v>1</v>
      </c>
      <c r="M288" s="48" t="s">
        <v>33</v>
      </c>
      <c r="N288" s="50">
        <f>F288*I288</f>
        <v>250</v>
      </c>
      <c r="O288" s="43">
        <v>64000</v>
      </c>
      <c r="P288" s="51">
        <f>O288*N288</f>
        <v>16000000</v>
      </c>
      <c r="Q288" s="328"/>
      <c r="R288" s="81"/>
      <c r="T288" s="399"/>
    </row>
    <row r="289" spans="1:20" x14ac:dyDescent="0.25">
      <c r="A289" s="37">
        <v>522151</v>
      </c>
      <c r="B289" s="40" t="s">
        <v>40</v>
      </c>
      <c r="C289" s="1"/>
      <c r="D289" s="32"/>
      <c r="E289" s="32"/>
      <c r="F289" s="1"/>
      <c r="G289" s="1"/>
      <c r="H289" s="1"/>
      <c r="I289" s="2"/>
      <c r="J289" s="48"/>
      <c r="K289" s="47"/>
      <c r="L289" s="49"/>
      <c r="M289" s="48"/>
      <c r="N289" s="50"/>
      <c r="O289" s="53"/>
      <c r="P289" s="34">
        <f>SUM(P290:P291)</f>
        <v>56000000</v>
      </c>
      <c r="Q289" s="328"/>
      <c r="R289" s="81"/>
      <c r="T289" s="399"/>
    </row>
    <row r="290" spans="1:20" x14ac:dyDescent="0.25">
      <c r="A290" s="37"/>
      <c r="B290" s="44"/>
      <c r="C290" s="45" t="s">
        <v>41</v>
      </c>
      <c r="D290" s="46"/>
      <c r="E290" s="46"/>
      <c r="F290" s="45">
        <v>4</v>
      </c>
      <c r="G290" s="45" t="s">
        <v>30</v>
      </c>
      <c r="H290" s="47" t="s">
        <v>31</v>
      </c>
      <c r="I290" s="45">
        <v>2</v>
      </c>
      <c r="J290" s="48" t="s">
        <v>42</v>
      </c>
      <c r="K290" s="47" t="s">
        <v>31</v>
      </c>
      <c r="L290" s="49">
        <v>4</v>
      </c>
      <c r="M290" s="48" t="s">
        <v>32</v>
      </c>
      <c r="N290" s="50">
        <f t="shared" ref="N290:N291" si="27">L290*I290*F290</f>
        <v>32</v>
      </c>
      <c r="O290" s="53">
        <v>1400000</v>
      </c>
      <c r="P290" s="54">
        <f>O290*N290</f>
        <v>44800000</v>
      </c>
      <c r="Q290" s="328"/>
      <c r="R290" s="81"/>
      <c r="T290" s="399"/>
    </row>
    <row r="291" spans="1:20" x14ac:dyDescent="0.25">
      <c r="A291" s="37"/>
      <c r="B291" s="44"/>
      <c r="C291" s="45" t="s">
        <v>43</v>
      </c>
      <c r="D291" s="46"/>
      <c r="E291" s="46"/>
      <c r="F291" s="45">
        <v>2</v>
      </c>
      <c r="G291" s="45" t="s">
        <v>30</v>
      </c>
      <c r="H291" s="47" t="s">
        <v>31</v>
      </c>
      <c r="I291" s="45">
        <v>2</v>
      </c>
      <c r="J291" s="48" t="s">
        <v>42</v>
      </c>
      <c r="K291" s="47" t="s">
        <v>31</v>
      </c>
      <c r="L291" s="49">
        <v>4</v>
      </c>
      <c r="M291" s="48" t="s">
        <v>32</v>
      </c>
      <c r="N291" s="50">
        <f t="shared" si="27"/>
        <v>16</v>
      </c>
      <c r="O291" s="53">
        <v>700000</v>
      </c>
      <c r="P291" s="54">
        <f>O291*N291</f>
        <v>11200000</v>
      </c>
      <c r="Q291" s="328"/>
      <c r="R291" s="81"/>
      <c r="T291" s="399"/>
    </row>
    <row r="292" spans="1:20" x14ac:dyDescent="0.25">
      <c r="A292" s="37">
        <v>524111</v>
      </c>
      <c r="B292" s="38" t="s">
        <v>58</v>
      </c>
      <c r="C292" s="10"/>
      <c r="D292" s="64"/>
      <c r="E292" s="64"/>
      <c r="G292" s="10"/>
      <c r="H292" s="10"/>
      <c r="K292" s="11"/>
      <c r="L292" s="49"/>
      <c r="M292" s="48"/>
      <c r="N292" s="50"/>
      <c r="O292" s="53"/>
      <c r="P292" s="34">
        <f>SUM(P293:P295)</f>
        <v>27800000</v>
      </c>
      <c r="Q292" s="328"/>
      <c r="R292" s="81"/>
      <c r="T292" s="399"/>
    </row>
    <row r="293" spans="1:20" x14ac:dyDescent="0.25">
      <c r="A293" s="37"/>
      <c r="B293" s="44"/>
      <c r="C293" s="10" t="s">
        <v>59</v>
      </c>
      <c r="D293" s="64"/>
      <c r="E293" s="64"/>
      <c r="F293" s="9">
        <v>2</v>
      </c>
      <c r="G293" s="9" t="s">
        <v>30</v>
      </c>
      <c r="H293" s="10" t="s">
        <v>31</v>
      </c>
      <c r="I293" s="12">
        <v>1</v>
      </c>
      <c r="J293" s="10" t="s">
        <v>47</v>
      </c>
      <c r="K293" s="11" t="s">
        <v>31</v>
      </c>
      <c r="L293" s="12">
        <v>2</v>
      </c>
      <c r="M293" s="10" t="s">
        <v>48</v>
      </c>
      <c r="N293" s="50">
        <f>L293*I293*F293</f>
        <v>4</v>
      </c>
      <c r="O293" s="53">
        <v>4500000</v>
      </c>
      <c r="P293" s="54">
        <f>O293*N293</f>
        <v>18000000</v>
      </c>
      <c r="Q293" s="328"/>
      <c r="R293" s="81"/>
      <c r="T293" s="399"/>
    </row>
    <row r="294" spans="1:20" x14ac:dyDescent="0.25">
      <c r="A294" s="37"/>
      <c r="B294" s="44"/>
      <c r="C294" s="10" t="s">
        <v>60</v>
      </c>
      <c r="D294" s="64"/>
      <c r="E294" s="64"/>
      <c r="F294" s="9">
        <v>2</v>
      </c>
      <c r="G294" s="9" t="s">
        <v>30</v>
      </c>
      <c r="H294" s="10" t="s">
        <v>31</v>
      </c>
      <c r="I294" s="12">
        <v>3</v>
      </c>
      <c r="J294" s="10" t="s">
        <v>33</v>
      </c>
      <c r="K294" s="11" t="s">
        <v>31</v>
      </c>
      <c r="L294" s="12">
        <v>2</v>
      </c>
      <c r="M294" s="10" t="s">
        <v>48</v>
      </c>
      <c r="N294" s="50">
        <f>L294*I294*F294</f>
        <v>12</v>
      </c>
      <c r="O294" s="53">
        <v>450000</v>
      </c>
      <c r="P294" s="54">
        <f>O294*N294</f>
        <v>5400000</v>
      </c>
      <c r="Q294" s="328"/>
      <c r="R294" s="81"/>
      <c r="T294" s="399"/>
    </row>
    <row r="295" spans="1:20" x14ac:dyDescent="0.25">
      <c r="A295" s="37"/>
      <c r="B295" s="44"/>
      <c r="C295" s="45" t="s">
        <v>61</v>
      </c>
      <c r="D295" s="46"/>
      <c r="E295" s="46"/>
      <c r="F295" s="45">
        <v>2</v>
      </c>
      <c r="G295" s="45" t="s">
        <v>30</v>
      </c>
      <c r="H295" s="47" t="s">
        <v>31</v>
      </c>
      <c r="I295" s="45">
        <v>2</v>
      </c>
      <c r="J295" s="48" t="s">
        <v>33</v>
      </c>
      <c r="K295" s="47" t="s">
        <v>31</v>
      </c>
      <c r="L295" s="49">
        <v>2</v>
      </c>
      <c r="M295" s="48" t="s">
        <v>48</v>
      </c>
      <c r="N295" s="50">
        <f>L295*I295*F295</f>
        <v>8</v>
      </c>
      <c r="O295" s="53">
        <v>550000</v>
      </c>
      <c r="P295" s="54">
        <f>O295*N295</f>
        <v>4400000</v>
      </c>
      <c r="Q295" s="328"/>
      <c r="R295" s="81"/>
      <c r="T295" s="399"/>
    </row>
    <row r="296" spans="1:20" x14ac:dyDescent="0.25">
      <c r="A296" s="31" t="s">
        <v>44</v>
      </c>
      <c r="B296" s="56" t="s">
        <v>45</v>
      </c>
      <c r="C296" s="57"/>
      <c r="D296" s="58"/>
      <c r="E296" s="58"/>
      <c r="F296" s="45"/>
      <c r="G296" s="45"/>
      <c r="H296" s="47"/>
      <c r="I296" s="45"/>
      <c r="J296" s="48"/>
      <c r="K296" s="47"/>
      <c r="L296" s="49"/>
      <c r="M296" s="48"/>
      <c r="N296" s="50"/>
      <c r="O296" s="53"/>
      <c r="P296" s="34">
        <f>SUM(P297:P312)</f>
        <v>85610000</v>
      </c>
      <c r="Q296" s="328"/>
      <c r="R296" s="81"/>
      <c r="T296" s="399"/>
    </row>
    <row r="297" spans="1:20" x14ac:dyDescent="0.25">
      <c r="A297" s="37"/>
      <c r="B297" s="44"/>
      <c r="C297" s="45" t="s">
        <v>314</v>
      </c>
      <c r="D297" s="46"/>
      <c r="E297" s="46"/>
      <c r="F297" s="45">
        <v>10</v>
      </c>
      <c r="G297" s="45" t="s">
        <v>30</v>
      </c>
      <c r="H297" s="47" t="s">
        <v>31</v>
      </c>
      <c r="I297" s="45">
        <v>1</v>
      </c>
      <c r="J297" s="48" t="s">
        <v>47</v>
      </c>
      <c r="K297" s="47" t="s">
        <v>31</v>
      </c>
      <c r="L297" s="49">
        <v>15</v>
      </c>
      <c r="M297" s="48" t="s">
        <v>48</v>
      </c>
      <c r="N297" s="50">
        <f>F297*I297*L297</f>
        <v>150</v>
      </c>
      <c r="O297" s="53">
        <v>150000</v>
      </c>
      <c r="P297" s="51">
        <f>O297*N297</f>
        <v>22500000</v>
      </c>
      <c r="Q297" s="328"/>
      <c r="R297" s="81"/>
      <c r="T297" s="399"/>
    </row>
    <row r="298" spans="1:20" x14ac:dyDescent="0.25">
      <c r="A298" s="37"/>
      <c r="B298" s="44"/>
      <c r="C298" s="65" t="s">
        <v>315</v>
      </c>
      <c r="D298" s="66"/>
      <c r="E298" s="66"/>
      <c r="F298" s="45"/>
      <c r="G298" s="45"/>
      <c r="H298" s="47"/>
      <c r="I298" s="45"/>
      <c r="J298" s="48"/>
      <c r="K298" s="47"/>
      <c r="L298" s="49"/>
      <c r="M298" s="48"/>
      <c r="N298" s="50"/>
      <c r="O298" s="53"/>
      <c r="P298" s="51"/>
      <c r="Q298" s="328"/>
      <c r="R298" s="81"/>
      <c r="T298" s="399"/>
    </row>
    <row r="299" spans="1:20" x14ac:dyDescent="0.25">
      <c r="A299" s="37"/>
      <c r="B299" s="44"/>
      <c r="C299" s="45" t="s">
        <v>55</v>
      </c>
      <c r="D299" s="46"/>
      <c r="E299" s="46"/>
      <c r="F299" s="45">
        <v>25</v>
      </c>
      <c r="G299" s="45" t="s">
        <v>30</v>
      </c>
      <c r="H299" s="47" t="s">
        <v>31</v>
      </c>
      <c r="I299" s="45">
        <v>1</v>
      </c>
      <c r="J299" s="48" t="s">
        <v>33</v>
      </c>
      <c r="K299" s="47" t="s">
        <v>31</v>
      </c>
      <c r="L299" s="49">
        <v>2</v>
      </c>
      <c r="M299" s="48" t="s">
        <v>48</v>
      </c>
      <c r="N299" s="50">
        <f>F299*I299*L299</f>
        <v>50</v>
      </c>
      <c r="O299" s="53">
        <v>330000</v>
      </c>
      <c r="P299" s="51">
        <f>O299*N299</f>
        <v>16500000</v>
      </c>
      <c r="Q299" s="328"/>
      <c r="R299" s="81"/>
      <c r="T299" s="399"/>
    </row>
    <row r="300" spans="1:20" x14ac:dyDescent="0.25">
      <c r="A300" s="37"/>
      <c r="B300" s="44"/>
      <c r="C300" s="45" t="s">
        <v>46</v>
      </c>
      <c r="D300" s="46"/>
      <c r="E300" s="46"/>
      <c r="F300" s="45">
        <v>25</v>
      </c>
      <c r="G300" s="45" t="s">
        <v>30</v>
      </c>
      <c r="H300" s="47" t="s">
        <v>31</v>
      </c>
      <c r="I300" s="45">
        <v>1</v>
      </c>
      <c r="J300" s="48" t="s">
        <v>47</v>
      </c>
      <c r="K300" s="47" t="s">
        <v>31</v>
      </c>
      <c r="L300" s="49">
        <v>2</v>
      </c>
      <c r="M300" s="48" t="s">
        <v>48</v>
      </c>
      <c r="N300" s="50">
        <f>F300*I300*L300</f>
        <v>50</v>
      </c>
      <c r="O300" s="53">
        <v>150000</v>
      </c>
      <c r="P300" s="51">
        <f>O300*N300</f>
        <v>7500000</v>
      </c>
      <c r="Q300" s="328"/>
      <c r="R300" s="81"/>
      <c r="T300" s="399"/>
    </row>
    <row r="301" spans="1:20" x14ac:dyDescent="0.25">
      <c r="A301" s="37"/>
      <c r="B301" s="44"/>
      <c r="C301" s="45" t="s">
        <v>56</v>
      </c>
      <c r="D301" s="46"/>
      <c r="E301" s="46"/>
      <c r="F301" s="45">
        <v>25</v>
      </c>
      <c r="G301" s="45" t="s">
        <v>30</v>
      </c>
      <c r="H301" s="47" t="s">
        <v>31</v>
      </c>
      <c r="I301" s="45">
        <v>1</v>
      </c>
      <c r="J301" s="48" t="s">
        <v>33</v>
      </c>
      <c r="K301" s="47" t="s">
        <v>31</v>
      </c>
      <c r="L301" s="49">
        <v>2</v>
      </c>
      <c r="M301" s="48" t="s">
        <v>48</v>
      </c>
      <c r="N301" s="50">
        <f>F301*I301*L301</f>
        <v>50</v>
      </c>
      <c r="O301" s="53">
        <v>130000</v>
      </c>
      <c r="P301" s="51">
        <f>O301*N301</f>
        <v>6500000</v>
      </c>
      <c r="Q301" s="328"/>
      <c r="R301" s="81"/>
      <c r="T301" s="399"/>
    </row>
    <row r="302" spans="1:20" x14ac:dyDescent="0.25">
      <c r="A302" s="37"/>
      <c r="B302" s="44"/>
      <c r="C302" s="65" t="s">
        <v>316</v>
      </c>
      <c r="D302" s="66"/>
      <c r="E302" s="66"/>
      <c r="F302" s="45"/>
      <c r="G302" s="45"/>
      <c r="H302" s="47"/>
      <c r="I302" s="45"/>
      <c r="J302" s="48"/>
      <c r="K302" s="47"/>
      <c r="L302" s="49"/>
      <c r="M302" s="48"/>
      <c r="N302" s="50"/>
      <c r="O302" s="53"/>
      <c r="P302" s="51"/>
      <c r="Q302" s="328"/>
      <c r="R302" s="81"/>
      <c r="T302" s="399"/>
    </row>
    <row r="303" spans="1:20" x14ac:dyDescent="0.25">
      <c r="A303" s="37"/>
      <c r="B303" s="44"/>
      <c r="C303" s="45" t="s">
        <v>55</v>
      </c>
      <c r="D303" s="46"/>
      <c r="E303" s="46"/>
      <c r="F303" s="45">
        <v>3</v>
      </c>
      <c r="G303" s="45" t="s">
        <v>30</v>
      </c>
      <c r="H303" s="47" t="s">
        <v>31</v>
      </c>
      <c r="I303" s="45">
        <v>1</v>
      </c>
      <c r="J303" s="48" t="s">
        <v>33</v>
      </c>
      <c r="K303" s="47" t="s">
        <v>31</v>
      </c>
      <c r="L303" s="49">
        <v>2</v>
      </c>
      <c r="M303" s="48" t="s">
        <v>48</v>
      </c>
      <c r="N303" s="50">
        <f>F303*I303*L303</f>
        <v>6</v>
      </c>
      <c r="O303" s="53">
        <v>330000</v>
      </c>
      <c r="P303" s="51">
        <f>O303*N303</f>
        <v>1980000</v>
      </c>
      <c r="Q303" s="328"/>
      <c r="R303" s="81"/>
      <c r="T303" s="399"/>
    </row>
    <row r="304" spans="1:20" x14ac:dyDescent="0.25">
      <c r="A304" s="37"/>
      <c r="B304" s="44"/>
      <c r="C304" s="45" t="s">
        <v>46</v>
      </c>
      <c r="D304" s="46"/>
      <c r="E304" s="46"/>
      <c r="F304" s="45">
        <v>3</v>
      </c>
      <c r="G304" s="45" t="s">
        <v>30</v>
      </c>
      <c r="H304" s="47" t="s">
        <v>31</v>
      </c>
      <c r="I304" s="45">
        <v>1</v>
      </c>
      <c r="J304" s="48" t="s">
        <v>47</v>
      </c>
      <c r="K304" s="47" t="s">
        <v>31</v>
      </c>
      <c r="L304" s="49">
        <v>2</v>
      </c>
      <c r="M304" s="48" t="s">
        <v>48</v>
      </c>
      <c r="N304" s="50">
        <f>F304*I304*L304</f>
        <v>6</v>
      </c>
      <c r="O304" s="53">
        <v>150000</v>
      </c>
      <c r="P304" s="51">
        <f>O304*N304</f>
        <v>900000</v>
      </c>
      <c r="Q304" s="328"/>
      <c r="R304" s="81"/>
      <c r="T304" s="399"/>
    </row>
    <row r="305" spans="1:20" x14ac:dyDescent="0.25">
      <c r="A305" s="37"/>
      <c r="B305" s="44"/>
      <c r="C305" s="45" t="s">
        <v>56</v>
      </c>
      <c r="D305" s="46"/>
      <c r="E305" s="46"/>
      <c r="F305" s="45">
        <v>3</v>
      </c>
      <c r="G305" s="45" t="s">
        <v>30</v>
      </c>
      <c r="H305" s="47" t="s">
        <v>31</v>
      </c>
      <c r="I305" s="45">
        <v>1</v>
      </c>
      <c r="J305" s="48" t="s">
        <v>33</v>
      </c>
      <c r="K305" s="47" t="s">
        <v>31</v>
      </c>
      <c r="L305" s="49">
        <v>2</v>
      </c>
      <c r="M305" s="48" t="s">
        <v>48</v>
      </c>
      <c r="N305" s="50">
        <f>F305*I305*L305</f>
        <v>6</v>
      </c>
      <c r="O305" s="53">
        <v>130000</v>
      </c>
      <c r="P305" s="51">
        <f>O305*N305</f>
        <v>780000</v>
      </c>
      <c r="Q305" s="328"/>
      <c r="R305" s="81"/>
      <c r="T305" s="399"/>
    </row>
    <row r="306" spans="1:20" x14ac:dyDescent="0.25">
      <c r="A306" s="37"/>
      <c r="B306" s="44"/>
      <c r="C306" s="65" t="s">
        <v>317</v>
      </c>
      <c r="D306" s="66"/>
      <c r="E306" s="66"/>
      <c r="F306" s="45"/>
      <c r="G306" s="45"/>
      <c r="H306" s="47"/>
      <c r="I306" s="45"/>
      <c r="J306" s="48"/>
      <c r="K306" s="47"/>
      <c r="L306" s="49"/>
      <c r="M306" s="48"/>
      <c r="N306" s="50"/>
      <c r="O306" s="53"/>
      <c r="P306" s="51"/>
      <c r="Q306" s="328"/>
      <c r="R306" s="81"/>
      <c r="T306" s="399"/>
    </row>
    <row r="307" spans="1:20" x14ac:dyDescent="0.25">
      <c r="A307" s="37"/>
      <c r="B307" s="44"/>
      <c r="C307" s="45" t="s">
        <v>63</v>
      </c>
      <c r="D307" s="46"/>
      <c r="E307" s="46"/>
      <c r="F307" s="45">
        <v>2</v>
      </c>
      <c r="G307" s="45" t="s">
        <v>30</v>
      </c>
      <c r="H307" s="47" t="s">
        <v>31</v>
      </c>
      <c r="I307" s="45">
        <v>2</v>
      </c>
      <c r="J307" s="48" t="s">
        <v>33</v>
      </c>
      <c r="K307" s="47" t="s">
        <v>31</v>
      </c>
      <c r="L307" s="49">
        <v>1</v>
      </c>
      <c r="M307" s="48" t="s">
        <v>48</v>
      </c>
      <c r="N307" s="50">
        <f>F307*I307*L307</f>
        <v>4</v>
      </c>
      <c r="O307" s="53">
        <v>750000</v>
      </c>
      <c r="P307" s="51">
        <f>O307*N307</f>
        <v>3000000</v>
      </c>
      <c r="Q307" s="328"/>
      <c r="R307" s="81"/>
      <c r="T307" s="399"/>
    </row>
    <row r="308" spans="1:20" x14ac:dyDescent="0.25">
      <c r="A308" s="37"/>
      <c r="B308" s="44"/>
      <c r="C308" s="45" t="s">
        <v>46</v>
      </c>
      <c r="D308" s="46"/>
      <c r="E308" s="46"/>
      <c r="F308" s="45">
        <v>2</v>
      </c>
      <c r="G308" s="45" t="s">
        <v>30</v>
      </c>
      <c r="H308" s="47" t="s">
        <v>31</v>
      </c>
      <c r="I308" s="45">
        <v>1</v>
      </c>
      <c r="J308" s="48" t="s">
        <v>47</v>
      </c>
      <c r="K308" s="47" t="s">
        <v>31</v>
      </c>
      <c r="L308" s="49">
        <v>1</v>
      </c>
      <c r="M308" s="48" t="s">
        <v>48</v>
      </c>
      <c r="N308" s="50">
        <f>F308*I308*L308</f>
        <v>2</v>
      </c>
      <c r="O308" s="53">
        <v>150000</v>
      </c>
      <c r="P308" s="51">
        <f>O308*N308</f>
        <v>300000</v>
      </c>
      <c r="Q308" s="328"/>
      <c r="R308" s="81"/>
      <c r="T308" s="399"/>
    </row>
    <row r="309" spans="1:20" x14ac:dyDescent="0.25">
      <c r="A309" s="37"/>
      <c r="B309" s="44"/>
      <c r="C309" s="45" t="s">
        <v>56</v>
      </c>
      <c r="D309" s="46"/>
      <c r="E309" s="46"/>
      <c r="F309" s="45">
        <v>2</v>
      </c>
      <c r="G309" s="45" t="s">
        <v>30</v>
      </c>
      <c r="H309" s="47" t="s">
        <v>31</v>
      </c>
      <c r="I309" s="45">
        <v>3</v>
      </c>
      <c r="J309" s="48" t="s">
        <v>33</v>
      </c>
      <c r="K309" s="47" t="s">
        <v>31</v>
      </c>
      <c r="L309" s="49">
        <v>1</v>
      </c>
      <c r="M309" s="48" t="s">
        <v>48</v>
      </c>
      <c r="N309" s="50">
        <f>F309*I309*L309</f>
        <v>6</v>
      </c>
      <c r="O309" s="53">
        <v>150000</v>
      </c>
      <c r="P309" s="51">
        <f>O309*N309</f>
        <v>900000</v>
      </c>
      <c r="Q309" s="328"/>
      <c r="R309" s="81"/>
      <c r="T309" s="399"/>
    </row>
    <row r="310" spans="1:20" x14ac:dyDescent="0.25">
      <c r="A310" s="37"/>
      <c r="B310" s="44"/>
      <c r="C310" s="65" t="s">
        <v>336</v>
      </c>
      <c r="D310" s="46"/>
      <c r="E310" s="46"/>
      <c r="F310" s="45"/>
      <c r="G310" s="45"/>
      <c r="H310" s="47"/>
      <c r="I310" s="45"/>
      <c r="J310" s="48"/>
      <c r="K310" s="47"/>
      <c r="L310" s="49"/>
      <c r="M310" s="48"/>
      <c r="N310" s="50"/>
      <c r="O310" s="53"/>
      <c r="P310" s="51"/>
      <c r="Q310" s="328"/>
      <c r="R310" s="81"/>
      <c r="T310" s="399"/>
    </row>
    <row r="311" spans="1:20" x14ac:dyDescent="0.25">
      <c r="A311" s="37"/>
      <c r="B311" s="44"/>
      <c r="C311" s="45" t="s">
        <v>161</v>
      </c>
      <c r="D311" s="46"/>
      <c r="E311" s="46"/>
      <c r="F311" s="45">
        <v>5</v>
      </c>
      <c r="G311" s="45" t="s">
        <v>30</v>
      </c>
      <c r="H311" s="47" t="s">
        <v>31</v>
      </c>
      <c r="I311" s="45">
        <v>1</v>
      </c>
      <c r="J311" s="48" t="s">
        <v>47</v>
      </c>
      <c r="K311" s="47" t="s">
        <v>31</v>
      </c>
      <c r="L311" s="49">
        <v>3</v>
      </c>
      <c r="M311" s="48" t="s">
        <v>48</v>
      </c>
      <c r="N311" s="50">
        <f>F311*I311*L311</f>
        <v>15</v>
      </c>
      <c r="O311" s="53">
        <v>150000</v>
      </c>
      <c r="P311" s="51">
        <f>O311*N311</f>
        <v>2250000</v>
      </c>
      <c r="Q311" s="328"/>
    </row>
    <row r="312" spans="1:20" x14ac:dyDescent="0.25">
      <c r="A312" s="37"/>
      <c r="B312" s="44"/>
      <c r="C312" s="45" t="s">
        <v>157</v>
      </c>
      <c r="D312" s="46"/>
      <c r="E312" s="46"/>
      <c r="F312" s="45">
        <v>25</v>
      </c>
      <c r="G312" s="45" t="s">
        <v>30</v>
      </c>
      <c r="H312" s="47" t="s">
        <v>31</v>
      </c>
      <c r="I312" s="45">
        <v>1</v>
      </c>
      <c r="J312" s="48" t="s">
        <v>33</v>
      </c>
      <c r="K312" s="47" t="s">
        <v>31</v>
      </c>
      <c r="L312" s="49">
        <v>3</v>
      </c>
      <c r="M312" s="48" t="s">
        <v>48</v>
      </c>
      <c r="N312" s="50">
        <f>F312*I312*L312</f>
        <v>75</v>
      </c>
      <c r="O312" s="53">
        <v>300000</v>
      </c>
      <c r="P312" s="51">
        <f>O312*N312</f>
        <v>22500000</v>
      </c>
      <c r="Q312" s="328"/>
    </row>
    <row r="313" spans="1:20" x14ac:dyDescent="0.25">
      <c r="A313" s="37">
        <v>524119</v>
      </c>
      <c r="B313" s="40" t="s">
        <v>62</v>
      </c>
      <c r="C313" s="1"/>
      <c r="D313" s="32"/>
      <c r="E313" s="32"/>
      <c r="F313" s="1"/>
      <c r="G313" s="1"/>
      <c r="H313" s="1"/>
      <c r="I313" s="1"/>
      <c r="J313" s="1"/>
      <c r="K313" s="1"/>
      <c r="N313" s="24"/>
      <c r="O313" s="67"/>
      <c r="P313" s="34">
        <f>SUM(P314:P316)</f>
        <v>12480000</v>
      </c>
      <c r="Q313" s="328"/>
      <c r="R313" s="81"/>
      <c r="T313" s="399"/>
    </row>
    <row r="314" spans="1:20" x14ac:dyDescent="0.25">
      <c r="A314" s="37"/>
      <c r="B314" s="44"/>
      <c r="C314" s="45" t="s">
        <v>63</v>
      </c>
      <c r="D314" s="46"/>
      <c r="E314" s="46"/>
      <c r="F314" s="45">
        <v>2</v>
      </c>
      <c r="G314" s="45" t="s">
        <v>30</v>
      </c>
      <c r="H314" s="47" t="s">
        <v>31</v>
      </c>
      <c r="I314" s="45">
        <v>2</v>
      </c>
      <c r="J314" s="48" t="s">
        <v>33</v>
      </c>
      <c r="K314" s="47" t="s">
        <v>31</v>
      </c>
      <c r="L314" s="49">
        <v>1</v>
      </c>
      <c r="M314" s="48" t="s">
        <v>48</v>
      </c>
      <c r="N314" s="50">
        <f>F314*I314*L314</f>
        <v>4</v>
      </c>
      <c r="O314" s="68">
        <v>645000</v>
      </c>
      <c r="P314" s="54">
        <f>O314*N314</f>
        <v>2580000</v>
      </c>
      <c r="Q314" s="328"/>
      <c r="R314" s="81"/>
      <c r="T314" s="399"/>
    </row>
    <row r="315" spans="1:20" x14ac:dyDescent="0.25">
      <c r="A315" s="37"/>
      <c r="B315" s="38"/>
      <c r="C315" s="45" t="s">
        <v>64</v>
      </c>
      <c r="D315" s="46"/>
      <c r="E315" s="46"/>
      <c r="F315" s="45">
        <v>2</v>
      </c>
      <c r="G315" s="45" t="s">
        <v>30</v>
      </c>
      <c r="H315" s="47" t="s">
        <v>31</v>
      </c>
      <c r="I315" s="45">
        <v>1</v>
      </c>
      <c r="J315" s="48" t="s">
        <v>47</v>
      </c>
      <c r="K315" s="47" t="s">
        <v>31</v>
      </c>
      <c r="L315" s="49">
        <v>1</v>
      </c>
      <c r="M315" s="48" t="s">
        <v>48</v>
      </c>
      <c r="N315" s="50">
        <f>F315*I315*L315</f>
        <v>2</v>
      </c>
      <c r="O315" s="68">
        <v>4500000</v>
      </c>
      <c r="P315" s="54">
        <f>O315*N315</f>
        <v>9000000</v>
      </c>
      <c r="Q315" s="328"/>
      <c r="R315" s="81"/>
      <c r="T315" s="399"/>
    </row>
    <row r="316" spans="1:20" x14ac:dyDescent="0.25">
      <c r="A316" s="37"/>
      <c r="B316" s="44"/>
      <c r="C316" s="45" t="s">
        <v>56</v>
      </c>
      <c r="D316" s="46"/>
      <c r="E316" s="46"/>
      <c r="F316" s="45">
        <v>2</v>
      </c>
      <c r="G316" s="45" t="s">
        <v>30</v>
      </c>
      <c r="H316" s="47" t="s">
        <v>31</v>
      </c>
      <c r="I316" s="45">
        <v>3</v>
      </c>
      <c r="J316" s="48" t="s">
        <v>33</v>
      </c>
      <c r="K316" s="47" t="s">
        <v>31</v>
      </c>
      <c r="L316" s="49">
        <v>1</v>
      </c>
      <c r="M316" s="48" t="s">
        <v>48</v>
      </c>
      <c r="N316" s="50">
        <f>F316*I316*L316</f>
        <v>6</v>
      </c>
      <c r="O316" s="68">
        <v>150000</v>
      </c>
      <c r="P316" s="54">
        <f>O316*N316</f>
        <v>900000</v>
      </c>
      <c r="Q316" s="328"/>
      <c r="R316" s="81"/>
      <c r="T316" s="399"/>
    </row>
    <row r="317" spans="1:20" x14ac:dyDescent="0.25">
      <c r="A317" s="37"/>
      <c r="B317" s="44"/>
      <c r="C317" s="45"/>
      <c r="D317" s="46"/>
      <c r="E317" s="46"/>
      <c r="F317" s="45"/>
      <c r="G317" s="45"/>
      <c r="H317" s="47"/>
      <c r="I317" s="45"/>
      <c r="J317" s="48"/>
      <c r="K317" s="47"/>
      <c r="L317" s="49"/>
      <c r="M317" s="48"/>
      <c r="N317" s="50"/>
      <c r="O317" s="68"/>
      <c r="P317" s="51"/>
      <c r="Q317" s="328"/>
      <c r="R317" s="81"/>
      <c r="T317" s="399"/>
    </row>
    <row r="318" spans="1:20" ht="18" x14ac:dyDescent="0.25">
      <c r="A318" s="37" t="s">
        <v>318</v>
      </c>
      <c r="B318" s="38" t="s">
        <v>51</v>
      </c>
      <c r="C318" s="45"/>
      <c r="D318" s="46"/>
      <c r="E318" s="46"/>
      <c r="F318" s="45"/>
      <c r="G318" s="45"/>
      <c r="H318" s="47"/>
      <c r="I318" s="45"/>
      <c r="J318" s="48"/>
      <c r="K318" s="47"/>
      <c r="L318" s="49"/>
      <c r="M318" s="48"/>
      <c r="N318" s="50"/>
      <c r="O318" s="53"/>
      <c r="P318" s="39">
        <f>P319</f>
        <v>5280000</v>
      </c>
      <c r="Q318" s="327"/>
    </row>
    <row r="319" spans="1:20" x14ac:dyDescent="0.25">
      <c r="A319" s="37">
        <v>521211</v>
      </c>
      <c r="B319" s="40" t="s">
        <v>28</v>
      </c>
      <c r="C319" s="1"/>
      <c r="D319" s="32"/>
      <c r="E319" s="32"/>
      <c r="F319" s="1"/>
      <c r="G319" s="1"/>
      <c r="H319" s="1"/>
      <c r="I319" s="1"/>
      <c r="J319" s="2"/>
      <c r="K319" s="1"/>
      <c r="L319" s="41"/>
      <c r="M319" s="92"/>
      <c r="N319" s="42"/>
      <c r="O319" s="43"/>
      <c r="P319" s="34">
        <f>SUM(P320:P323)</f>
        <v>5280000</v>
      </c>
      <c r="Q319" s="327"/>
    </row>
    <row r="320" spans="1:20" x14ac:dyDescent="0.25">
      <c r="A320" s="37"/>
      <c r="B320" s="38"/>
      <c r="C320" s="45" t="s">
        <v>37</v>
      </c>
      <c r="D320" s="46"/>
      <c r="E320" s="46"/>
      <c r="F320" s="45"/>
      <c r="G320" s="45"/>
      <c r="H320" s="47"/>
      <c r="I320" s="45">
        <v>1</v>
      </c>
      <c r="J320" s="48" t="s">
        <v>32</v>
      </c>
      <c r="K320" s="47"/>
      <c r="L320" s="49"/>
      <c r="M320" s="48"/>
      <c r="N320" s="50">
        <f>I320</f>
        <v>1</v>
      </c>
      <c r="O320" s="43">
        <v>1000000</v>
      </c>
      <c r="P320" s="51">
        <f>O320*N320</f>
        <v>1000000</v>
      </c>
      <c r="Q320" s="103"/>
    </row>
    <row r="321" spans="1:17" x14ac:dyDescent="0.25">
      <c r="A321" s="37"/>
      <c r="B321" s="38"/>
      <c r="C321" s="45" t="s">
        <v>38</v>
      </c>
      <c r="D321" s="46"/>
      <c r="E321" s="46"/>
      <c r="F321" s="45"/>
      <c r="G321" s="45"/>
      <c r="H321" s="47"/>
      <c r="I321" s="45">
        <v>1</v>
      </c>
      <c r="J321" s="48" t="s">
        <v>32</v>
      </c>
      <c r="K321" s="47"/>
      <c r="L321" s="49"/>
      <c r="M321" s="48"/>
      <c r="N321" s="50">
        <f t="shared" ref="N321:N322" si="28">I321</f>
        <v>1</v>
      </c>
      <c r="O321" s="43">
        <v>1000000</v>
      </c>
      <c r="P321" s="51">
        <f>O321*N321</f>
        <v>1000000</v>
      </c>
      <c r="Q321" s="103"/>
    </row>
    <row r="322" spans="1:17" x14ac:dyDescent="0.25">
      <c r="A322" s="37"/>
      <c r="B322" s="38"/>
      <c r="C322" s="45" t="s">
        <v>39</v>
      </c>
      <c r="D322" s="46"/>
      <c r="E322" s="46"/>
      <c r="F322" s="45"/>
      <c r="G322" s="45"/>
      <c r="H322" s="47"/>
      <c r="I322" s="45">
        <v>1</v>
      </c>
      <c r="J322" s="48" t="s">
        <v>32</v>
      </c>
      <c r="K322" s="47"/>
      <c r="L322" s="49"/>
      <c r="M322" s="48"/>
      <c r="N322" s="50">
        <f t="shared" si="28"/>
        <v>1</v>
      </c>
      <c r="O322" s="43">
        <v>2000000</v>
      </c>
      <c r="P322" s="51">
        <f>O322*N322</f>
        <v>2000000</v>
      </c>
      <c r="Q322" s="103"/>
    </row>
    <row r="323" spans="1:17" x14ac:dyDescent="0.25">
      <c r="A323" s="37"/>
      <c r="B323" s="44"/>
      <c r="C323" s="45" t="s">
        <v>29</v>
      </c>
      <c r="D323" s="46"/>
      <c r="E323" s="46"/>
      <c r="F323" s="45">
        <v>20</v>
      </c>
      <c r="G323" s="45" t="s">
        <v>30</v>
      </c>
      <c r="H323" s="47" t="s">
        <v>31</v>
      </c>
      <c r="I323" s="45">
        <v>1</v>
      </c>
      <c r="J323" s="48" t="s">
        <v>32</v>
      </c>
      <c r="K323" s="47" t="s">
        <v>31</v>
      </c>
      <c r="L323" s="49">
        <v>1</v>
      </c>
      <c r="M323" s="48" t="s">
        <v>33</v>
      </c>
      <c r="N323" s="50">
        <f>F323*I323</f>
        <v>20</v>
      </c>
      <c r="O323" s="43">
        <v>64000</v>
      </c>
      <c r="P323" s="51">
        <f>O323*N323</f>
        <v>1280000</v>
      </c>
      <c r="Q323" s="103"/>
    </row>
    <row r="324" spans="1:17" x14ac:dyDescent="0.25">
      <c r="A324" s="24"/>
      <c r="B324" s="38"/>
      <c r="C324" s="45"/>
      <c r="D324" s="46"/>
      <c r="E324" s="46"/>
      <c r="F324" s="45"/>
      <c r="G324" s="45"/>
      <c r="H324" s="47"/>
      <c r="I324" s="45"/>
      <c r="J324" s="48"/>
      <c r="K324" s="47"/>
      <c r="L324" s="49"/>
      <c r="M324" s="48"/>
      <c r="N324" s="50"/>
      <c r="O324" s="43"/>
      <c r="P324" s="51"/>
      <c r="Q324" s="103"/>
    </row>
    <row r="325" spans="1:17" ht="32.25" customHeight="1" x14ac:dyDescent="0.25">
      <c r="A325" s="104" t="s">
        <v>52</v>
      </c>
      <c r="B325" s="332" t="s">
        <v>111</v>
      </c>
      <c r="C325" s="333"/>
      <c r="D325" s="105"/>
      <c r="E325" s="105" t="s">
        <v>97</v>
      </c>
      <c r="F325" s="106"/>
      <c r="G325" s="106"/>
      <c r="H325" s="106"/>
      <c r="I325" s="106"/>
      <c r="J325" s="107"/>
      <c r="K325" s="106"/>
      <c r="L325" s="108"/>
      <c r="M325" s="107"/>
      <c r="N325" s="93"/>
      <c r="O325" s="109"/>
      <c r="P325" s="110">
        <f>P327+P366+P384+P340+P409</f>
        <v>809490000</v>
      </c>
      <c r="Q325" s="111"/>
    </row>
    <row r="326" spans="1:17" x14ac:dyDescent="0.25">
      <c r="A326" s="31"/>
      <c r="B326" s="91"/>
      <c r="C326" s="92"/>
      <c r="D326" s="32"/>
      <c r="E326" s="32"/>
      <c r="F326" s="1"/>
      <c r="G326" s="1"/>
      <c r="H326" s="1"/>
      <c r="I326" s="1"/>
      <c r="J326" s="2"/>
      <c r="K326" s="1"/>
      <c r="L326" s="4"/>
      <c r="M326" s="2"/>
      <c r="N326" s="24"/>
      <c r="O326" s="33"/>
      <c r="P326" s="34"/>
      <c r="Q326" s="103"/>
    </row>
    <row r="327" spans="1:17" ht="18" x14ac:dyDescent="0.25">
      <c r="A327" s="37" t="s">
        <v>26</v>
      </c>
      <c r="B327" s="38" t="s">
        <v>156</v>
      </c>
      <c r="C327" s="1"/>
      <c r="D327" s="32"/>
      <c r="E327" s="32"/>
      <c r="F327" s="1"/>
      <c r="G327" s="1"/>
      <c r="H327" s="1"/>
      <c r="I327" s="1"/>
      <c r="J327" s="2"/>
      <c r="K327" s="1"/>
      <c r="L327" s="4"/>
      <c r="M327" s="2"/>
      <c r="N327" s="24"/>
      <c r="O327" s="33"/>
      <c r="P327" s="39">
        <f>P328+P333+P336</f>
        <v>26850000</v>
      </c>
      <c r="Q327" s="187"/>
    </row>
    <row r="328" spans="1:17" ht="15.75" customHeight="1" x14ac:dyDescent="0.25">
      <c r="A328" s="37">
        <v>521211</v>
      </c>
      <c r="B328" s="40" t="s">
        <v>28</v>
      </c>
      <c r="C328" s="1"/>
      <c r="D328" s="32"/>
      <c r="E328" s="32"/>
      <c r="F328" s="1"/>
      <c r="G328" s="1"/>
      <c r="H328" s="1"/>
      <c r="I328" s="1"/>
      <c r="J328" s="2"/>
      <c r="K328" s="1"/>
      <c r="L328" s="41"/>
      <c r="M328" s="92"/>
      <c r="N328" s="42"/>
      <c r="O328" s="43"/>
      <c r="P328" s="34">
        <f>SUM(P329:P332)</f>
        <v>11200000</v>
      </c>
      <c r="Q328" s="187"/>
    </row>
    <row r="329" spans="1:17" x14ac:dyDescent="0.25">
      <c r="A329" s="37"/>
      <c r="B329" s="38"/>
      <c r="C329" s="45" t="s">
        <v>37</v>
      </c>
      <c r="D329" s="46"/>
      <c r="E329" s="46"/>
      <c r="F329" s="45"/>
      <c r="G329" s="45"/>
      <c r="H329" s="47"/>
      <c r="I329" s="45">
        <v>2</v>
      </c>
      <c r="J329" s="48" t="s">
        <v>32</v>
      </c>
      <c r="K329" s="47"/>
      <c r="L329" s="49"/>
      <c r="M329" s="48"/>
      <c r="N329" s="50">
        <f>I329</f>
        <v>2</v>
      </c>
      <c r="O329" s="43">
        <v>1000000</v>
      </c>
      <c r="P329" s="51">
        <f>O329*N329</f>
        <v>2000000</v>
      </c>
      <c r="Q329" s="187"/>
    </row>
    <row r="330" spans="1:17" x14ac:dyDescent="0.25">
      <c r="A330" s="37"/>
      <c r="B330" s="38"/>
      <c r="C330" s="45" t="s">
        <v>38</v>
      </c>
      <c r="D330" s="46"/>
      <c r="E330" s="46"/>
      <c r="F330" s="45"/>
      <c r="G330" s="45"/>
      <c r="H330" s="47"/>
      <c r="I330" s="45">
        <v>2</v>
      </c>
      <c r="J330" s="48" t="s">
        <v>32</v>
      </c>
      <c r="K330" s="47"/>
      <c r="L330" s="49"/>
      <c r="M330" s="48"/>
      <c r="N330" s="50">
        <f t="shared" ref="N330:N331" si="29">I330</f>
        <v>2</v>
      </c>
      <c r="O330" s="43">
        <v>1000000</v>
      </c>
      <c r="P330" s="51">
        <f>O330*N330</f>
        <v>2000000</v>
      </c>
      <c r="Q330" s="187"/>
    </row>
    <row r="331" spans="1:17" x14ac:dyDescent="0.25">
      <c r="A331" s="37"/>
      <c r="B331" s="38"/>
      <c r="C331" s="45" t="s">
        <v>39</v>
      </c>
      <c r="D331" s="46"/>
      <c r="E331" s="46"/>
      <c r="F331" s="45"/>
      <c r="G331" s="45"/>
      <c r="H331" s="47"/>
      <c r="I331" s="45">
        <v>2</v>
      </c>
      <c r="J331" s="48" t="s">
        <v>32</v>
      </c>
      <c r="K331" s="47"/>
      <c r="L331" s="49"/>
      <c r="M331" s="48"/>
      <c r="N331" s="50">
        <f t="shared" si="29"/>
        <v>2</v>
      </c>
      <c r="O331" s="43">
        <v>2000000</v>
      </c>
      <c r="P331" s="51">
        <f>O331*N331</f>
        <v>4000000</v>
      </c>
      <c r="Q331" s="187"/>
    </row>
    <row r="332" spans="1:17" x14ac:dyDescent="0.25">
      <c r="A332" s="37"/>
      <c r="B332" s="44"/>
      <c r="C332" s="45" t="s">
        <v>29</v>
      </c>
      <c r="D332" s="46"/>
      <c r="E332" s="46"/>
      <c r="F332" s="45">
        <v>25</v>
      </c>
      <c r="G332" s="45" t="s">
        <v>30</v>
      </c>
      <c r="H332" s="47" t="s">
        <v>31</v>
      </c>
      <c r="I332" s="45">
        <v>2</v>
      </c>
      <c r="J332" s="48" t="s">
        <v>32</v>
      </c>
      <c r="K332" s="47" t="s">
        <v>31</v>
      </c>
      <c r="L332" s="49">
        <v>1</v>
      </c>
      <c r="M332" s="48" t="s">
        <v>33</v>
      </c>
      <c r="N332" s="50">
        <f>F332*I332</f>
        <v>50</v>
      </c>
      <c r="O332" s="43">
        <v>64000</v>
      </c>
      <c r="P332" s="51">
        <f>O332*N332</f>
        <v>3200000</v>
      </c>
      <c r="Q332" s="187"/>
    </row>
    <row r="333" spans="1:17" ht="15.75" customHeight="1" x14ac:dyDescent="0.25">
      <c r="A333" s="37">
        <v>522151</v>
      </c>
      <c r="B333" s="40" t="s">
        <v>40</v>
      </c>
      <c r="C333" s="1"/>
      <c r="D333" s="32"/>
      <c r="E333" s="32"/>
      <c r="F333" s="1"/>
      <c r="G333" s="1"/>
      <c r="H333" s="1"/>
      <c r="I333" s="2"/>
      <c r="J333" s="48"/>
      <c r="K333" s="47"/>
      <c r="L333" s="49"/>
      <c r="M333" s="48"/>
      <c r="N333" s="50"/>
      <c r="O333" s="53"/>
      <c r="P333" s="34">
        <f>SUM(P334:P335)</f>
        <v>7400000</v>
      </c>
      <c r="Q333" s="187"/>
    </row>
    <row r="334" spans="1:17" x14ac:dyDescent="0.25">
      <c r="A334" s="37"/>
      <c r="B334" s="44"/>
      <c r="C334" s="45" t="s">
        <v>41</v>
      </c>
      <c r="D334" s="46"/>
      <c r="E334" s="46"/>
      <c r="F334" s="45">
        <v>2</v>
      </c>
      <c r="G334" s="45" t="s">
        <v>30</v>
      </c>
      <c r="H334" s="47" t="s">
        <v>31</v>
      </c>
      <c r="I334" s="45">
        <v>2</v>
      </c>
      <c r="J334" s="48" t="s">
        <v>42</v>
      </c>
      <c r="K334" s="47" t="s">
        <v>31</v>
      </c>
      <c r="L334" s="49">
        <v>1</v>
      </c>
      <c r="M334" s="48" t="s">
        <v>32</v>
      </c>
      <c r="N334" s="50">
        <f>L334*I334*F334</f>
        <v>4</v>
      </c>
      <c r="O334" s="53">
        <v>1500000</v>
      </c>
      <c r="P334" s="54">
        <f>O334*N334</f>
        <v>6000000</v>
      </c>
      <c r="Q334" s="187"/>
    </row>
    <row r="335" spans="1:17" x14ac:dyDescent="0.25">
      <c r="A335" s="37"/>
      <c r="B335" s="44"/>
      <c r="C335" s="45" t="s">
        <v>43</v>
      </c>
      <c r="D335" s="46"/>
      <c r="E335" s="46"/>
      <c r="F335" s="45">
        <v>1</v>
      </c>
      <c r="G335" s="45" t="s">
        <v>30</v>
      </c>
      <c r="H335" s="47" t="s">
        <v>31</v>
      </c>
      <c r="I335" s="45">
        <v>2</v>
      </c>
      <c r="J335" s="48" t="s">
        <v>42</v>
      </c>
      <c r="K335" s="47" t="s">
        <v>31</v>
      </c>
      <c r="L335" s="49">
        <v>1</v>
      </c>
      <c r="M335" s="48" t="s">
        <v>32</v>
      </c>
      <c r="N335" s="50">
        <f t="shared" ref="N335" si="30">L335*I335*F335</f>
        <v>2</v>
      </c>
      <c r="O335" s="53">
        <v>700000</v>
      </c>
      <c r="P335" s="54">
        <f>O335*N335</f>
        <v>1400000</v>
      </c>
      <c r="Q335" s="187"/>
    </row>
    <row r="336" spans="1:17" x14ac:dyDescent="0.25">
      <c r="A336" s="31" t="s">
        <v>44</v>
      </c>
      <c r="B336" s="56" t="s">
        <v>45</v>
      </c>
      <c r="C336" s="57"/>
      <c r="D336" s="58"/>
      <c r="E336" s="58"/>
      <c r="F336" s="57"/>
      <c r="G336" s="57"/>
      <c r="H336" s="57"/>
      <c r="I336" s="57"/>
      <c r="J336" s="57"/>
      <c r="K336" s="57"/>
      <c r="L336" s="59"/>
      <c r="M336" s="60"/>
      <c r="N336" s="50"/>
      <c r="O336" s="187"/>
      <c r="P336" s="62">
        <f>SUM(P337:P338)</f>
        <v>8250000</v>
      </c>
      <c r="Q336" s="187"/>
    </row>
    <row r="337" spans="1:17" x14ac:dyDescent="0.25">
      <c r="A337" s="37"/>
      <c r="B337" s="44"/>
      <c r="C337" s="45" t="s">
        <v>157</v>
      </c>
      <c r="D337" s="46"/>
      <c r="E337" s="46"/>
      <c r="F337" s="45">
        <v>25</v>
      </c>
      <c r="G337" s="45" t="s">
        <v>30</v>
      </c>
      <c r="H337" s="47" t="s">
        <v>31</v>
      </c>
      <c r="I337" s="45">
        <v>1</v>
      </c>
      <c r="J337" s="48" t="s">
        <v>33</v>
      </c>
      <c r="K337" s="47" t="s">
        <v>31</v>
      </c>
      <c r="L337" s="49">
        <v>1</v>
      </c>
      <c r="M337" s="48" t="s">
        <v>48</v>
      </c>
      <c r="N337" s="50">
        <f>F337*I337*L337</f>
        <v>25</v>
      </c>
      <c r="O337" s="53">
        <v>300000</v>
      </c>
      <c r="P337" s="51">
        <f>O337*N337</f>
        <v>7500000</v>
      </c>
      <c r="Q337" s="187"/>
    </row>
    <row r="338" spans="1:17" x14ac:dyDescent="0.25">
      <c r="A338" s="37"/>
      <c r="B338" s="44"/>
      <c r="C338" s="45" t="s">
        <v>167</v>
      </c>
      <c r="D338" s="46"/>
      <c r="E338" s="46"/>
      <c r="F338" s="45">
        <v>5</v>
      </c>
      <c r="G338" s="45" t="s">
        <v>30</v>
      </c>
      <c r="H338" s="47" t="s">
        <v>31</v>
      </c>
      <c r="I338" s="45">
        <v>1</v>
      </c>
      <c r="J338" s="48" t="s">
        <v>47</v>
      </c>
      <c r="K338" s="47" t="s">
        <v>31</v>
      </c>
      <c r="L338" s="49">
        <v>1</v>
      </c>
      <c r="M338" s="48" t="s">
        <v>48</v>
      </c>
      <c r="N338" s="50">
        <f>F338*I338*L338</f>
        <v>5</v>
      </c>
      <c r="O338" s="53">
        <v>150000</v>
      </c>
      <c r="P338" s="51">
        <f>O338*N338</f>
        <v>750000</v>
      </c>
      <c r="Q338" s="187"/>
    </row>
    <row r="339" spans="1:17" x14ac:dyDescent="0.25">
      <c r="A339" s="37"/>
      <c r="B339" s="44"/>
      <c r="C339" s="45"/>
      <c r="D339" s="46"/>
      <c r="E339" s="46"/>
      <c r="F339" s="45"/>
      <c r="G339" s="45"/>
      <c r="H339" s="47"/>
      <c r="I339" s="45"/>
      <c r="J339" s="48"/>
      <c r="K339" s="47"/>
      <c r="L339" s="49"/>
      <c r="M339" s="48"/>
      <c r="N339" s="50"/>
      <c r="O339" s="43"/>
      <c r="P339" s="51"/>
      <c r="Q339" s="187"/>
    </row>
    <row r="340" spans="1:17" ht="18" x14ac:dyDescent="0.25">
      <c r="A340" s="37" t="s">
        <v>34</v>
      </c>
      <c r="B340" s="38" t="s">
        <v>98</v>
      </c>
      <c r="C340" s="45"/>
      <c r="D340" s="46"/>
      <c r="E340" s="46"/>
      <c r="F340" s="45"/>
      <c r="G340" s="45"/>
      <c r="H340" s="47"/>
      <c r="I340" s="45"/>
      <c r="J340" s="48"/>
      <c r="K340" s="47"/>
      <c r="L340" s="49"/>
      <c r="M340" s="48"/>
      <c r="N340" s="50"/>
      <c r="O340" s="43"/>
      <c r="P340" s="39">
        <f>P343+P351+P354+P341+P349</f>
        <v>228020000</v>
      </c>
      <c r="Q340" s="187"/>
    </row>
    <row r="341" spans="1:17" x14ac:dyDescent="0.25">
      <c r="A341" s="37">
        <v>521114</v>
      </c>
      <c r="B341" s="38" t="s">
        <v>35</v>
      </c>
      <c r="C341" s="2"/>
      <c r="D341" s="24"/>
      <c r="E341" s="24"/>
      <c r="N341" s="24"/>
      <c r="O341" s="33"/>
      <c r="P341" s="34">
        <f>SUM(P342)</f>
        <v>1000000</v>
      </c>
      <c r="Q341" s="187"/>
    </row>
    <row r="342" spans="1:17" x14ac:dyDescent="0.25">
      <c r="A342" s="52"/>
      <c r="B342" s="44"/>
      <c r="C342" s="45" t="s">
        <v>36</v>
      </c>
      <c r="D342" s="46"/>
      <c r="E342" s="46"/>
      <c r="F342" s="45"/>
      <c r="G342" s="45"/>
      <c r="H342" s="47"/>
      <c r="I342" s="45">
        <v>4</v>
      </c>
      <c r="J342" s="48" t="s">
        <v>32</v>
      </c>
      <c r="K342" s="47"/>
      <c r="L342" s="49"/>
      <c r="M342" s="48"/>
      <c r="N342" s="50">
        <f>I342</f>
        <v>4</v>
      </c>
      <c r="O342" s="43">
        <v>250000</v>
      </c>
      <c r="P342" s="51">
        <f>O342*N342</f>
        <v>1000000</v>
      </c>
      <c r="Q342" s="187"/>
    </row>
    <row r="343" spans="1:17" x14ac:dyDescent="0.25">
      <c r="A343" s="37">
        <v>521211</v>
      </c>
      <c r="B343" s="40" t="s">
        <v>28</v>
      </c>
      <c r="C343" s="1"/>
      <c r="D343" s="32"/>
      <c r="E343" s="32"/>
      <c r="F343" s="1"/>
      <c r="G343" s="1"/>
      <c r="H343" s="1"/>
      <c r="I343" s="1"/>
      <c r="J343" s="2"/>
      <c r="K343" s="1"/>
      <c r="L343" s="41"/>
      <c r="M343" s="92"/>
      <c r="N343" s="42"/>
      <c r="O343" s="43"/>
      <c r="P343" s="34">
        <f>SUM(P344:P348)</f>
        <v>30200000</v>
      </c>
      <c r="Q343" s="187"/>
    </row>
    <row r="344" spans="1:17" x14ac:dyDescent="0.25">
      <c r="A344" s="37"/>
      <c r="B344" s="38"/>
      <c r="C344" s="45" t="s">
        <v>37</v>
      </c>
      <c r="D344" s="46"/>
      <c r="E344" s="46"/>
      <c r="F344" s="45"/>
      <c r="G344" s="45"/>
      <c r="H344" s="47"/>
      <c r="I344" s="45">
        <v>4</v>
      </c>
      <c r="J344" s="48" t="s">
        <v>32</v>
      </c>
      <c r="K344" s="47"/>
      <c r="L344" s="49"/>
      <c r="M344" s="48"/>
      <c r="N344" s="50">
        <f>I344</f>
        <v>4</v>
      </c>
      <c r="O344" s="43">
        <v>1000000</v>
      </c>
      <c r="P344" s="51">
        <f>O344*N344</f>
        <v>4000000</v>
      </c>
      <c r="Q344" s="187"/>
    </row>
    <row r="345" spans="1:17" x14ac:dyDescent="0.25">
      <c r="A345" s="37"/>
      <c r="B345" s="38"/>
      <c r="C345" s="45" t="s">
        <v>38</v>
      </c>
      <c r="D345" s="46"/>
      <c r="E345" s="46"/>
      <c r="F345" s="45"/>
      <c r="G345" s="45"/>
      <c r="H345" s="47"/>
      <c r="I345" s="45">
        <v>4</v>
      </c>
      <c r="J345" s="48" t="s">
        <v>32</v>
      </c>
      <c r="K345" s="47"/>
      <c r="L345" s="49"/>
      <c r="M345" s="48"/>
      <c r="N345" s="50">
        <f t="shared" ref="N345:N346" si="31">I345</f>
        <v>4</v>
      </c>
      <c r="O345" s="43">
        <v>1000000</v>
      </c>
      <c r="P345" s="51">
        <f>O345*N345</f>
        <v>4000000</v>
      </c>
      <c r="Q345" s="187"/>
    </row>
    <row r="346" spans="1:17" x14ac:dyDescent="0.25">
      <c r="A346" s="37"/>
      <c r="B346" s="38"/>
      <c r="C346" s="45" t="s">
        <v>39</v>
      </c>
      <c r="D346" s="46"/>
      <c r="E346" s="46"/>
      <c r="F346" s="45"/>
      <c r="G346" s="45"/>
      <c r="H346" s="47"/>
      <c r="I346" s="45">
        <v>4</v>
      </c>
      <c r="J346" s="48" t="s">
        <v>32</v>
      </c>
      <c r="K346" s="47"/>
      <c r="L346" s="49"/>
      <c r="M346" s="48"/>
      <c r="N346" s="50">
        <f t="shared" si="31"/>
        <v>4</v>
      </c>
      <c r="O346" s="43">
        <v>2500000</v>
      </c>
      <c r="P346" s="51">
        <f>O346*N346</f>
        <v>10000000</v>
      </c>
      <c r="Q346" s="187"/>
    </row>
    <row r="347" spans="1:17" x14ac:dyDescent="0.25">
      <c r="A347" s="37"/>
      <c r="B347" s="44"/>
      <c r="C347" s="45" t="s">
        <v>29</v>
      </c>
      <c r="D347" s="46"/>
      <c r="E347" s="46"/>
      <c r="F347" s="45">
        <v>25</v>
      </c>
      <c r="G347" s="45" t="s">
        <v>30</v>
      </c>
      <c r="H347" s="47" t="s">
        <v>31</v>
      </c>
      <c r="I347" s="45">
        <v>4</v>
      </c>
      <c r="J347" s="48" t="s">
        <v>32</v>
      </c>
      <c r="K347" s="47" t="s">
        <v>31</v>
      </c>
      <c r="L347" s="49">
        <v>1</v>
      </c>
      <c r="M347" s="48" t="s">
        <v>33</v>
      </c>
      <c r="N347" s="50">
        <f>F347*I347</f>
        <v>100</v>
      </c>
      <c r="O347" s="43">
        <v>64000</v>
      </c>
      <c r="P347" s="51">
        <f>O347*N347</f>
        <v>6400000</v>
      </c>
      <c r="Q347" s="187"/>
    </row>
    <row r="348" spans="1:17" x14ac:dyDescent="0.25">
      <c r="A348" s="37"/>
      <c r="B348" s="44"/>
      <c r="C348" s="45" t="s">
        <v>293</v>
      </c>
      <c r="D348" s="46"/>
      <c r="E348" s="46"/>
      <c r="F348" s="45">
        <v>29</v>
      </c>
      <c r="G348" s="45" t="s">
        <v>30</v>
      </c>
      <c r="H348" s="47" t="s">
        <v>31</v>
      </c>
      <c r="I348" s="45">
        <v>1</v>
      </c>
      <c r="J348" s="48" t="s">
        <v>32</v>
      </c>
      <c r="K348" s="47"/>
      <c r="L348" s="49"/>
      <c r="M348" s="48"/>
      <c r="N348" s="50">
        <f>I348*F348</f>
        <v>29</v>
      </c>
      <c r="O348" s="43">
        <v>200000</v>
      </c>
      <c r="P348" s="51">
        <f>O348*N348</f>
        <v>5800000</v>
      </c>
      <c r="Q348" s="315"/>
    </row>
    <row r="349" spans="1:17" s="414" customFormat="1" x14ac:dyDescent="0.25">
      <c r="A349" s="403">
        <v>522131</v>
      </c>
      <c r="B349" s="404" t="s">
        <v>117</v>
      </c>
      <c r="C349" s="405"/>
      <c r="D349" s="406"/>
      <c r="E349" s="406"/>
      <c r="F349" s="405"/>
      <c r="G349" s="405"/>
      <c r="H349" s="407"/>
      <c r="I349" s="405"/>
      <c r="J349" s="408"/>
      <c r="K349" s="407"/>
      <c r="L349" s="409"/>
      <c r="M349" s="408"/>
      <c r="N349" s="410"/>
      <c r="O349" s="411"/>
      <c r="P349" s="412">
        <f>SUM(P350)</f>
        <v>45000000</v>
      </c>
      <c r="Q349" s="413"/>
    </row>
    <row r="350" spans="1:17" s="414" customFormat="1" x14ac:dyDescent="0.25">
      <c r="A350" s="403"/>
      <c r="B350" s="415"/>
      <c r="C350" s="405" t="s">
        <v>309</v>
      </c>
      <c r="D350" s="406"/>
      <c r="E350" s="406"/>
      <c r="F350" s="405"/>
      <c r="G350" s="405"/>
      <c r="H350" s="407"/>
      <c r="I350" s="405">
        <v>1</v>
      </c>
      <c r="J350" s="408" t="s">
        <v>32</v>
      </c>
      <c r="K350" s="407"/>
      <c r="L350" s="409"/>
      <c r="M350" s="408"/>
      <c r="N350" s="410">
        <v>1</v>
      </c>
      <c r="O350" s="411">
        <v>45000000</v>
      </c>
      <c r="P350" s="416">
        <f>O350</f>
        <v>45000000</v>
      </c>
      <c r="Q350" s="413"/>
    </row>
    <row r="351" spans="1:17" x14ac:dyDescent="0.25">
      <c r="A351" s="37">
        <v>522151</v>
      </c>
      <c r="B351" s="40" t="s">
        <v>40</v>
      </c>
      <c r="C351" s="1"/>
      <c r="D351" s="32"/>
      <c r="E351" s="32"/>
      <c r="F351" s="1"/>
      <c r="G351" s="1"/>
      <c r="H351" s="1"/>
      <c r="I351" s="2"/>
      <c r="J351" s="48"/>
      <c r="K351" s="47"/>
      <c r="L351" s="49"/>
      <c r="M351" s="48"/>
      <c r="N351" s="50"/>
      <c r="O351" s="53"/>
      <c r="P351" s="34">
        <f>SUM(P352:P353)</f>
        <v>59200000</v>
      </c>
      <c r="Q351" s="187"/>
    </row>
    <row r="352" spans="1:17" x14ac:dyDescent="0.25">
      <c r="A352" s="37"/>
      <c r="B352" s="44"/>
      <c r="C352" s="45" t="s">
        <v>41</v>
      </c>
      <c r="D352" s="46"/>
      <c r="E352" s="46"/>
      <c r="F352" s="45">
        <v>4</v>
      </c>
      <c r="G352" s="45" t="s">
        <v>30</v>
      </c>
      <c r="H352" s="47" t="s">
        <v>31</v>
      </c>
      <c r="I352" s="45">
        <v>2</v>
      </c>
      <c r="J352" s="48" t="s">
        <v>42</v>
      </c>
      <c r="K352" s="47" t="s">
        <v>31</v>
      </c>
      <c r="L352" s="49">
        <v>4</v>
      </c>
      <c r="M352" s="48" t="s">
        <v>32</v>
      </c>
      <c r="N352" s="50">
        <f t="shared" ref="N352:N353" si="32">L352*I352*F352</f>
        <v>32</v>
      </c>
      <c r="O352" s="53">
        <v>1500000</v>
      </c>
      <c r="P352" s="54">
        <f>O352*N352</f>
        <v>48000000</v>
      </c>
      <c r="Q352" s="187"/>
    </row>
    <row r="353" spans="1:17" x14ac:dyDescent="0.25">
      <c r="A353" s="37"/>
      <c r="B353" s="44"/>
      <c r="C353" s="45" t="s">
        <v>43</v>
      </c>
      <c r="D353" s="46"/>
      <c r="E353" s="46"/>
      <c r="F353" s="45">
        <v>2</v>
      </c>
      <c r="G353" s="45" t="s">
        <v>30</v>
      </c>
      <c r="H353" s="47" t="s">
        <v>31</v>
      </c>
      <c r="I353" s="45">
        <v>2</v>
      </c>
      <c r="J353" s="48" t="s">
        <v>42</v>
      </c>
      <c r="K353" s="47" t="s">
        <v>31</v>
      </c>
      <c r="L353" s="49">
        <v>4</v>
      </c>
      <c r="M353" s="48" t="s">
        <v>32</v>
      </c>
      <c r="N353" s="50">
        <f t="shared" si="32"/>
        <v>16</v>
      </c>
      <c r="O353" s="53">
        <v>700000</v>
      </c>
      <c r="P353" s="54">
        <f>O353*N353</f>
        <v>11200000</v>
      </c>
      <c r="Q353" s="187"/>
    </row>
    <row r="354" spans="1:17" x14ac:dyDescent="0.25">
      <c r="A354" s="55" t="s">
        <v>44</v>
      </c>
      <c r="B354" s="56" t="s">
        <v>45</v>
      </c>
      <c r="C354" s="57"/>
      <c r="D354" s="58"/>
      <c r="E354" s="58"/>
      <c r="F354" s="57"/>
      <c r="G354" s="57"/>
      <c r="H354" s="57"/>
      <c r="I354" s="57"/>
      <c r="J354" s="57"/>
      <c r="K354" s="57"/>
      <c r="L354" s="59"/>
      <c r="M354" s="60"/>
      <c r="N354" s="50"/>
      <c r="O354" s="187"/>
      <c r="P354" s="62">
        <f>SUM(P355:P364)</f>
        <v>92620000</v>
      </c>
      <c r="Q354" s="54" t="s">
        <v>90</v>
      </c>
    </row>
    <row r="355" spans="1:17" x14ac:dyDescent="0.25">
      <c r="A355" s="37"/>
      <c r="B355" s="44"/>
      <c r="C355" s="45" t="s">
        <v>61</v>
      </c>
      <c r="D355" s="46"/>
      <c r="E355" s="46"/>
      <c r="F355" s="45">
        <v>4</v>
      </c>
      <c r="G355" s="45" t="s">
        <v>30</v>
      </c>
      <c r="H355" s="47" t="s">
        <v>31</v>
      </c>
      <c r="I355" s="45">
        <v>1</v>
      </c>
      <c r="J355" s="48" t="s">
        <v>33</v>
      </c>
      <c r="K355" s="47" t="s">
        <v>31</v>
      </c>
      <c r="L355" s="49">
        <v>1</v>
      </c>
      <c r="M355" s="48" t="s">
        <v>48</v>
      </c>
      <c r="N355" s="50">
        <f>F355*I355*L355</f>
        <v>4</v>
      </c>
      <c r="O355" s="53">
        <v>650000</v>
      </c>
      <c r="P355" s="51">
        <f>O355*N355</f>
        <v>2600000</v>
      </c>
      <c r="Q355" s="343" t="s">
        <v>102</v>
      </c>
    </row>
    <row r="356" spans="1:17" x14ac:dyDescent="0.25">
      <c r="A356" s="37"/>
      <c r="B356" s="44"/>
      <c r="C356" s="45" t="s">
        <v>64</v>
      </c>
      <c r="D356" s="46"/>
      <c r="E356" s="46"/>
      <c r="F356" s="45">
        <v>4</v>
      </c>
      <c r="G356" s="45" t="s">
        <v>30</v>
      </c>
      <c r="H356" s="47" t="s">
        <v>31</v>
      </c>
      <c r="I356" s="45">
        <v>1</v>
      </c>
      <c r="J356" s="48" t="s">
        <v>47</v>
      </c>
      <c r="K356" s="47" t="s">
        <v>31</v>
      </c>
      <c r="L356" s="49">
        <v>1</v>
      </c>
      <c r="M356" s="48" t="s">
        <v>48</v>
      </c>
      <c r="N356" s="50">
        <f>F356*I356*L356</f>
        <v>4</v>
      </c>
      <c r="O356" s="53">
        <v>4500000</v>
      </c>
      <c r="P356" s="51">
        <f>O356*N356</f>
        <v>18000000</v>
      </c>
      <c r="Q356" s="343"/>
    </row>
    <row r="357" spans="1:17" x14ac:dyDescent="0.25">
      <c r="A357" s="37"/>
      <c r="B357" s="44"/>
      <c r="C357" s="45" t="s">
        <v>158</v>
      </c>
      <c r="D357" s="46"/>
      <c r="E357" s="46"/>
      <c r="F357" s="45">
        <v>4</v>
      </c>
      <c r="G357" s="45" t="s">
        <v>30</v>
      </c>
      <c r="H357" s="47" t="s">
        <v>31</v>
      </c>
      <c r="I357" s="45">
        <v>1</v>
      </c>
      <c r="J357" s="48" t="s">
        <v>33</v>
      </c>
      <c r="K357" s="47" t="s">
        <v>31</v>
      </c>
      <c r="L357" s="49">
        <v>1</v>
      </c>
      <c r="M357" s="48" t="s">
        <v>48</v>
      </c>
      <c r="N357" s="50">
        <f>F357*I357*L357</f>
        <v>4</v>
      </c>
      <c r="O357" s="53">
        <v>530000</v>
      </c>
      <c r="P357" s="51">
        <f>O357*N357</f>
        <v>2120000</v>
      </c>
      <c r="Q357" s="343"/>
    </row>
    <row r="358" spans="1:17" ht="15.75" customHeight="1" x14ac:dyDescent="0.25">
      <c r="A358" s="37"/>
      <c r="B358" s="44"/>
      <c r="C358" s="45" t="s">
        <v>170</v>
      </c>
      <c r="D358" s="46"/>
      <c r="E358" s="46"/>
      <c r="F358" s="45">
        <v>4</v>
      </c>
      <c r="G358" s="45" t="s">
        <v>30</v>
      </c>
      <c r="H358" s="47" t="s">
        <v>31</v>
      </c>
      <c r="I358" s="45">
        <v>2</v>
      </c>
      <c r="J358" s="48" t="s">
        <v>33</v>
      </c>
      <c r="K358" s="47" t="s">
        <v>31</v>
      </c>
      <c r="L358" s="49">
        <v>1</v>
      </c>
      <c r="M358" s="48" t="s">
        <v>48</v>
      </c>
      <c r="N358" s="50">
        <f t="shared" ref="N358:N364" si="33">F358*I358*L358</f>
        <v>8</v>
      </c>
      <c r="O358" s="53">
        <v>650000</v>
      </c>
      <c r="P358" s="51">
        <f t="shared" ref="P358:P364" si="34">O358*N358</f>
        <v>5200000</v>
      </c>
      <c r="Q358" s="343"/>
    </row>
    <row r="359" spans="1:17" x14ac:dyDescent="0.25">
      <c r="A359" s="37"/>
      <c r="B359" s="44"/>
      <c r="C359" s="45" t="s">
        <v>171</v>
      </c>
      <c r="D359" s="46"/>
      <c r="E359" s="46"/>
      <c r="F359" s="45">
        <v>4</v>
      </c>
      <c r="G359" s="45" t="s">
        <v>30</v>
      </c>
      <c r="H359" s="47" t="s">
        <v>31</v>
      </c>
      <c r="I359" s="45">
        <v>2</v>
      </c>
      <c r="J359" s="48" t="s">
        <v>33</v>
      </c>
      <c r="K359" s="47" t="s">
        <v>31</v>
      </c>
      <c r="L359" s="49">
        <v>1</v>
      </c>
      <c r="M359" s="48" t="s">
        <v>48</v>
      </c>
      <c r="N359" s="50">
        <f t="shared" si="33"/>
        <v>8</v>
      </c>
      <c r="O359" s="53">
        <v>150000</v>
      </c>
      <c r="P359" s="51">
        <f t="shared" si="34"/>
        <v>1200000</v>
      </c>
      <c r="Q359" s="331" t="s">
        <v>296</v>
      </c>
    </row>
    <row r="360" spans="1:17" x14ac:dyDescent="0.25">
      <c r="A360" s="37"/>
      <c r="B360" s="44"/>
      <c r="C360" s="45" t="s">
        <v>172</v>
      </c>
      <c r="D360" s="46"/>
      <c r="E360" s="46"/>
      <c r="F360" s="45">
        <v>25</v>
      </c>
      <c r="G360" s="45" t="s">
        <v>30</v>
      </c>
      <c r="H360" s="47" t="s">
        <v>31</v>
      </c>
      <c r="I360" s="45">
        <v>1</v>
      </c>
      <c r="J360" s="48" t="s">
        <v>33</v>
      </c>
      <c r="K360" s="47" t="s">
        <v>31</v>
      </c>
      <c r="L360" s="49">
        <v>2</v>
      </c>
      <c r="M360" s="48" t="s">
        <v>48</v>
      </c>
      <c r="N360" s="50">
        <f t="shared" si="33"/>
        <v>50</v>
      </c>
      <c r="O360" s="53">
        <v>330000</v>
      </c>
      <c r="P360" s="51">
        <f t="shared" si="34"/>
        <v>16500000</v>
      </c>
      <c r="Q360" s="331"/>
    </row>
    <row r="361" spans="1:17" ht="15.75" customHeight="1" x14ac:dyDescent="0.25">
      <c r="A361" s="37"/>
      <c r="B361" s="44"/>
      <c r="C361" s="45" t="s">
        <v>173</v>
      </c>
      <c r="D361" s="46"/>
      <c r="E361" s="46"/>
      <c r="F361" s="45">
        <v>25</v>
      </c>
      <c r="G361" s="45" t="s">
        <v>30</v>
      </c>
      <c r="H361" s="47" t="s">
        <v>31</v>
      </c>
      <c r="I361" s="45">
        <v>1</v>
      </c>
      <c r="J361" s="48" t="s">
        <v>47</v>
      </c>
      <c r="K361" s="47" t="s">
        <v>31</v>
      </c>
      <c r="L361" s="49">
        <v>2</v>
      </c>
      <c r="M361" s="48" t="s">
        <v>48</v>
      </c>
      <c r="N361" s="50">
        <f t="shared" si="33"/>
        <v>50</v>
      </c>
      <c r="O361" s="53">
        <v>150000</v>
      </c>
      <c r="P361" s="51">
        <f t="shared" si="34"/>
        <v>7500000</v>
      </c>
      <c r="Q361" s="331"/>
    </row>
    <row r="362" spans="1:17" x14ac:dyDescent="0.25">
      <c r="A362" s="37"/>
      <c r="B362" s="44"/>
      <c r="C362" s="45" t="s">
        <v>179</v>
      </c>
      <c r="D362" s="46"/>
      <c r="E362" s="46"/>
      <c r="F362" s="45">
        <v>25</v>
      </c>
      <c r="G362" s="45" t="s">
        <v>30</v>
      </c>
      <c r="H362" s="47" t="s">
        <v>31</v>
      </c>
      <c r="I362" s="45">
        <v>1</v>
      </c>
      <c r="J362" s="48" t="s">
        <v>33</v>
      </c>
      <c r="K362" s="47" t="s">
        <v>31</v>
      </c>
      <c r="L362" s="49">
        <v>2</v>
      </c>
      <c r="M362" s="48" t="s">
        <v>48</v>
      </c>
      <c r="N362" s="50">
        <f t="shared" si="33"/>
        <v>50</v>
      </c>
      <c r="O362" s="53">
        <v>130000</v>
      </c>
      <c r="P362" s="51">
        <f t="shared" si="34"/>
        <v>6500000</v>
      </c>
      <c r="Q362" s="331"/>
    </row>
    <row r="363" spans="1:17" x14ac:dyDescent="0.25">
      <c r="A363" s="37"/>
      <c r="B363" s="44"/>
      <c r="C363" s="45" t="s">
        <v>161</v>
      </c>
      <c r="D363" s="46"/>
      <c r="E363" s="46"/>
      <c r="F363" s="45">
        <v>5</v>
      </c>
      <c r="G363" s="45" t="s">
        <v>30</v>
      </c>
      <c r="H363" s="47" t="s">
        <v>31</v>
      </c>
      <c r="I363" s="45">
        <v>1</v>
      </c>
      <c r="J363" s="48" t="s">
        <v>47</v>
      </c>
      <c r="K363" s="47" t="s">
        <v>31</v>
      </c>
      <c r="L363" s="49">
        <v>4</v>
      </c>
      <c r="M363" s="48" t="s">
        <v>48</v>
      </c>
      <c r="N363" s="50">
        <f t="shared" si="33"/>
        <v>20</v>
      </c>
      <c r="O363" s="53">
        <v>150000</v>
      </c>
      <c r="P363" s="51">
        <f t="shared" si="34"/>
        <v>3000000</v>
      </c>
      <c r="Q363" s="189"/>
    </row>
    <row r="364" spans="1:17" x14ac:dyDescent="0.25">
      <c r="A364" s="37"/>
      <c r="B364" s="44"/>
      <c r="C364" s="45" t="s">
        <v>157</v>
      </c>
      <c r="D364" s="46"/>
      <c r="E364" s="46"/>
      <c r="F364" s="45">
        <v>25</v>
      </c>
      <c r="G364" s="45" t="s">
        <v>30</v>
      </c>
      <c r="H364" s="47" t="s">
        <v>31</v>
      </c>
      <c r="I364" s="45">
        <v>1</v>
      </c>
      <c r="J364" s="48" t="s">
        <v>33</v>
      </c>
      <c r="K364" s="47" t="s">
        <v>31</v>
      </c>
      <c r="L364" s="49">
        <v>4</v>
      </c>
      <c r="M364" s="48" t="s">
        <v>48</v>
      </c>
      <c r="N364" s="50">
        <f t="shared" si="33"/>
        <v>100</v>
      </c>
      <c r="O364" s="53">
        <v>300000</v>
      </c>
      <c r="P364" s="51">
        <f t="shared" si="34"/>
        <v>30000000</v>
      </c>
      <c r="Q364" s="189"/>
    </row>
    <row r="365" spans="1:17" x14ac:dyDescent="0.25">
      <c r="A365" s="37"/>
      <c r="B365" s="44"/>
      <c r="C365" s="45"/>
      <c r="D365" s="46"/>
      <c r="E365" s="46"/>
      <c r="F365" s="45"/>
      <c r="G365" s="45"/>
      <c r="H365" s="47"/>
      <c r="I365" s="45"/>
      <c r="J365" s="48"/>
      <c r="K365" s="47"/>
      <c r="L365" s="49"/>
      <c r="M365" s="48"/>
      <c r="N365" s="50"/>
      <c r="O365" s="53"/>
      <c r="P365" s="51"/>
      <c r="Q365" s="189"/>
    </row>
    <row r="366" spans="1:17" ht="18" x14ac:dyDescent="0.25">
      <c r="A366" s="37" t="s">
        <v>49</v>
      </c>
      <c r="B366" s="38" t="s">
        <v>155</v>
      </c>
      <c r="C366" s="2"/>
      <c r="D366" s="63"/>
      <c r="E366" s="63"/>
      <c r="F366" s="2"/>
      <c r="G366" s="2"/>
      <c r="H366" s="2"/>
      <c r="I366" s="1"/>
      <c r="J366" s="2"/>
      <c r="K366" s="1"/>
      <c r="L366" s="41"/>
      <c r="M366" s="92"/>
      <c r="N366" s="42"/>
      <c r="O366" s="43"/>
      <c r="P366" s="39">
        <f>P369+P374+P377+P367</f>
        <v>65600000</v>
      </c>
      <c r="Q366" s="187"/>
    </row>
    <row r="367" spans="1:17" x14ac:dyDescent="0.25">
      <c r="A367" s="37">
        <v>521114</v>
      </c>
      <c r="B367" s="38" t="s">
        <v>35</v>
      </c>
      <c r="C367" s="2"/>
      <c r="D367" s="24"/>
      <c r="E367" s="24"/>
      <c r="N367" s="24"/>
      <c r="O367" s="33"/>
      <c r="P367" s="34">
        <f>SUM(P368)</f>
        <v>250000</v>
      </c>
      <c r="Q367" s="187"/>
    </row>
    <row r="368" spans="1:17" x14ac:dyDescent="0.25">
      <c r="A368" s="52"/>
      <c r="B368" s="44"/>
      <c r="C368" s="45" t="s">
        <v>36</v>
      </c>
      <c r="D368" s="46"/>
      <c r="E368" s="46"/>
      <c r="F368" s="45"/>
      <c r="G368" s="45"/>
      <c r="H368" s="47"/>
      <c r="I368" s="45">
        <v>1</v>
      </c>
      <c r="J368" s="48" t="s">
        <v>32</v>
      </c>
      <c r="K368" s="47"/>
      <c r="L368" s="49"/>
      <c r="M368" s="48"/>
      <c r="N368" s="50">
        <f>I368</f>
        <v>1</v>
      </c>
      <c r="O368" s="43">
        <v>250000</v>
      </c>
      <c r="P368" s="51">
        <f>O368*N368</f>
        <v>250000</v>
      </c>
      <c r="Q368" s="187"/>
    </row>
    <row r="369" spans="1:17" x14ac:dyDescent="0.25">
      <c r="A369" s="37">
        <v>521211</v>
      </c>
      <c r="B369" s="40" t="s">
        <v>28</v>
      </c>
      <c r="C369" s="1"/>
      <c r="D369" s="32"/>
      <c r="E369" s="32"/>
      <c r="F369" s="1"/>
      <c r="G369" s="1"/>
      <c r="H369" s="1"/>
      <c r="I369" s="1"/>
      <c r="J369" s="2"/>
      <c r="K369" s="1"/>
      <c r="L369" s="41"/>
      <c r="M369" s="92"/>
      <c r="N369" s="42"/>
      <c r="O369" s="43"/>
      <c r="P369" s="34">
        <f>SUM(P370:P372)</f>
        <v>4000000</v>
      </c>
      <c r="Q369" s="187"/>
    </row>
    <row r="370" spans="1:17" x14ac:dyDescent="0.25">
      <c r="A370" s="37"/>
      <c r="B370" s="38"/>
      <c r="C370" s="45" t="s">
        <v>37</v>
      </c>
      <c r="D370" s="46"/>
      <c r="E370" s="46"/>
      <c r="F370" s="45"/>
      <c r="G370" s="45"/>
      <c r="H370" s="47"/>
      <c r="I370" s="45">
        <v>1</v>
      </c>
      <c r="J370" s="48" t="s">
        <v>32</v>
      </c>
      <c r="K370" s="47"/>
      <c r="L370" s="49"/>
      <c r="M370" s="48"/>
      <c r="N370" s="50">
        <f>I370</f>
        <v>1</v>
      </c>
      <c r="O370" s="43">
        <v>1000000</v>
      </c>
      <c r="P370" s="51">
        <f>O370*N370</f>
        <v>1000000</v>
      </c>
      <c r="Q370" s="187"/>
    </row>
    <row r="371" spans="1:17" x14ac:dyDescent="0.25">
      <c r="A371" s="37"/>
      <c r="B371" s="38"/>
      <c r="C371" s="45" t="s">
        <v>38</v>
      </c>
      <c r="D371" s="46"/>
      <c r="E371" s="46"/>
      <c r="F371" s="45"/>
      <c r="G371" s="45"/>
      <c r="H371" s="47"/>
      <c r="I371" s="45">
        <v>1</v>
      </c>
      <c r="J371" s="48" t="s">
        <v>32</v>
      </c>
      <c r="K371" s="47"/>
      <c r="L371" s="49"/>
      <c r="M371" s="48"/>
      <c r="N371" s="50">
        <f t="shared" ref="N371:N372" si="35">I371</f>
        <v>1</v>
      </c>
      <c r="O371" s="43">
        <v>1000000</v>
      </c>
      <c r="P371" s="51">
        <f>O371*N371</f>
        <v>1000000</v>
      </c>
      <c r="Q371" s="187"/>
    </row>
    <row r="372" spans="1:17" x14ac:dyDescent="0.25">
      <c r="A372" s="37"/>
      <c r="B372" s="38"/>
      <c r="C372" s="45" t="s">
        <v>39</v>
      </c>
      <c r="D372" s="46"/>
      <c r="E372" s="46"/>
      <c r="F372" s="45"/>
      <c r="G372" s="45"/>
      <c r="H372" s="47"/>
      <c r="I372" s="45">
        <v>1</v>
      </c>
      <c r="J372" s="48" t="s">
        <v>32</v>
      </c>
      <c r="K372" s="47"/>
      <c r="L372" s="49"/>
      <c r="M372" s="48"/>
      <c r="N372" s="50">
        <f t="shared" si="35"/>
        <v>1</v>
      </c>
      <c r="O372" s="43">
        <v>2000000</v>
      </c>
      <c r="P372" s="51">
        <f>O372*N372</f>
        <v>2000000</v>
      </c>
      <c r="Q372" s="187"/>
    </row>
    <row r="373" spans="1:17" x14ac:dyDescent="0.25">
      <c r="A373" s="37"/>
      <c r="B373" s="44"/>
      <c r="C373" s="45" t="s">
        <v>29</v>
      </c>
      <c r="D373" s="46"/>
      <c r="E373" s="46"/>
      <c r="F373" s="45">
        <v>25</v>
      </c>
      <c r="G373" s="45" t="s">
        <v>30</v>
      </c>
      <c r="H373" s="47" t="s">
        <v>31</v>
      </c>
      <c r="I373" s="45">
        <v>2</v>
      </c>
      <c r="J373" s="48" t="s">
        <v>32</v>
      </c>
      <c r="K373" s="47" t="s">
        <v>31</v>
      </c>
      <c r="L373" s="49">
        <v>1</v>
      </c>
      <c r="M373" s="48" t="s">
        <v>33</v>
      </c>
      <c r="N373" s="50">
        <f>F373*I373</f>
        <v>50</v>
      </c>
      <c r="O373" s="43">
        <v>64000</v>
      </c>
      <c r="P373" s="51">
        <f>O373*N373</f>
        <v>3200000</v>
      </c>
      <c r="Q373" s="187"/>
    </row>
    <row r="374" spans="1:17" x14ac:dyDescent="0.25">
      <c r="A374" s="37">
        <v>522151</v>
      </c>
      <c r="B374" s="40" t="s">
        <v>40</v>
      </c>
      <c r="C374" s="1"/>
      <c r="D374" s="32"/>
      <c r="E374" s="32"/>
      <c r="F374" s="1"/>
      <c r="G374" s="1"/>
      <c r="H374" s="1"/>
      <c r="I374" s="2"/>
      <c r="J374" s="48"/>
      <c r="K374" s="47"/>
      <c r="L374" s="49"/>
      <c r="M374" s="48"/>
      <c r="N374" s="50"/>
      <c r="O374" s="53"/>
      <c r="P374" s="34">
        <f>SUM(P375:P376)</f>
        <v>29600000</v>
      </c>
      <c r="Q374" s="187"/>
    </row>
    <row r="375" spans="1:17" x14ac:dyDescent="0.25">
      <c r="A375" s="37"/>
      <c r="B375" s="44"/>
      <c r="C375" s="45" t="s">
        <v>41</v>
      </c>
      <c r="D375" s="46"/>
      <c r="E375" s="46"/>
      <c r="F375" s="45">
        <v>4</v>
      </c>
      <c r="G375" s="45" t="s">
        <v>30</v>
      </c>
      <c r="H375" s="47" t="s">
        <v>31</v>
      </c>
      <c r="I375" s="45">
        <v>2</v>
      </c>
      <c r="J375" s="48" t="s">
        <v>42</v>
      </c>
      <c r="K375" s="47" t="s">
        <v>31</v>
      </c>
      <c r="L375" s="49">
        <v>2</v>
      </c>
      <c r="M375" s="48" t="s">
        <v>32</v>
      </c>
      <c r="N375" s="50">
        <f>L375*I375*F375</f>
        <v>16</v>
      </c>
      <c r="O375" s="53">
        <v>1500000</v>
      </c>
      <c r="P375" s="54">
        <f>O375*N375</f>
        <v>24000000</v>
      </c>
      <c r="Q375" s="187"/>
    </row>
    <row r="376" spans="1:17" x14ac:dyDescent="0.25">
      <c r="A376" s="37"/>
      <c r="B376" s="44"/>
      <c r="C376" s="45" t="s">
        <v>43</v>
      </c>
      <c r="D376" s="46"/>
      <c r="E376" s="46"/>
      <c r="F376" s="45">
        <v>2</v>
      </c>
      <c r="G376" s="45" t="s">
        <v>30</v>
      </c>
      <c r="H376" s="47" t="s">
        <v>31</v>
      </c>
      <c r="I376" s="45">
        <v>2</v>
      </c>
      <c r="J376" s="48" t="s">
        <v>42</v>
      </c>
      <c r="K376" s="47" t="s">
        <v>31</v>
      </c>
      <c r="L376" s="49">
        <v>2</v>
      </c>
      <c r="M376" s="48" t="s">
        <v>32</v>
      </c>
      <c r="N376" s="50">
        <f t="shared" ref="N376" si="36">L376*I376*F376</f>
        <v>8</v>
      </c>
      <c r="O376" s="53">
        <v>700000</v>
      </c>
      <c r="P376" s="54">
        <f>O376*N376</f>
        <v>5600000</v>
      </c>
      <c r="Q376" s="187"/>
    </row>
    <row r="377" spans="1:17" x14ac:dyDescent="0.25">
      <c r="A377" s="31" t="s">
        <v>44</v>
      </c>
      <c r="B377" s="56" t="s">
        <v>45</v>
      </c>
      <c r="C377" s="57"/>
      <c r="D377" s="58"/>
      <c r="E377" s="58"/>
      <c r="F377" s="57"/>
      <c r="G377" s="57"/>
      <c r="H377" s="57"/>
      <c r="I377" s="57"/>
      <c r="J377" s="57"/>
      <c r="K377" s="57"/>
      <c r="L377" s="59"/>
      <c r="M377" s="60"/>
      <c r="N377" s="50"/>
      <c r="O377" s="187"/>
      <c r="P377" s="62">
        <f>SUM(P378:P382)</f>
        <v>31750000</v>
      </c>
      <c r="Q377" s="187"/>
    </row>
    <row r="378" spans="1:17" x14ac:dyDescent="0.25">
      <c r="A378" s="37"/>
      <c r="B378" s="44"/>
      <c r="C378" s="45" t="s">
        <v>55</v>
      </c>
      <c r="D378" s="46"/>
      <c r="E378" s="46"/>
      <c r="F378" s="45">
        <v>25</v>
      </c>
      <c r="G378" s="45" t="s">
        <v>30</v>
      </c>
      <c r="H378" s="47" t="s">
        <v>31</v>
      </c>
      <c r="I378" s="45">
        <v>1</v>
      </c>
      <c r="J378" s="48" t="s">
        <v>33</v>
      </c>
      <c r="K378" s="47" t="s">
        <v>31</v>
      </c>
      <c r="L378" s="49">
        <v>1</v>
      </c>
      <c r="M378" s="48" t="s">
        <v>48</v>
      </c>
      <c r="N378" s="50">
        <f>F378*I378*L378</f>
        <v>25</v>
      </c>
      <c r="O378" s="53">
        <v>330000</v>
      </c>
      <c r="P378" s="51">
        <f>O378*N378</f>
        <v>8250000</v>
      </c>
      <c r="Q378" s="187"/>
    </row>
    <row r="379" spans="1:17" x14ac:dyDescent="0.25">
      <c r="A379" s="37"/>
      <c r="B379" s="44"/>
      <c r="C379" s="45" t="s">
        <v>46</v>
      </c>
      <c r="D379" s="46"/>
      <c r="E379" s="46"/>
      <c r="F379" s="45">
        <v>25</v>
      </c>
      <c r="G379" s="45" t="s">
        <v>30</v>
      </c>
      <c r="H379" s="47" t="s">
        <v>31</v>
      </c>
      <c r="I379" s="45">
        <v>1</v>
      </c>
      <c r="J379" s="48" t="s">
        <v>47</v>
      </c>
      <c r="K379" s="47" t="s">
        <v>31</v>
      </c>
      <c r="L379" s="49">
        <v>1</v>
      </c>
      <c r="M379" s="48" t="s">
        <v>48</v>
      </c>
      <c r="N379" s="50">
        <f>F379*I379*L379</f>
        <v>25</v>
      </c>
      <c r="O379" s="53">
        <v>150000</v>
      </c>
      <c r="P379" s="51">
        <f>O379*N379</f>
        <v>3750000</v>
      </c>
      <c r="Q379" s="187"/>
    </row>
    <row r="380" spans="1:17" x14ac:dyDescent="0.25">
      <c r="A380" s="37"/>
      <c r="B380" s="44"/>
      <c r="C380" s="45" t="s">
        <v>56</v>
      </c>
      <c r="D380" s="46"/>
      <c r="E380" s="46"/>
      <c r="F380" s="45">
        <v>25</v>
      </c>
      <c r="G380" s="45" t="s">
        <v>30</v>
      </c>
      <c r="H380" s="47" t="s">
        <v>31</v>
      </c>
      <c r="I380" s="45">
        <v>1</v>
      </c>
      <c r="J380" s="48" t="s">
        <v>33</v>
      </c>
      <c r="K380" s="47" t="s">
        <v>31</v>
      </c>
      <c r="L380" s="49">
        <v>1</v>
      </c>
      <c r="M380" s="48" t="s">
        <v>48</v>
      </c>
      <c r="N380" s="50">
        <f>F380*I380*L380</f>
        <v>25</v>
      </c>
      <c r="O380" s="53">
        <v>130000</v>
      </c>
      <c r="P380" s="51">
        <f>O380*N380</f>
        <v>3250000</v>
      </c>
      <c r="Q380" s="187"/>
    </row>
    <row r="381" spans="1:17" x14ac:dyDescent="0.25">
      <c r="A381" s="37"/>
      <c r="B381" s="44"/>
      <c r="C381" s="45" t="s">
        <v>161</v>
      </c>
      <c r="D381" s="46"/>
      <c r="E381" s="46"/>
      <c r="F381" s="45">
        <v>5</v>
      </c>
      <c r="G381" s="45" t="s">
        <v>30</v>
      </c>
      <c r="H381" s="47" t="s">
        <v>31</v>
      </c>
      <c r="I381" s="45">
        <v>1</v>
      </c>
      <c r="J381" s="48" t="s">
        <v>47</v>
      </c>
      <c r="K381" s="47" t="s">
        <v>31</v>
      </c>
      <c r="L381" s="49">
        <v>2</v>
      </c>
      <c r="M381" s="48" t="s">
        <v>48</v>
      </c>
      <c r="N381" s="50">
        <f>F381*I381*L381</f>
        <v>10</v>
      </c>
      <c r="O381" s="53">
        <v>150000</v>
      </c>
      <c r="P381" s="51">
        <f>O381*N381</f>
        <v>1500000</v>
      </c>
      <c r="Q381" s="187"/>
    </row>
    <row r="382" spans="1:17" x14ac:dyDescent="0.25">
      <c r="A382" s="37"/>
      <c r="B382" s="44"/>
      <c r="C382" s="45" t="s">
        <v>157</v>
      </c>
      <c r="D382" s="46"/>
      <c r="E382" s="46"/>
      <c r="F382" s="45">
        <v>25</v>
      </c>
      <c r="G382" s="45" t="s">
        <v>30</v>
      </c>
      <c r="H382" s="47" t="s">
        <v>31</v>
      </c>
      <c r="I382" s="45">
        <v>1</v>
      </c>
      <c r="J382" s="48" t="s">
        <v>33</v>
      </c>
      <c r="K382" s="47" t="s">
        <v>31</v>
      </c>
      <c r="L382" s="49">
        <v>2</v>
      </c>
      <c r="M382" s="48" t="s">
        <v>48</v>
      </c>
      <c r="N382" s="50">
        <f>F382*I382*L382</f>
        <v>50</v>
      </c>
      <c r="O382" s="53">
        <v>300000</v>
      </c>
      <c r="P382" s="51">
        <f>O382*N382</f>
        <v>15000000</v>
      </c>
      <c r="Q382" s="187"/>
    </row>
    <row r="383" spans="1:17" x14ac:dyDescent="0.25">
      <c r="A383" s="37"/>
      <c r="B383" s="44"/>
      <c r="C383" s="45"/>
      <c r="D383" s="46"/>
      <c r="E383" s="46"/>
      <c r="F383" s="45"/>
      <c r="G383" s="45"/>
      <c r="H383" s="47"/>
      <c r="I383" s="45"/>
      <c r="J383" s="48"/>
      <c r="K383" s="47"/>
      <c r="L383" s="49"/>
      <c r="M383" s="48"/>
      <c r="N383" s="50"/>
      <c r="O383" s="53"/>
      <c r="P383" s="51"/>
      <c r="Q383" s="54"/>
    </row>
    <row r="384" spans="1:17" ht="18" x14ac:dyDescent="0.25">
      <c r="A384" s="37" t="s">
        <v>50</v>
      </c>
      <c r="B384" s="38" t="s">
        <v>154</v>
      </c>
      <c r="C384" s="45"/>
      <c r="D384" s="46"/>
      <c r="E384" s="46"/>
      <c r="F384" s="45"/>
      <c r="G384" s="45"/>
      <c r="H384" s="47"/>
      <c r="I384" s="45"/>
      <c r="J384" s="48"/>
      <c r="K384" s="47"/>
      <c r="L384" s="49"/>
      <c r="M384" s="48"/>
      <c r="N384" s="50"/>
      <c r="O384" s="43"/>
      <c r="P384" s="39">
        <f>P387+P394+P397+P406+P385+P392</f>
        <v>290580000</v>
      </c>
      <c r="Q384" s="188"/>
    </row>
    <row r="385" spans="1:17" x14ac:dyDescent="0.25">
      <c r="A385" s="37">
        <v>521114</v>
      </c>
      <c r="B385" s="38" t="s">
        <v>35</v>
      </c>
      <c r="C385" s="2"/>
      <c r="D385" s="24"/>
      <c r="E385" s="24"/>
      <c r="N385" s="24"/>
      <c r="O385" s="33"/>
      <c r="P385" s="34">
        <f>SUM(P386)</f>
        <v>354000</v>
      </c>
      <c r="Q385" s="188"/>
    </row>
    <row r="386" spans="1:17" x14ac:dyDescent="0.25">
      <c r="A386" s="52"/>
      <c r="B386" s="44"/>
      <c r="C386" s="45" t="s">
        <v>36</v>
      </c>
      <c r="D386" s="46"/>
      <c r="E386" s="46"/>
      <c r="F386" s="45"/>
      <c r="G386" s="45"/>
      <c r="H386" s="47"/>
      <c r="I386" s="45">
        <v>1</v>
      </c>
      <c r="J386" s="48" t="s">
        <v>32</v>
      </c>
      <c r="K386" s="47"/>
      <c r="L386" s="49"/>
      <c r="M386" s="48"/>
      <c r="N386" s="50">
        <f>I386</f>
        <v>1</v>
      </c>
      <c r="O386" s="43">
        <v>354000</v>
      </c>
      <c r="P386" s="51">
        <f>O386*N386</f>
        <v>354000</v>
      </c>
      <c r="Q386" s="188"/>
    </row>
    <row r="387" spans="1:17" x14ac:dyDescent="0.25">
      <c r="A387" s="37">
        <v>521211</v>
      </c>
      <c r="B387" s="40" t="s">
        <v>28</v>
      </c>
      <c r="C387" s="1"/>
      <c r="D387" s="32"/>
      <c r="E387" s="32"/>
      <c r="F387" s="1"/>
      <c r="G387" s="1"/>
      <c r="H387" s="1"/>
      <c r="I387" s="1"/>
      <c r="J387" s="2"/>
      <c r="K387" s="1"/>
      <c r="L387" s="41"/>
      <c r="M387" s="92"/>
      <c r="N387" s="42"/>
      <c r="O387" s="43"/>
      <c r="P387" s="34">
        <f>SUM(P388:P391)</f>
        <v>33626000</v>
      </c>
      <c r="Q387" s="189"/>
    </row>
    <row r="388" spans="1:17" x14ac:dyDescent="0.25">
      <c r="A388" s="37"/>
      <c r="B388" s="38"/>
      <c r="C388" s="45" t="s">
        <v>37</v>
      </c>
      <c r="D388" s="46"/>
      <c r="E388" s="46"/>
      <c r="F388" s="45"/>
      <c r="G388" s="45"/>
      <c r="H388" s="47"/>
      <c r="I388" s="45">
        <v>1</v>
      </c>
      <c r="J388" s="48" t="s">
        <v>32</v>
      </c>
      <c r="K388" s="47"/>
      <c r="L388" s="49"/>
      <c r="M388" s="48"/>
      <c r="N388" s="50">
        <f>I388</f>
        <v>1</v>
      </c>
      <c r="O388" s="43">
        <v>1000000</v>
      </c>
      <c r="P388" s="51">
        <f>O388*N388</f>
        <v>1000000</v>
      </c>
      <c r="Q388" s="188"/>
    </row>
    <row r="389" spans="1:17" x14ac:dyDescent="0.25">
      <c r="A389" s="37"/>
      <c r="B389" s="38"/>
      <c r="C389" s="45" t="s">
        <v>38</v>
      </c>
      <c r="D389" s="46"/>
      <c r="E389" s="46"/>
      <c r="F389" s="45"/>
      <c r="G389" s="45"/>
      <c r="H389" s="47"/>
      <c r="I389" s="45">
        <v>1</v>
      </c>
      <c r="J389" s="48" t="s">
        <v>32</v>
      </c>
      <c r="K389" s="47"/>
      <c r="L389" s="49"/>
      <c r="M389" s="48"/>
      <c r="N389" s="50">
        <f t="shared" ref="N389" si="37">I389</f>
        <v>1</v>
      </c>
      <c r="O389" s="43">
        <v>1000000</v>
      </c>
      <c r="P389" s="51">
        <f>O389*N389</f>
        <v>1000000</v>
      </c>
      <c r="Q389" s="188"/>
    </row>
    <row r="390" spans="1:17" ht="15.75" customHeight="1" x14ac:dyDescent="0.25">
      <c r="A390" s="37"/>
      <c r="B390" s="44"/>
      <c r="C390" s="45" t="s">
        <v>29</v>
      </c>
      <c r="D390" s="46"/>
      <c r="E390" s="46"/>
      <c r="F390" s="45">
        <v>21</v>
      </c>
      <c r="G390" s="45" t="s">
        <v>30</v>
      </c>
      <c r="H390" s="47" t="s">
        <v>31</v>
      </c>
      <c r="I390" s="45">
        <v>4</v>
      </c>
      <c r="J390" s="48" t="s">
        <v>32</v>
      </c>
      <c r="K390" s="47" t="s">
        <v>31</v>
      </c>
      <c r="L390" s="49">
        <v>1</v>
      </c>
      <c r="M390" s="48" t="s">
        <v>33</v>
      </c>
      <c r="N390" s="50">
        <f>F390*I390</f>
        <v>84</v>
      </c>
      <c r="O390" s="43">
        <v>64000</v>
      </c>
      <c r="P390" s="51">
        <f>O390*N390</f>
        <v>5376000</v>
      </c>
      <c r="Q390" s="188"/>
    </row>
    <row r="391" spans="1:17" x14ac:dyDescent="0.25">
      <c r="A391" s="37"/>
      <c r="B391" s="44"/>
      <c r="C391" s="45" t="s">
        <v>297</v>
      </c>
      <c r="D391" s="46"/>
      <c r="E391" s="46"/>
      <c r="F391" s="45">
        <v>21</v>
      </c>
      <c r="G391" s="45" t="s">
        <v>30</v>
      </c>
      <c r="H391" s="47" t="s">
        <v>31</v>
      </c>
      <c r="I391" s="45">
        <v>5</v>
      </c>
      <c r="J391" s="48" t="s">
        <v>32</v>
      </c>
      <c r="K391" s="47"/>
      <c r="L391" s="49"/>
      <c r="M391" s="48"/>
      <c r="N391" s="50">
        <f>I391*F391</f>
        <v>105</v>
      </c>
      <c r="O391" s="43">
        <v>250000</v>
      </c>
      <c r="P391" s="51">
        <f>O391*N391</f>
        <v>26250000</v>
      </c>
      <c r="Q391" s="328"/>
    </row>
    <row r="392" spans="1:17" ht="15.75" customHeight="1" x14ac:dyDescent="0.25">
      <c r="A392" s="37">
        <v>521219</v>
      </c>
      <c r="B392" s="40" t="s">
        <v>65</v>
      </c>
      <c r="C392" s="45"/>
      <c r="D392" s="46"/>
      <c r="E392" s="46"/>
      <c r="F392" s="45"/>
      <c r="G392" s="45"/>
      <c r="H392" s="47"/>
      <c r="I392" s="45"/>
      <c r="J392" s="48"/>
      <c r="K392" s="47"/>
      <c r="L392" s="49"/>
      <c r="M392" s="48"/>
      <c r="N392" s="50"/>
      <c r="O392" s="43"/>
      <c r="P392" s="34">
        <f>SUM(P393)</f>
        <v>9200000</v>
      </c>
      <c r="Q392" s="188"/>
    </row>
    <row r="393" spans="1:17" x14ac:dyDescent="0.25">
      <c r="A393" s="37"/>
      <c r="B393" s="38"/>
      <c r="C393" s="45" t="s">
        <v>166</v>
      </c>
      <c r="D393" s="46"/>
      <c r="E393" s="46"/>
      <c r="F393" s="45"/>
      <c r="G393" s="45"/>
      <c r="H393" s="47"/>
      <c r="I393" s="45">
        <v>4</v>
      </c>
      <c r="J393" s="48" t="s">
        <v>32</v>
      </c>
      <c r="K393" s="47"/>
      <c r="L393" s="49"/>
      <c r="M393" s="48"/>
      <c r="N393" s="50">
        <f>I393</f>
        <v>4</v>
      </c>
      <c r="O393" s="43">
        <v>2300000</v>
      </c>
      <c r="P393" s="51">
        <f>O393*N393</f>
        <v>9200000</v>
      </c>
      <c r="Q393" s="188"/>
    </row>
    <row r="394" spans="1:17" x14ac:dyDescent="0.25">
      <c r="A394" s="37">
        <v>522151</v>
      </c>
      <c r="B394" s="40" t="s">
        <v>40</v>
      </c>
      <c r="C394" s="1"/>
      <c r="D394" s="32"/>
      <c r="E394" s="32"/>
      <c r="F394" s="1"/>
      <c r="G394" s="1"/>
      <c r="H394" s="1"/>
      <c r="I394" s="2"/>
      <c r="J394" s="48"/>
      <c r="K394" s="47"/>
      <c r="L394" s="49"/>
      <c r="M394" s="48"/>
      <c r="N394" s="50"/>
      <c r="O394" s="53"/>
      <c r="P394" s="34">
        <f>SUM(P395:P396)</f>
        <v>59200000</v>
      </c>
      <c r="Q394" s="187"/>
    </row>
    <row r="395" spans="1:17" x14ac:dyDescent="0.25">
      <c r="A395" s="37"/>
      <c r="B395" s="44"/>
      <c r="C395" s="45" t="s">
        <v>41</v>
      </c>
      <c r="D395" s="46"/>
      <c r="E395" s="46"/>
      <c r="F395" s="45">
        <v>4</v>
      </c>
      <c r="G395" s="45" t="s">
        <v>30</v>
      </c>
      <c r="H395" s="47" t="s">
        <v>31</v>
      </c>
      <c r="I395" s="45">
        <v>2</v>
      </c>
      <c r="J395" s="48" t="s">
        <v>42</v>
      </c>
      <c r="K395" s="47" t="s">
        <v>31</v>
      </c>
      <c r="L395" s="49">
        <v>4</v>
      </c>
      <c r="M395" s="48" t="s">
        <v>32</v>
      </c>
      <c r="N395" s="50">
        <f>L395*I395*F395</f>
        <v>32</v>
      </c>
      <c r="O395" s="53">
        <v>1500000</v>
      </c>
      <c r="P395" s="54">
        <f>O395*N395</f>
        <v>48000000</v>
      </c>
      <c r="Q395" s="187"/>
    </row>
    <row r="396" spans="1:17" ht="15.75" customHeight="1" x14ac:dyDescent="0.25">
      <c r="A396" s="37"/>
      <c r="B396" s="44"/>
      <c r="C396" s="45" t="s">
        <v>43</v>
      </c>
      <c r="D396" s="46"/>
      <c r="E396" s="46"/>
      <c r="F396" s="45">
        <v>2</v>
      </c>
      <c r="G396" s="45" t="s">
        <v>30</v>
      </c>
      <c r="H396" s="47" t="s">
        <v>31</v>
      </c>
      <c r="I396" s="45">
        <v>2</v>
      </c>
      <c r="J396" s="48" t="s">
        <v>42</v>
      </c>
      <c r="K396" s="47" t="s">
        <v>31</v>
      </c>
      <c r="L396" s="49">
        <v>4</v>
      </c>
      <c r="M396" s="48" t="s">
        <v>32</v>
      </c>
      <c r="N396" s="50">
        <f t="shared" ref="N396" si="38">L396*I396*F396</f>
        <v>16</v>
      </c>
      <c r="O396" s="53">
        <v>700000</v>
      </c>
      <c r="P396" s="54">
        <f>O396*N396</f>
        <v>11200000</v>
      </c>
      <c r="Q396" s="187"/>
    </row>
    <row r="397" spans="1:17" x14ac:dyDescent="0.25">
      <c r="A397" s="37">
        <v>524111</v>
      </c>
      <c r="B397" s="38" t="s">
        <v>58</v>
      </c>
      <c r="C397" s="10"/>
      <c r="D397" s="64"/>
      <c r="E397" s="64"/>
      <c r="G397" s="10"/>
      <c r="H397" s="10"/>
      <c r="K397" s="11"/>
      <c r="L397" s="49"/>
      <c r="M397" s="48"/>
      <c r="N397" s="50"/>
      <c r="O397" s="53"/>
      <c r="P397" s="34">
        <f>SUM(P399:P405)</f>
        <v>182200000</v>
      </c>
      <c r="Q397" s="187"/>
    </row>
    <row r="398" spans="1:17" x14ac:dyDescent="0.25">
      <c r="A398" s="37"/>
      <c r="B398" s="38"/>
      <c r="C398" s="65" t="s">
        <v>165</v>
      </c>
      <c r="D398" s="66"/>
      <c r="E398" s="66"/>
      <c r="G398" s="10"/>
      <c r="H398" s="10"/>
      <c r="K398" s="11"/>
      <c r="L398" s="49"/>
      <c r="M398" s="48"/>
      <c r="N398" s="50"/>
      <c r="O398" s="53"/>
      <c r="P398" s="51"/>
      <c r="Q398" s="187"/>
    </row>
    <row r="399" spans="1:17" x14ac:dyDescent="0.25">
      <c r="A399" s="37"/>
      <c r="B399" s="44"/>
      <c r="C399" s="10" t="s">
        <v>68</v>
      </c>
      <c r="D399" s="64"/>
      <c r="E399" s="64"/>
      <c r="F399" s="9">
        <v>3</v>
      </c>
      <c r="G399" s="9" t="s">
        <v>30</v>
      </c>
      <c r="H399" s="10" t="s">
        <v>31</v>
      </c>
      <c r="I399" s="12">
        <v>1</v>
      </c>
      <c r="J399" s="10" t="s">
        <v>47</v>
      </c>
      <c r="K399" s="11" t="s">
        <v>31</v>
      </c>
      <c r="L399" s="12">
        <v>4</v>
      </c>
      <c r="M399" s="10" t="s">
        <v>48</v>
      </c>
      <c r="N399" s="50">
        <f>L399*I399*F399</f>
        <v>12</v>
      </c>
      <c r="O399" s="53">
        <v>4500000</v>
      </c>
      <c r="P399" s="54">
        <f>O399*N399</f>
        <v>54000000</v>
      </c>
      <c r="Q399" s="187"/>
    </row>
    <row r="400" spans="1:17" x14ac:dyDescent="0.25">
      <c r="A400" s="37"/>
      <c r="B400" s="44"/>
      <c r="C400" s="10" t="s">
        <v>60</v>
      </c>
      <c r="D400" s="64"/>
      <c r="E400" s="64"/>
      <c r="F400" s="9">
        <v>3</v>
      </c>
      <c r="G400" s="9" t="s">
        <v>30</v>
      </c>
      <c r="H400" s="10" t="s">
        <v>31</v>
      </c>
      <c r="I400" s="12">
        <v>3</v>
      </c>
      <c r="J400" s="10" t="s">
        <v>33</v>
      </c>
      <c r="K400" s="11" t="s">
        <v>31</v>
      </c>
      <c r="L400" s="12">
        <v>4</v>
      </c>
      <c r="M400" s="10" t="s">
        <v>48</v>
      </c>
      <c r="N400" s="50">
        <f>L400*I400*F400</f>
        <v>36</v>
      </c>
      <c r="O400" s="53">
        <v>550000</v>
      </c>
      <c r="P400" s="54">
        <f>O400*N400</f>
        <v>19800000</v>
      </c>
      <c r="Q400" s="187"/>
    </row>
    <row r="401" spans="1:20" x14ac:dyDescent="0.25">
      <c r="A401" s="37"/>
      <c r="B401" s="44"/>
      <c r="C401" s="45" t="s">
        <v>61</v>
      </c>
      <c r="D401" s="46"/>
      <c r="E401" s="46"/>
      <c r="F401" s="45">
        <v>3</v>
      </c>
      <c r="G401" s="45" t="s">
        <v>30</v>
      </c>
      <c r="H401" s="47" t="s">
        <v>31</v>
      </c>
      <c r="I401" s="45">
        <v>2</v>
      </c>
      <c r="J401" s="48" t="s">
        <v>33</v>
      </c>
      <c r="K401" s="47" t="s">
        <v>31</v>
      </c>
      <c r="L401" s="49">
        <v>4</v>
      </c>
      <c r="M401" s="48" t="s">
        <v>48</v>
      </c>
      <c r="N401" s="50">
        <f>L401*I401*F401</f>
        <v>24</v>
      </c>
      <c r="O401" s="53">
        <v>450000</v>
      </c>
      <c r="P401" s="54">
        <f>O401*N401</f>
        <v>10800000</v>
      </c>
      <c r="Q401" s="187"/>
    </row>
    <row r="402" spans="1:20" x14ac:dyDescent="0.25">
      <c r="A402" s="37"/>
      <c r="B402" s="44"/>
      <c r="C402" s="65" t="s">
        <v>96</v>
      </c>
      <c r="D402" s="66"/>
      <c r="E402" s="66"/>
      <c r="F402" s="45"/>
      <c r="G402" s="45"/>
      <c r="H402" s="47"/>
      <c r="I402" s="45"/>
      <c r="J402" s="48"/>
      <c r="K402" s="47"/>
      <c r="L402" s="49"/>
      <c r="M402" s="48"/>
      <c r="N402" s="50"/>
      <c r="O402" s="53"/>
      <c r="P402" s="54"/>
      <c r="Q402" s="187"/>
    </row>
    <row r="403" spans="1:20" x14ac:dyDescent="0.25">
      <c r="A403" s="37"/>
      <c r="B403" s="44"/>
      <c r="C403" s="10" t="s">
        <v>68</v>
      </c>
      <c r="D403" s="64"/>
      <c r="E403" s="64"/>
      <c r="F403" s="9">
        <v>8</v>
      </c>
      <c r="G403" s="9" t="s">
        <v>30</v>
      </c>
      <c r="H403" s="10" t="s">
        <v>31</v>
      </c>
      <c r="I403" s="12">
        <v>1</v>
      </c>
      <c r="J403" s="10" t="s">
        <v>47</v>
      </c>
      <c r="K403" s="11" t="s">
        <v>31</v>
      </c>
      <c r="L403" s="12">
        <v>4</v>
      </c>
      <c r="M403" s="10" t="s">
        <v>48</v>
      </c>
      <c r="N403" s="50">
        <f>L403*I403*F403</f>
        <v>32</v>
      </c>
      <c r="O403" s="53">
        <v>1500000</v>
      </c>
      <c r="P403" s="54">
        <f>O403*N403</f>
        <v>48000000</v>
      </c>
      <c r="Q403" s="187"/>
    </row>
    <row r="404" spans="1:20" x14ac:dyDescent="0.25">
      <c r="A404" s="37"/>
      <c r="B404" s="44"/>
      <c r="C404" s="10" t="s">
        <v>60</v>
      </c>
      <c r="D404" s="64"/>
      <c r="E404" s="64"/>
      <c r="F404" s="9">
        <v>8</v>
      </c>
      <c r="G404" s="9" t="s">
        <v>30</v>
      </c>
      <c r="H404" s="10" t="s">
        <v>31</v>
      </c>
      <c r="I404" s="12">
        <v>2</v>
      </c>
      <c r="J404" s="10" t="s">
        <v>33</v>
      </c>
      <c r="K404" s="11" t="s">
        <v>31</v>
      </c>
      <c r="L404" s="12">
        <v>4</v>
      </c>
      <c r="M404" s="10" t="s">
        <v>48</v>
      </c>
      <c r="N404" s="50">
        <f>L404*I404*F404</f>
        <v>64</v>
      </c>
      <c r="O404" s="53">
        <v>550000</v>
      </c>
      <c r="P404" s="54">
        <f>O404*N404</f>
        <v>35200000</v>
      </c>
      <c r="Q404" s="187"/>
    </row>
    <row r="405" spans="1:20" x14ac:dyDescent="0.25">
      <c r="A405" s="37"/>
      <c r="B405" s="44"/>
      <c r="C405" s="45" t="s">
        <v>61</v>
      </c>
      <c r="D405" s="46"/>
      <c r="E405" s="46"/>
      <c r="F405" s="45">
        <v>8</v>
      </c>
      <c r="G405" s="45" t="s">
        <v>30</v>
      </c>
      <c r="H405" s="47" t="s">
        <v>31</v>
      </c>
      <c r="I405" s="45">
        <v>1</v>
      </c>
      <c r="J405" s="48" t="s">
        <v>33</v>
      </c>
      <c r="K405" s="47" t="s">
        <v>31</v>
      </c>
      <c r="L405" s="49">
        <v>4</v>
      </c>
      <c r="M405" s="48" t="s">
        <v>48</v>
      </c>
      <c r="N405" s="50">
        <f>L405*I405*F405</f>
        <v>32</v>
      </c>
      <c r="O405" s="53">
        <v>450000</v>
      </c>
      <c r="P405" s="54">
        <f>O405*N405</f>
        <v>14400000</v>
      </c>
      <c r="Q405" s="187"/>
    </row>
    <row r="406" spans="1:20" x14ac:dyDescent="0.25">
      <c r="A406" s="31" t="s">
        <v>44</v>
      </c>
      <c r="B406" s="56" t="s">
        <v>45</v>
      </c>
      <c r="C406" s="57"/>
      <c r="D406" s="58"/>
      <c r="E406" s="58"/>
      <c r="F406" s="57"/>
      <c r="G406" s="57"/>
      <c r="H406" s="57"/>
      <c r="I406" s="57"/>
      <c r="J406" s="57"/>
      <c r="K406" s="57"/>
      <c r="L406" s="59"/>
      <c r="M406" s="60"/>
      <c r="N406" s="50"/>
      <c r="O406" s="187"/>
      <c r="P406" s="62">
        <f>SUM(P407)</f>
        <v>6000000</v>
      </c>
      <c r="Q406" s="187"/>
    </row>
    <row r="407" spans="1:20" x14ac:dyDescent="0.25">
      <c r="A407" s="37"/>
      <c r="B407" s="44"/>
      <c r="C407" s="45" t="s">
        <v>46</v>
      </c>
      <c r="D407" s="46"/>
      <c r="E407" s="46"/>
      <c r="F407" s="45">
        <v>10</v>
      </c>
      <c r="G407" s="45" t="s">
        <v>30</v>
      </c>
      <c r="H407" s="47" t="s">
        <v>31</v>
      </c>
      <c r="I407" s="45">
        <v>1</v>
      </c>
      <c r="J407" s="48" t="s">
        <v>47</v>
      </c>
      <c r="K407" s="47" t="s">
        <v>31</v>
      </c>
      <c r="L407" s="49">
        <v>4</v>
      </c>
      <c r="M407" s="48" t="s">
        <v>48</v>
      </c>
      <c r="N407" s="50">
        <f>F407*I407*L407</f>
        <v>40</v>
      </c>
      <c r="O407" s="53">
        <v>150000</v>
      </c>
      <c r="P407" s="51">
        <f>O407*N407</f>
        <v>6000000</v>
      </c>
      <c r="Q407" s="187"/>
    </row>
    <row r="408" spans="1:20" x14ac:dyDescent="0.25">
      <c r="A408" s="37"/>
      <c r="B408" s="44"/>
      <c r="C408" s="45"/>
      <c r="D408" s="46"/>
      <c r="E408" s="46"/>
      <c r="F408" s="45"/>
      <c r="G408" s="45"/>
      <c r="H408" s="47"/>
      <c r="I408" s="45"/>
      <c r="J408" s="48"/>
      <c r="K408" s="47"/>
      <c r="L408" s="49"/>
      <c r="M408" s="48"/>
      <c r="N408" s="50"/>
      <c r="O408" s="53"/>
      <c r="P408" s="51"/>
      <c r="Q408" s="328"/>
    </row>
    <row r="409" spans="1:20" ht="18" x14ac:dyDescent="0.25">
      <c r="A409" s="37" t="s">
        <v>318</v>
      </c>
      <c r="B409" s="38" t="s">
        <v>313</v>
      </c>
      <c r="C409" s="45"/>
      <c r="D409" s="46"/>
      <c r="E409" s="46"/>
      <c r="F409" s="45"/>
      <c r="G409" s="45"/>
      <c r="H409" s="47"/>
      <c r="I409" s="45"/>
      <c r="J409" s="48"/>
      <c r="K409" s="47"/>
      <c r="L409" s="49"/>
      <c r="M409" s="48"/>
      <c r="N409" s="50"/>
      <c r="O409" s="53"/>
      <c r="P409" s="39">
        <f>P412+P417+P420+P424+P441+P410</f>
        <v>198440000</v>
      </c>
      <c r="Q409" s="328"/>
      <c r="R409" s="81"/>
      <c r="T409" s="399"/>
    </row>
    <row r="410" spans="1:20" x14ac:dyDescent="0.25">
      <c r="A410" s="37">
        <v>521114</v>
      </c>
      <c r="B410" s="38" t="s">
        <v>35</v>
      </c>
      <c r="C410" s="2"/>
      <c r="D410" s="24"/>
      <c r="E410" s="24"/>
      <c r="N410" s="24"/>
      <c r="O410" s="33"/>
      <c r="P410" s="34">
        <f>SUM(P411)</f>
        <v>750000</v>
      </c>
      <c r="Q410" s="328"/>
      <c r="R410" s="400"/>
      <c r="T410" s="399"/>
    </row>
    <row r="411" spans="1:20" x14ac:dyDescent="0.25">
      <c r="A411" s="52"/>
      <c r="B411" s="44"/>
      <c r="C411" s="45" t="s">
        <v>36</v>
      </c>
      <c r="D411" s="46"/>
      <c r="E411" s="46"/>
      <c r="F411" s="45"/>
      <c r="G411" s="45"/>
      <c r="H411" s="47"/>
      <c r="I411" s="45">
        <v>3</v>
      </c>
      <c r="J411" s="48" t="s">
        <v>32</v>
      </c>
      <c r="K411" s="47"/>
      <c r="L411" s="49"/>
      <c r="M411" s="48"/>
      <c r="N411" s="50">
        <f>I411</f>
        <v>3</v>
      </c>
      <c r="O411" s="43">
        <v>250000</v>
      </c>
      <c r="P411" s="51">
        <f>O411*N411</f>
        <v>750000</v>
      </c>
      <c r="Q411" s="328"/>
      <c r="R411" s="400"/>
      <c r="T411" s="399"/>
    </row>
    <row r="412" spans="1:20" ht="15.75" customHeight="1" x14ac:dyDescent="0.25">
      <c r="A412" s="37">
        <v>521211</v>
      </c>
      <c r="B412" s="40" t="s">
        <v>28</v>
      </c>
      <c r="C412" s="1"/>
      <c r="D412" s="32"/>
      <c r="E412" s="32"/>
      <c r="F412" s="1"/>
      <c r="G412" s="1"/>
      <c r="H412" s="1"/>
      <c r="I412" s="1"/>
      <c r="J412" s="2"/>
      <c r="K412" s="1"/>
      <c r="L412" s="41"/>
      <c r="M412" s="92"/>
      <c r="N412" s="42"/>
      <c r="O412" s="43"/>
      <c r="P412" s="34">
        <f>SUM(P413:P416)</f>
        <v>28000000</v>
      </c>
      <c r="Q412" s="328"/>
      <c r="R412" s="81"/>
      <c r="T412" s="399"/>
    </row>
    <row r="413" spans="1:20" x14ac:dyDescent="0.25">
      <c r="A413" s="37"/>
      <c r="B413" s="38"/>
      <c r="C413" s="45" t="s">
        <v>37</v>
      </c>
      <c r="D413" s="46"/>
      <c r="E413" s="46"/>
      <c r="F413" s="45"/>
      <c r="G413" s="45"/>
      <c r="H413" s="47"/>
      <c r="I413" s="45">
        <v>3</v>
      </c>
      <c r="J413" s="48" t="s">
        <v>32</v>
      </c>
      <c r="K413" s="47"/>
      <c r="L413" s="49"/>
      <c r="M413" s="48"/>
      <c r="N413" s="50">
        <f>I413</f>
        <v>3</v>
      </c>
      <c r="O413" s="43">
        <v>1000000</v>
      </c>
      <c r="P413" s="51">
        <f>O413*N413</f>
        <v>3000000</v>
      </c>
      <c r="Q413" s="328"/>
      <c r="R413" s="81"/>
      <c r="T413" s="399"/>
    </row>
    <row r="414" spans="1:20" x14ac:dyDescent="0.25">
      <c r="A414" s="37"/>
      <c r="B414" s="38"/>
      <c r="C414" s="45" t="s">
        <v>38</v>
      </c>
      <c r="D414" s="46"/>
      <c r="E414" s="46"/>
      <c r="F414" s="45"/>
      <c r="G414" s="45"/>
      <c r="H414" s="47"/>
      <c r="I414" s="45">
        <v>3</v>
      </c>
      <c r="J414" s="48" t="s">
        <v>32</v>
      </c>
      <c r="K414" s="47"/>
      <c r="L414" s="49"/>
      <c r="M414" s="48"/>
      <c r="N414" s="50">
        <f t="shared" ref="N414:N415" si="39">I414</f>
        <v>3</v>
      </c>
      <c r="O414" s="43">
        <v>1000000</v>
      </c>
      <c r="P414" s="51">
        <f>O414*N414</f>
        <v>3000000</v>
      </c>
      <c r="Q414" s="328"/>
      <c r="R414" s="81"/>
      <c r="T414" s="399"/>
    </row>
    <row r="415" spans="1:20" x14ac:dyDescent="0.25">
      <c r="A415" s="37"/>
      <c r="B415" s="38"/>
      <c r="C415" s="45" t="s">
        <v>39</v>
      </c>
      <c r="D415" s="46"/>
      <c r="E415" s="46"/>
      <c r="F415" s="45"/>
      <c r="G415" s="45"/>
      <c r="H415" s="47"/>
      <c r="I415" s="45">
        <v>3</v>
      </c>
      <c r="J415" s="48" t="s">
        <v>32</v>
      </c>
      <c r="K415" s="47"/>
      <c r="L415" s="49"/>
      <c r="M415" s="48"/>
      <c r="N415" s="50">
        <f t="shared" si="39"/>
        <v>3</v>
      </c>
      <c r="O415" s="43">
        <v>2000000</v>
      </c>
      <c r="P415" s="51">
        <f>O415*N415</f>
        <v>6000000</v>
      </c>
      <c r="Q415" s="328"/>
      <c r="R415" s="81"/>
      <c r="T415" s="399"/>
    </row>
    <row r="416" spans="1:20" x14ac:dyDescent="0.25">
      <c r="A416" s="37"/>
      <c r="B416" s="44"/>
      <c r="C416" s="45" t="s">
        <v>29</v>
      </c>
      <c r="D416" s="46"/>
      <c r="E416" s="46"/>
      <c r="F416" s="45">
        <v>25</v>
      </c>
      <c r="G416" s="45" t="s">
        <v>30</v>
      </c>
      <c r="H416" s="47" t="s">
        <v>31</v>
      </c>
      <c r="I416" s="45">
        <v>10</v>
      </c>
      <c r="J416" s="48" t="s">
        <v>32</v>
      </c>
      <c r="K416" s="47" t="s">
        <v>31</v>
      </c>
      <c r="L416" s="49">
        <v>1</v>
      </c>
      <c r="M416" s="48" t="s">
        <v>33</v>
      </c>
      <c r="N416" s="50">
        <f>F416*I416</f>
        <v>250</v>
      </c>
      <c r="O416" s="43">
        <v>64000</v>
      </c>
      <c r="P416" s="51">
        <f>O416*N416</f>
        <v>16000000</v>
      </c>
      <c r="Q416" s="328"/>
      <c r="R416" s="81"/>
      <c r="T416" s="399"/>
    </row>
    <row r="417" spans="1:20" x14ac:dyDescent="0.25">
      <c r="A417" s="37">
        <v>522151</v>
      </c>
      <c r="B417" s="40" t="s">
        <v>40</v>
      </c>
      <c r="C417" s="1"/>
      <c r="D417" s="32"/>
      <c r="E417" s="32"/>
      <c r="F417" s="1"/>
      <c r="G417" s="1"/>
      <c r="H417" s="1"/>
      <c r="I417" s="2"/>
      <c r="J417" s="48"/>
      <c r="K417" s="47"/>
      <c r="L417" s="49"/>
      <c r="M417" s="48"/>
      <c r="N417" s="50"/>
      <c r="O417" s="53"/>
      <c r="P417" s="34">
        <f>SUM(P418:P419)</f>
        <v>56000000</v>
      </c>
      <c r="Q417" s="328"/>
      <c r="R417" s="81"/>
      <c r="T417" s="399"/>
    </row>
    <row r="418" spans="1:20" x14ac:dyDescent="0.25">
      <c r="A418" s="37"/>
      <c r="B418" s="44"/>
      <c r="C418" s="45" t="s">
        <v>41</v>
      </c>
      <c r="D418" s="46"/>
      <c r="E418" s="46"/>
      <c r="F418" s="45">
        <v>4</v>
      </c>
      <c r="G418" s="45" t="s">
        <v>30</v>
      </c>
      <c r="H418" s="47" t="s">
        <v>31</v>
      </c>
      <c r="I418" s="45">
        <v>2</v>
      </c>
      <c r="J418" s="48" t="s">
        <v>42</v>
      </c>
      <c r="K418" s="47" t="s">
        <v>31</v>
      </c>
      <c r="L418" s="49">
        <v>4</v>
      </c>
      <c r="M418" s="48" t="s">
        <v>32</v>
      </c>
      <c r="N418" s="50">
        <f t="shared" ref="N418:N419" si="40">L418*I418*F418</f>
        <v>32</v>
      </c>
      <c r="O418" s="53">
        <v>1400000</v>
      </c>
      <c r="P418" s="54">
        <f>O418*N418</f>
        <v>44800000</v>
      </c>
      <c r="Q418" s="328"/>
      <c r="R418" s="81"/>
      <c r="T418" s="399"/>
    </row>
    <row r="419" spans="1:20" x14ac:dyDescent="0.25">
      <c r="A419" s="37"/>
      <c r="B419" s="44"/>
      <c r="C419" s="45" t="s">
        <v>43</v>
      </c>
      <c r="D419" s="46"/>
      <c r="E419" s="46"/>
      <c r="F419" s="45">
        <v>2</v>
      </c>
      <c r="G419" s="45" t="s">
        <v>30</v>
      </c>
      <c r="H419" s="47" t="s">
        <v>31</v>
      </c>
      <c r="I419" s="45">
        <v>2</v>
      </c>
      <c r="J419" s="48" t="s">
        <v>42</v>
      </c>
      <c r="K419" s="47" t="s">
        <v>31</v>
      </c>
      <c r="L419" s="49">
        <v>4</v>
      </c>
      <c r="M419" s="48" t="s">
        <v>32</v>
      </c>
      <c r="N419" s="50">
        <f t="shared" si="40"/>
        <v>16</v>
      </c>
      <c r="O419" s="53">
        <v>700000</v>
      </c>
      <c r="P419" s="54">
        <f>O419*N419</f>
        <v>11200000</v>
      </c>
      <c r="Q419" s="328"/>
      <c r="R419" s="81"/>
      <c r="T419" s="399"/>
    </row>
    <row r="420" spans="1:20" x14ac:dyDescent="0.25">
      <c r="A420" s="37">
        <v>524111</v>
      </c>
      <c r="B420" s="38" t="s">
        <v>58</v>
      </c>
      <c r="C420" s="10"/>
      <c r="D420" s="64"/>
      <c r="E420" s="64"/>
      <c r="G420" s="10"/>
      <c r="H420" s="10"/>
      <c r="K420" s="11"/>
      <c r="L420" s="49"/>
      <c r="M420" s="48"/>
      <c r="N420" s="50"/>
      <c r="O420" s="53"/>
      <c r="P420" s="34">
        <f>SUM(P421:P423)</f>
        <v>27800000</v>
      </c>
      <c r="Q420" s="328"/>
      <c r="R420" s="81"/>
      <c r="T420" s="399"/>
    </row>
    <row r="421" spans="1:20" x14ac:dyDescent="0.25">
      <c r="A421" s="37"/>
      <c r="B421" s="44"/>
      <c r="C421" s="10" t="s">
        <v>59</v>
      </c>
      <c r="D421" s="64"/>
      <c r="E421" s="64"/>
      <c r="F421" s="9">
        <v>2</v>
      </c>
      <c r="G421" s="9" t="s">
        <v>30</v>
      </c>
      <c r="H421" s="10" t="s">
        <v>31</v>
      </c>
      <c r="I421" s="12">
        <v>1</v>
      </c>
      <c r="J421" s="10" t="s">
        <v>47</v>
      </c>
      <c r="K421" s="11" t="s">
        <v>31</v>
      </c>
      <c r="L421" s="12">
        <v>2</v>
      </c>
      <c r="M421" s="10" t="s">
        <v>48</v>
      </c>
      <c r="N421" s="50">
        <f>L421*I421*F421</f>
        <v>4</v>
      </c>
      <c r="O421" s="53">
        <v>4500000</v>
      </c>
      <c r="P421" s="54">
        <f>O421*N421</f>
        <v>18000000</v>
      </c>
      <c r="Q421" s="328"/>
      <c r="R421" s="81"/>
      <c r="T421" s="399"/>
    </row>
    <row r="422" spans="1:20" x14ac:dyDescent="0.25">
      <c r="A422" s="37"/>
      <c r="B422" s="44"/>
      <c r="C422" s="10" t="s">
        <v>60</v>
      </c>
      <c r="D422" s="64"/>
      <c r="E422" s="64"/>
      <c r="F422" s="9">
        <v>2</v>
      </c>
      <c r="G422" s="9" t="s">
        <v>30</v>
      </c>
      <c r="H422" s="10" t="s">
        <v>31</v>
      </c>
      <c r="I422" s="12">
        <v>3</v>
      </c>
      <c r="J422" s="10" t="s">
        <v>33</v>
      </c>
      <c r="K422" s="11" t="s">
        <v>31</v>
      </c>
      <c r="L422" s="12">
        <v>2</v>
      </c>
      <c r="M422" s="10" t="s">
        <v>48</v>
      </c>
      <c r="N422" s="50">
        <f>L422*I422*F422</f>
        <v>12</v>
      </c>
      <c r="O422" s="53">
        <v>450000</v>
      </c>
      <c r="P422" s="54">
        <f>O422*N422</f>
        <v>5400000</v>
      </c>
      <c r="Q422" s="328"/>
      <c r="R422" s="81"/>
      <c r="T422" s="399"/>
    </row>
    <row r="423" spans="1:20" x14ac:dyDescent="0.25">
      <c r="A423" s="37"/>
      <c r="B423" s="44"/>
      <c r="C423" s="45" t="s">
        <v>61</v>
      </c>
      <c r="D423" s="46"/>
      <c r="E423" s="46"/>
      <c r="F423" s="45">
        <v>2</v>
      </c>
      <c r="G423" s="45" t="s">
        <v>30</v>
      </c>
      <c r="H423" s="47" t="s">
        <v>31</v>
      </c>
      <c r="I423" s="45">
        <v>2</v>
      </c>
      <c r="J423" s="48" t="s">
        <v>33</v>
      </c>
      <c r="K423" s="47" t="s">
        <v>31</v>
      </c>
      <c r="L423" s="49">
        <v>2</v>
      </c>
      <c r="M423" s="48" t="s">
        <v>48</v>
      </c>
      <c r="N423" s="50">
        <f>L423*I423*F423</f>
        <v>8</v>
      </c>
      <c r="O423" s="53">
        <v>550000</v>
      </c>
      <c r="P423" s="54">
        <f>O423*N423</f>
        <v>4400000</v>
      </c>
      <c r="Q423" s="328"/>
      <c r="R423" s="81"/>
      <c r="T423" s="399"/>
    </row>
    <row r="424" spans="1:20" x14ac:dyDescent="0.25">
      <c r="A424" s="31" t="s">
        <v>44</v>
      </c>
      <c r="B424" s="56" t="s">
        <v>45</v>
      </c>
      <c r="C424" s="57"/>
      <c r="D424" s="58"/>
      <c r="E424" s="58"/>
      <c r="F424" s="45"/>
      <c r="G424" s="45"/>
      <c r="H424" s="47"/>
      <c r="I424" s="45"/>
      <c r="J424" s="48"/>
      <c r="K424" s="47"/>
      <c r="L424" s="49"/>
      <c r="M424" s="48"/>
      <c r="N424" s="50"/>
      <c r="O424" s="53"/>
      <c r="P424" s="34">
        <f>SUM(P425:P440)</f>
        <v>73410000</v>
      </c>
      <c r="Q424" s="328"/>
      <c r="R424" s="81"/>
      <c r="T424" s="399"/>
    </row>
    <row r="425" spans="1:20" x14ac:dyDescent="0.25">
      <c r="A425" s="37"/>
      <c r="B425" s="44"/>
      <c r="C425" s="45" t="s">
        <v>314</v>
      </c>
      <c r="D425" s="46"/>
      <c r="E425" s="46"/>
      <c r="F425" s="45">
        <v>10</v>
      </c>
      <c r="G425" s="45" t="s">
        <v>30</v>
      </c>
      <c r="H425" s="47" t="s">
        <v>31</v>
      </c>
      <c r="I425" s="45">
        <v>1</v>
      </c>
      <c r="J425" s="48" t="s">
        <v>47</v>
      </c>
      <c r="K425" s="47" t="s">
        <v>31</v>
      </c>
      <c r="L425" s="49">
        <v>15</v>
      </c>
      <c r="M425" s="48" t="s">
        <v>48</v>
      </c>
      <c r="N425" s="50">
        <f>F425*I425*L425</f>
        <v>150</v>
      </c>
      <c r="O425" s="53">
        <v>150000</v>
      </c>
      <c r="P425" s="51">
        <f>O425*N425</f>
        <v>22500000</v>
      </c>
      <c r="Q425" s="328"/>
      <c r="R425" s="81"/>
      <c r="T425" s="399"/>
    </row>
    <row r="426" spans="1:20" x14ac:dyDescent="0.25">
      <c r="A426" s="37"/>
      <c r="B426" s="44"/>
      <c r="C426" s="65" t="s">
        <v>315</v>
      </c>
      <c r="D426" s="66"/>
      <c r="E426" s="66"/>
      <c r="F426" s="45"/>
      <c r="G426" s="45"/>
      <c r="H426" s="47"/>
      <c r="I426" s="45"/>
      <c r="J426" s="48"/>
      <c r="K426" s="47"/>
      <c r="L426" s="49"/>
      <c r="M426" s="48"/>
      <c r="N426" s="50"/>
      <c r="O426" s="53"/>
      <c r="P426" s="51"/>
      <c r="Q426" s="328"/>
      <c r="R426" s="81"/>
      <c r="T426" s="399"/>
    </row>
    <row r="427" spans="1:20" x14ac:dyDescent="0.25">
      <c r="A427" s="37"/>
      <c r="B427" s="44"/>
      <c r="C427" s="45" t="s">
        <v>55</v>
      </c>
      <c r="D427" s="46"/>
      <c r="E427" s="46"/>
      <c r="F427" s="45">
        <v>30</v>
      </c>
      <c r="G427" s="45" t="s">
        <v>30</v>
      </c>
      <c r="H427" s="47" t="s">
        <v>31</v>
      </c>
      <c r="I427" s="45">
        <v>1</v>
      </c>
      <c r="J427" s="48" t="s">
        <v>33</v>
      </c>
      <c r="K427" s="47" t="s">
        <v>31</v>
      </c>
      <c r="L427" s="49">
        <v>1</v>
      </c>
      <c r="M427" s="48" t="s">
        <v>48</v>
      </c>
      <c r="N427" s="50">
        <f>F427*I427*L427</f>
        <v>30</v>
      </c>
      <c r="O427" s="53">
        <v>330000</v>
      </c>
      <c r="P427" s="51">
        <f>O427*N427</f>
        <v>9900000</v>
      </c>
      <c r="Q427" s="328"/>
      <c r="R427" s="81"/>
      <c r="T427" s="399"/>
    </row>
    <row r="428" spans="1:20" x14ac:dyDescent="0.25">
      <c r="A428" s="37"/>
      <c r="B428" s="44"/>
      <c r="C428" s="45" t="s">
        <v>46</v>
      </c>
      <c r="D428" s="46"/>
      <c r="E428" s="46"/>
      <c r="F428" s="45">
        <v>30</v>
      </c>
      <c r="G428" s="45" t="s">
        <v>30</v>
      </c>
      <c r="H428" s="47" t="s">
        <v>31</v>
      </c>
      <c r="I428" s="45">
        <v>1</v>
      </c>
      <c r="J428" s="48" t="s">
        <v>47</v>
      </c>
      <c r="K428" s="47" t="s">
        <v>31</v>
      </c>
      <c r="L428" s="49">
        <v>1</v>
      </c>
      <c r="M428" s="48" t="s">
        <v>48</v>
      </c>
      <c r="N428" s="50">
        <f>F428*I428*L428</f>
        <v>30</v>
      </c>
      <c r="O428" s="53">
        <v>150000</v>
      </c>
      <c r="P428" s="51">
        <f>O428*N428</f>
        <v>4500000</v>
      </c>
      <c r="Q428" s="328"/>
      <c r="R428" s="81"/>
      <c r="T428" s="399"/>
    </row>
    <row r="429" spans="1:20" x14ac:dyDescent="0.25">
      <c r="A429" s="37"/>
      <c r="B429" s="44"/>
      <c r="C429" s="45" t="s">
        <v>56</v>
      </c>
      <c r="D429" s="46"/>
      <c r="E429" s="46"/>
      <c r="F429" s="45">
        <v>30</v>
      </c>
      <c r="G429" s="45" t="s">
        <v>30</v>
      </c>
      <c r="H429" s="47" t="s">
        <v>31</v>
      </c>
      <c r="I429" s="45">
        <v>1</v>
      </c>
      <c r="J429" s="48" t="s">
        <v>33</v>
      </c>
      <c r="K429" s="47" t="s">
        <v>31</v>
      </c>
      <c r="L429" s="49">
        <v>1</v>
      </c>
      <c r="M429" s="48" t="s">
        <v>48</v>
      </c>
      <c r="N429" s="50">
        <f>F429*I429*L429</f>
        <v>30</v>
      </c>
      <c r="O429" s="53">
        <v>130000</v>
      </c>
      <c r="P429" s="51">
        <f>O429*N429</f>
        <v>3900000</v>
      </c>
      <c r="Q429" s="328"/>
      <c r="R429" s="81"/>
      <c r="T429" s="399"/>
    </row>
    <row r="430" spans="1:20" x14ac:dyDescent="0.25">
      <c r="A430" s="37"/>
      <c r="B430" s="44"/>
      <c r="C430" s="65" t="s">
        <v>316</v>
      </c>
      <c r="D430" s="66"/>
      <c r="E430" s="66"/>
      <c r="F430" s="45"/>
      <c r="G430" s="45"/>
      <c r="H430" s="47"/>
      <c r="I430" s="45"/>
      <c r="J430" s="48"/>
      <c r="K430" s="47"/>
      <c r="L430" s="49"/>
      <c r="M430" s="48"/>
      <c r="N430" s="50"/>
      <c r="O430" s="53"/>
      <c r="P430" s="51"/>
      <c r="Q430" s="328"/>
      <c r="R430" s="81"/>
      <c r="T430" s="399"/>
    </row>
    <row r="431" spans="1:20" x14ac:dyDescent="0.25">
      <c r="A431" s="37"/>
      <c r="B431" s="44"/>
      <c r="C431" s="45" t="s">
        <v>55</v>
      </c>
      <c r="D431" s="46"/>
      <c r="E431" s="46"/>
      <c r="F431" s="45">
        <v>3</v>
      </c>
      <c r="G431" s="45" t="s">
        <v>30</v>
      </c>
      <c r="H431" s="47" t="s">
        <v>31</v>
      </c>
      <c r="I431" s="45">
        <v>1</v>
      </c>
      <c r="J431" s="48" t="s">
        <v>33</v>
      </c>
      <c r="K431" s="47" t="s">
        <v>31</v>
      </c>
      <c r="L431" s="49">
        <v>2</v>
      </c>
      <c r="M431" s="48" t="s">
        <v>48</v>
      </c>
      <c r="N431" s="50">
        <f>F431*I431*L431</f>
        <v>6</v>
      </c>
      <c r="O431" s="53">
        <v>330000</v>
      </c>
      <c r="P431" s="51">
        <f>O431*N431</f>
        <v>1980000</v>
      </c>
      <c r="Q431" s="328"/>
      <c r="R431" s="81"/>
      <c r="T431" s="399"/>
    </row>
    <row r="432" spans="1:20" x14ac:dyDescent="0.25">
      <c r="A432" s="37"/>
      <c r="B432" s="44"/>
      <c r="C432" s="45" t="s">
        <v>46</v>
      </c>
      <c r="D432" s="46"/>
      <c r="E432" s="46"/>
      <c r="F432" s="45">
        <v>3</v>
      </c>
      <c r="G432" s="45" t="s">
        <v>30</v>
      </c>
      <c r="H432" s="47" t="s">
        <v>31</v>
      </c>
      <c r="I432" s="45">
        <v>1</v>
      </c>
      <c r="J432" s="48" t="s">
        <v>47</v>
      </c>
      <c r="K432" s="47" t="s">
        <v>31</v>
      </c>
      <c r="L432" s="49">
        <v>2</v>
      </c>
      <c r="M432" s="48" t="s">
        <v>48</v>
      </c>
      <c r="N432" s="50">
        <f>F432*I432*L432</f>
        <v>6</v>
      </c>
      <c r="O432" s="53">
        <v>150000</v>
      </c>
      <c r="P432" s="51">
        <f>O432*N432</f>
        <v>900000</v>
      </c>
      <c r="Q432" s="328"/>
      <c r="R432" s="81"/>
      <c r="T432" s="399"/>
    </row>
    <row r="433" spans="1:20" x14ac:dyDescent="0.25">
      <c r="A433" s="37"/>
      <c r="B433" s="44"/>
      <c r="C433" s="45" t="s">
        <v>56</v>
      </c>
      <c r="D433" s="46"/>
      <c r="E433" s="46"/>
      <c r="F433" s="45">
        <v>3</v>
      </c>
      <c r="G433" s="45" t="s">
        <v>30</v>
      </c>
      <c r="H433" s="47" t="s">
        <v>31</v>
      </c>
      <c r="I433" s="45">
        <v>1</v>
      </c>
      <c r="J433" s="48" t="s">
        <v>33</v>
      </c>
      <c r="K433" s="47" t="s">
        <v>31</v>
      </c>
      <c r="L433" s="49">
        <v>2</v>
      </c>
      <c r="M433" s="48" t="s">
        <v>48</v>
      </c>
      <c r="N433" s="50">
        <f>F433*I433*L433</f>
        <v>6</v>
      </c>
      <c r="O433" s="53">
        <v>130000</v>
      </c>
      <c r="P433" s="51">
        <f>O433*N433</f>
        <v>780000</v>
      </c>
      <c r="Q433" s="328"/>
      <c r="R433" s="81"/>
      <c r="T433" s="399"/>
    </row>
    <row r="434" spans="1:20" x14ac:dyDescent="0.25">
      <c r="A434" s="37"/>
      <c r="B434" s="44"/>
      <c r="C434" s="65" t="s">
        <v>317</v>
      </c>
      <c r="D434" s="66"/>
      <c r="E434" s="66"/>
      <c r="F434" s="45"/>
      <c r="G434" s="45"/>
      <c r="H434" s="47"/>
      <c r="I434" s="45"/>
      <c r="J434" s="48"/>
      <c r="K434" s="47"/>
      <c r="L434" s="49"/>
      <c r="M434" s="48"/>
      <c r="N434" s="50"/>
      <c r="O434" s="53"/>
      <c r="P434" s="51"/>
      <c r="Q434" s="328"/>
      <c r="R434" s="81"/>
      <c r="T434" s="399"/>
    </row>
    <row r="435" spans="1:20" x14ac:dyDescent="0.25">
      <c r="A435" s="37"/>
      <c r="B435" s="44"/>
      <c r="C435" s="45" t="s">
        <v>63</v>
      </c>
      <c r="D435" s="46"/>
      <c r="E435" s="46"/>
      <c r="F435" s="45">
        <v>2</v>
      </c>
      <c r="G435" s="45" t="s">
        <v>30</v>
      </c>
      <c r="H435" s="47" t="s">
        <v>31</v>
      </c>
      <c r="I435" s="45">
        <v>2</v>
      </c>
      <c r="J435" s="48" t="s">
        <v>33</v>
      </c>
      <c r="K435" s="47" t="s">
        <v>31</v>
      </c>
      <c r="L435" s="49">
        <v>1</v>
      </c>
      <c r="M435" s="48" t="s">
        <v>48</v>
      </c>
      <c r="N435" s="50">
        <f>F435*I435*L435</f>
        <v>4</v>
      </c>
      <c r="O435" s="53">
        <v>750000</v>
      </c>
      <c r="P435" s="51">
        <f>O435*N435</f>
        <v>3000000</v>
      </c>
      <c r="Q435" s="328"/>
      <c r="R435" s="81"/>
      <c r="T435" s="399"/>
    </row>
    <row r="436" spans="1:20" x14ac:dyDescent="0.25">
      <c r="A436" s="37"/>
      <c r="B436" s="44"/>
      <c r="C436" s="45" t="s">
        <v>46</v>
      </c>
      <c r="D436" s="46"/>
      <c r="E436" s="46"/>
      <c r="F436" s="45">
        <v>2</v>
      </c>
      <c r="G436" s="45" t="s">
        <v>30</v>
      </c>
      <c r="H436" s="47" t="s">
        <v>31</v>
      </c>
      <c r="I436" s="45">
        <v>1</v>
      </c>
      <c r="J436" s="48" t="s">
        <v>47</v>
      </c>
      <c r="K436" s="47" t="s">
        <v>31</v>
      </c>
      <c r="L436" s="49">
        <v>1</v>
      </c>
      <c r="M436" s="48" t="s">
        <v>48</v>
      </c>
      <c r="N436" s="50">
        <f>F436*I436*L436</f>
        <v>2</v>
      </c>
      <c r="O436" s="53">
        <v>150000</v>
      </c>
      <c r="P436" s="51">
        <f>O436*N436</f>
        <v>300000</v>
      </c>
      <c r="Q436" s="328"/>
      <c r="R436" s="81"/>
      <c r="T436" s="399"/>
    </row>
    <row r="437" spans="1:20" x14ac:dyDescent="0.25">
      <c r="A437" s="37"/>
      <c r="B437" s="44"/>
      <c r="C437" s="45" t="s">
        <v>56</v>
      </c>
      <c r="D437" s="46"/>
      <c r="E437" s="46"/>
      <c r="F437" s="45">
        <v>2</v>
      </c>
      <c r="G437" s="45" t="s">
        <v>30</v>
      </c>
      <c r="H437" s="47" t="s">
        <v>31</v>
      </c>
      <c r="I437" s="45">
        <v>3</v>
      </c>
      <c r="J437" s="48" t="s">
        <v>33</v>
      </c>
      <c r="K437" s="47" t="s">
        <v>31</v>
      </c>
      <c r="L437" s="49">
        <v>1</v>
      </c>
      <c r="M437" s="48" t="s">
        <v>48</v>
      </c>
      <c r="N437" s="50">
        <f>F437*I437*L437</f>
        <v>6</v>
      </c>
      <c r="O437" s="53">
        <v>150000</v>
      </c>
      <c r="P437" s="51">
        <f>O437*N437</f>
        <v>900000</v>
      </c>
      <c r="Q437" s="328"/>
      <c r="R437" s="81"/>
      <c r="T437" s="399"/>
    </row>
    <row r="438" spans="1:20" x14ac:dyDescent="0.25">
      <c r="A438" s="37"/>
      <c r="B438" s="44"/>
      <c r="C438" s="65" t="s">
        <v>336</v>
      </c>
      <c r="D438" s="46"/>
      <c r="E438" s="46"/>
      <c r="F438" s="45"/>
      <c r="G438" s="45"/>
      <c r="H438" s="47"/>
      <c r="I438" s="45"/>
      <c r="J438" s="48"/>
      <c r="K438" s="47"/>
      <c r="L438" s="49"/>
      <c r="M438" s="48"/>
      <c r="N438" s="50"/>
      <c r="O438" s="53"/>
      <c r="P438" s="51"/>
      <c r="Q438" s="328"/>
      <c r="R438" s="81"/>
      <c r="T438" s="399"/>
    </row>
    <row r="439" spans="1:20" x14ac:dyDescent="0.25">
      <c r="A439" s="37"/>
      <c r="B439" s="44"/>
      <c r="C439" s="45" t="s">
        <v>161</v>
      </c>
      <c r="D439" s="46"/>
      <c r="E439" s="46"/>
      <c r="F439" s="45">
        <v>5</v>
      </c>
      <c r="G439" s="45" t="s">
        <v>30</v>
      </c>
      <c r="H439" s="47" t="s">
        <v>31</v>
      </c>
      <c r="I439" s="45">
        <v>1</v>
      </c>
      <c r="J439" s="48" t="s">
        <v>47</v>
      </c>
      <c r="K439" s="47" t="s">
        <v>31</v>
      </c>
      <c r="L439" s="49">
        <v>3</v>
      </c>
      <c r="M439" s="48" t="s">
        <v>48</v>
      </c>
      <c r="N439" s="50">
        <f>F439*I439*L439</f>
        <v>15</v>
      </c>
      <c r="O439" s="53">
        <v>150000</v>
      </c>
      <c r="P439" s="51">
        <f>O439*N439</f>
        <v>2250000</v>
      </c>
      <c r="Q439" s="328"/>
    </row>
    <row r="440" spans="1:20" x14ac:dyDescent="0.25">
      <c r="A440" s="37"/>
      <c r="B440" s="44"/>
      <c r="C440" s="45" t="s">
        <v>157</v>
      </c>
      <c r="D440" s="46"/>
      <c r="E440" s="46"/>
      <c r="F440" s="45">
        <v>25</v>
      </c>
      <c r="G440" s="45" t="s">
        <v>30</v>
      </c>
      <c r="H440" s="47" t="s">
        <v>31</v>
      </c>
      <c r="I440" s="45">
        <v>1</v>
      </c>
      <c r="J440" s="48" t="s">
        <v>33</v>
      </c>
      <c r="K440" s="47" t="s">
        <v>31</v>
      </c>
      <c r="L440" s="49">
        <v>3</v>
      </c>
      <c r="M440" s="48" t="s">
        <v>48</v>
      </c>
      <c r="N440" s="50">
        <f>F440*I440*L440</f>
        <v>75</v>
      </c>
      <c r="O440" s="53">
        <v>300000</v>
      </c>
      <c r="P440" s="51">
        <f>O440*N440</f>
        <v>22500000</v>
      </c>
      <c r="Q440" s="328"/>
    </row>
    <row r="441" spans="1:20" x14ac:dyDescent="0.25">
      <c r="A441" s="37">
        <v>524119</v>
      </c>
      <c r="B441" s="40" t="s">
        <v>62</v>
      </c>
      <c r="C441" s="1"/>
      <c r="D441" s="32"/>
      <c r="E441" s="32"/>
      <c r="F441" s="1"/>
      <c r="G441" s="1"/>
      <c r="H441" s="1"/>
      <c r="I441" s="1"/>
      <c r="J441" s="1"/>
      <c r="K441" s="1"/>
      <c r="N441" s="24"/>
      <c r="O441" s="67"/>
      <c r="P441" s="34">
        <f>SUM(P442:P444)</f>
        <v>12480000</v>
      </c>
      <c r="Q441" s="328"/>
      <c r="R441" s="81"/>
      <c r="T441" s="399"/>
    </row>
    <row r="442" spans="1:20" x14ac:dyDescent="0.25">
      <c r="A442" s="37"/>
      <c r="B442" s="44"/>
      <c r="C442" s="45" t="s">
        <v>63</v>
      </c>
      <c r="D442" s="46"/>
      <c r="E442" s="46"/>
      <c r="F442" s="45">
        <v>2</v>
      </c>
      <c r="G442" s="45" t="s">
        <v>30</v>
      </c>
      <c r="H442" s="47" t="s">
        <v>31</v>
      </c>
      <c r="I442" s="45">
        <v>2</v>
      </c>
      <c r="J442" s="48" t="s">
        <v>33</v>
      </c>
      <c r="K442" s="47" t="s">
        <v>31</v>
      </c>
      <c r="L442" s="49">
        <v>1</v>
      </c>
      <c r="M442" s="48" t="s">
        <v>48</v>
      </c>
      <c r="N442" s="50">
        <f>F442*I442*L442</f>
        <v>4</v>
      </c>
      <c r="O442" s="68">
        <v>645000</v>
      </c>
      <c r="P442" s="54">
        <f>O442*N442</f>
        <v>2580000</v>
      </c>
      <c r="Q442" s="328"/>
      <c r="R442" s="81"/>
      <c r="T442" s="399"/>
    </row>
    <row r="443" spans="1:20" x14ac:dyDescent="0.25">
      <c r="A443" s="37"/>
      <c r="B443" s="38"/>
      <c r="C443" s="45" t="s">
        <v>64</v>
      </c>
      <c r="D443" s="46"/>
      <c r="E443" s="46"/>
      <c r="F443" s="45">
        <v>2</v>
      </c>
      <c r="G443" s="45" t="s">
        <v>30</v>
      </c>
      <c r="H443" s="47" t="s">
        <v>31</v>
      </c>
      <c r="I443" s="45">
        <v>1</v>
      </c>
      <c r="J443" s="48" t="s">
        <v>47</v>
      </c>
      <c r="K443" s="47" t="s">
        <v>31</v>
      </c>
      <c r="L443" s="49">
        <v>1</v>
      </c>
      <c r="M443" s="48" t="s">
        <v>48</v>
      </c>
      <c r="N443" s="50">
        <f>F443*I443*L443</f>
        <v>2</v>
      </c>
      <c r="O443" s="68">
        <v>4500000</v>
      </c>
      <c r="P443" s="54">
        <f>O443*N443</f>
        <v>9000000</v>
      </c>
      <c r="Q443" s="328"/>
      <c r="R443" s="81"/>
      <c r="T443" s="399"/>
    </row>
    <row r="444" spans="1:20" x14ac:dyDescent="0.25">
      <c r="A444" s="37"/>
      <c r="B444" s="44"/>
      <c r="C444" s="45" t="s">
        <v>56</v>
      </c>
      <c r="D444" s="46"/>
      <c r="E444" s="46"/>
      <c r="F444" s="45">
        <v>2</v>
      </c>
      <c r="G444" s="45" t="s">
        <v>30</v>
      </c>
      <c r="H444" s="47" t="s">
        <v>31</v>
      </c>
      <c r="I444" s="45">
        <v>3</v>
      </c>
      <c r="J444" s="48" t="s">
        <v>33</v>
      </c>
      <c r="K444" s="47" t="s">
        <v>31</v>
      </c>
      <c r="L444" s="49">
        <v>1</v>
      </c>
      <c r="M444" s="48" t="s">
        <v>48</v>
      </c>
      <c r="N444" s="50">
        <f>F444*I444*L444</f>
        <v>6</v>
      </c>
      <c r="O444" s="68">
        <v>150000</v>
      </c>
      <c r="P444" s="54">
        <f>O444*N444</f>
        <v>900000</v>
      </c>
      <c r="Q444" s="328"/>
      <c r="R444" s="81"/>
      <c r="T444" s="399"/>
    </row>
    <row r="445" spans="1:20" x14ac:dyDescent="0.25">
      <c r="A445" s="37"/>
      <c r="B445" s="44"/>
      <c r="C445" s="45"/>
      <c r="D445" s="46"/>
      <c r="E445" s="46"/>
      <c r="F445" s="45"/>
      <c r="G445" s="45"/>
      <c r="H445" s="47"/>
      <c r="I445" s="45"/>
      <c r="J445" s="48"/>
      <c r="K445" s="47"/>
      <c r="L445" s="49"/>
      <c r="M445" s="48"/>
      <c r="N445" s="50"/>
      <c r="O445" s="53"/>
      <c r="P445" s="51"/>
      <c r="Q445" s="187"/>
    </row>
    <row r="446" spans="1:20" ht="31.5" customHeight="1" x14ac:dyDescent="0.25">
      <c r="A446" s="104" t="s">
        <v>57</v>
      </c>
      <c r="B446" s="198" t="s">
        <v>190</v>
      </c>
      <c r="C446" s="186"/>
      <c r="D446" s="105"/>
      <c r="E446" s="105"/>
      <c r="F446" s="106"/>
      <c r="G446" s="106"/>
      <c r="H446" s="106"/>
      <c r="I446" s="113"/>
      <c r="J446" s="115"/>
      <c r="K446" s="114"/>
      <c r="L446" s="116"/>
      <c r="M446" s="115"/>
      <c r="N446" s="117"/>
      <c r="O446" s="118"/>
      <c r="P446" s="110">
        <f>P447+P453</f>
        <v>3380990000</v>
      </c>
      <c r="Q446" s="111"/>
    </row>
    <row r="447" spans="1:20" x14ac:dyDescent="0.25">
      <c r="A447" s="37">
        <v>521213</v>
      </c>
      <c r="B447" s="38" t="s">
        <v>184</v>
      </c>
      <c r="C447" s="1"/>
      <c r="D447" s="32"/>
      <c r="E447" s="32"/>
      <c r="F447" s="1"/>
      <c r="G447" s="1"/>
      <c r="H447" s="1"/>
      <c r="I447" s="45"/>
      <c r="J447" s="48"/>
      <c r="K447" s="47"/>
      <c r="L447" s="49"/>
      <c r="M447" s="48"/>
      <c r="N447" s="50"/>
      <c r="O447" s="43"/>
      <c r="P447" s="34">
        <f>SUM(P448:P452)</f>
        <v>40000000</v>
      </c>
      <c r="Q447" s="187"/>
    </row>
    <row r="448" spans="1:20" x14ac:dyDescent="0.25">
      <c r="A448" s="192"/>
      <c r="B448" s="38"/>
      <c r="C448" s="9" t="s">
        <v>185</v>
      </c>
      <c r="D448" s="24"/>
      <c r="E448" s="24"/>
      <c r="F448" s="9">
        <v>5</v>
      </c>
      <c r="G448" s="9" t="s">
        <v>30</v>
      </c>
      <c r="H448" s="9" t="s">
        <v>31</v>
      </c>
      <c r="I448" s="45">
        <v>1</v>
      </c>
      <c r="J448" s="48" t="s">
        <v>32</v>
      </c>
      <c r="K448" s="47" t="s">
        <v>31</v>
      </c>
      <c r="L448" s="49">
        <v>1</v>
      </c>
      <c r="M448" s="48" t="s">
        <v>48</v>
      </c>
      <c r="N448" s="50">
        <f>L448*I448*F448</f>
        <v>5</v>
      </c>
      <c r="O448" s="43">
        <v>1090000</v>
      </c>
      <c r="P448" s="51">
        <f>O448*N448</f>
        <v>5450000</v>
      </c>
      <c r="Q448" s="187"/>
    </row>
    <row r="449" spans="1:17" x14ac:dyDescent="0.25">
      <c r="A449" s="192"/>
      <c r="B449" s="38"/>
      <c r="C449" s="9" t="s">
        <v>186</v>
      </c>
      <c r="D449" s="24"/>
      <c r="E449" s="24"/>
      <c r="F449" s="9">
        <v>5</v>
      </c>
      <c r="G449" s="9" t="s">
        <v>30</v>
      </c>
      <c r="H449" s="9" t="s">
        <v>31</v>
      </c>
      <c r="I449" s="45">
        <v>1</v>
      </c>
      <c r="J449" s="48" t="s">
        <v>32</v>
      </c>
      <c r="K449" s="47" t="s">
        <v>31</v>
      </c>
      <c r="L449" s="49">
        <v>1</v>
      </c>
      <c r="M449" s="48" t="s">
        <v>48</v>
      </c>
      <c r="N449" s="50">
        <f>L449*I449*F449</f>
        <v>5</v>
      </c>
      <c r="O449" s="43">
        <v>910000</v>
      </c>
      <c r="P449" s="51">
        <f>O449*N449</f>
        <v>4550000</v>
      </c>
      <c r="Q449" s="187"/>
    </row>
    <row r="450" spans="1:17" x14ac:dyDescent="0.25">
      <c r="A450" s="192"/>
      <c r="B450" s="38"/>
      <c r="C450" s="9" t="s">
        <v>187</v>
      </c>
      <c r="D450" s="24"/>
      <c r="E450" s="24"/>
      <c r="F450" s="9">
        <v>1</v>
      </c>
      <c r="G450" s="9" t="s">
        <v>30</v>
      </c>
      <c r="H450" s="9" t="s">
        <v>31</v>
      </c>
      <c r="I450" s="45">
        <v>8</v>
      </c>
      <c r="J450" s="48" t="s">
        <v>188</v>
      </c>
      <c r="K450" s="47" t="s">
        <v>31</v>
      </c>
      <c r="L450" s="49">
        <v>1</v>
      </c>
      <c r="M450" s="48" t="s">
        <v>48</v>
      </c>
      <c r="N450" s="50">
        <f t="shared" ref="N450:N452" si="41">L450*I450*F450</f>
        <v>8</v>
      </c>
      <c r="O450" s="43">
        <v>400000</v>
      </c>
      <c r="P450" s="51">
        <f t="shared" ref="P450:P452" si="42">O450*N450</f>
        <v>3200000</v>
      </c>
      <c r="Q450" s="187"/>
    </row>
    <row r="451" spans="1:17" x14ac:dyDescent="0.25">
      <c r="A451" s="192"/>
      <c r="B451" s="38"/>
      <c r="C451" s="9" t="s">
        <v>292</v>
      </c>
      <c r="D451" s="24"/>
      <c r="E451" s="24"/>
      <c r="F451" s="9">
        <v>1</v>
      </c>
      <c r="G451" s="9" t="s">
        <v>30</v>
      </c>
      <c r="H451" s="9" t="s">
        <v>31</v>
      </c>
      <c r="I451" s="45">
        <v>8</v>
      </c>
      <c r="J451" s="48" t="s">
        <v>188</v>
      </c>
      <c r="K451" s="47" t="s">
        <v>31</v>
      </c>
      <c r="L451" s="49">
        <v>1</v>
      </c>
      <c r="M451" s="48" t="s">
        <v>48</v>
      </c>
      <c r="N451" s="50">
        <f t="shared" si="41"/>
        <v>8</v>
      </c>
      <c r="O451" s="43">
        <v>350000</v>
      </c>
      <c r="P451" s="51">
        <f t="shared" si="42"/>
        <v>2800000</v>
      </c>
      <c r="Q451" s="187"/>
    </row>
    <row r="452" spans="1:17" x14ac:dyDescent="0.25">
      <c r="A452" s="192"/>
      <c r="B452" s="38"/>
      <c r="C452" s="9" t="s">
        <v>189</v>
      </c>
      <c r="D452" s="24"/>
      <c r="E452" s="24"/>
      <c r="F452" s="9">
        <v>10</v>
      </c>
      <c r="G452" s="9" t="s">
        <v>30</v>
      </c>
      <c r="H452" s="9" t="s">
        <v>31</v>
      </c>
      <c r="I452" s="45">
        <v>8</v>
      </c>
      <c r="J452" s="48" t="s">
        <v>188</v>
      </c>
      <c r="K452" s="47" t="s">
        <v>31</v>
      </c>
      <c r="L452" s="49">
        <v>1</v>
      </c>
      <c r="M452" s="48" t="s">
        <v>48</v>
      </c>
      <c r="N452" s="50">
        <f t="shared" si="41"/>
        <v>80</v>
      </c>
      <c r="O452" s="43">
        <v>300000</v>
      </c>
      <c r="P452" s="51">
        <f t="shared" si="42"/>
        <v>24000000</v>
      </c>
      <c r="Q452" s="187"/>
    </row>
    <row r="453" spans="1:17" x14ac:dyDescent="0.25">
      <c r="A453" s="37">
        <v>522131</v>
      </c>
      <c r="B453" s="38" t="s">
        <v>117</v>
      </c>
      <c r="D453" s="24"/>
      <c r="E453" s="24"/>
      <c r="F453" s="10"/>
      <c r="G453" s="2"/>
      <c r="H453" s="2"/>
      <c r="I453" s="2"/>
      <c r="J453" s="193"/>
      <c r="K453" s="194"/>
      <c r="L453" s="195"/>
      <c r="M453" s="196"/>
      <c r="N453" s="50"/>
      <c r="O453" s="25"/>
      <c r="P453" s="34">
        <f>SUM(P454)</f>
        <v>3340990000</v>
      </c>
      <c r="Q453" s="187"/>
    </row>
    <row r="454" spans="1:17" x14ac:dyDescent="0.25">
      <c r="A454" s="24"/>
      <c r="B454" s="197"/>
      <c r="C454" s="45" t="s">
        <v>191</v>
      </c>
      <c r="D454" s="66"/>
      <c r="E454" s="66"/>
      <c r="G454" s="11"/>
      <c r="H454" s="10"/>
      <c r="I454" s="10"/>
      <c r="K454" s="45"/>
      <c r="L454" s="49"/>
      <c r="M454" s="48"/>
      <c r="N454" s="50">
        <v>1</v>
      </c>
      <c r="O454" s="187">
        <f>'RAB Konsultan'!O9</f>
        <v>3340990000</v>
      </c>
      <c r="P454" s="51">
        <f>O454</f>
        <v>3340990000</v>
      </c>
      <c r="Q454" s="187"/>
    </row>
    <row r="455" spans="1:17" x14ac:dyDescent="0.25">
      <c r="A455" s="37"/>
      <c r="B455" s="44"/>
      <c r="C455" s="45"/>
      <c r="D455" s="46"/>
      <c r="E455" s="46"/>
      <c r="F455" s="45"/>
      <c r="G455" s="45"/>
      <c r="H455" s="47"/>
      <c r="I455" s="45"/>
      <c r="J455" s="48"/>
      <c r="K455" s="47"/>
      <c r="L455" s="49"/>
      <c r="M455" s="48"/>
      <c r="N455" s="50"/>
      <c r="O455" s="53"/>
      <c r="P455" s="51"/>
      <c r="Q455" s="187"/>
    </row>
    <row r="456" spans="1:17" x14ac:dyDescent="0.25">
      <c r="A456" s="37"/>
      <c r="B456" s="44"/>
      <c r="C456" s="45"/>
      <c r="D456" s="46"/>
      <c r="E456" s="46"/>
      <c r="F456" s="45"/>
      <c r="G456" s="45"/>
      <c r="H456" s="47"/>
      <c r="I456" s="45"/>
      <c r="J456" s="48"/>
      <c r="K456" s="47"/>
      <c r="L456" s="49"/>
      <c r="M456" s="48"/>
      <c r="N456" s="50"/>
      <c r="O456" s="53"/>
      <c r="P456" s="51"/>
      <c r="Q456" s="187"/>
    </row>
    <row r="457" spans="1:17" ht="32.25" customHeight="1" x14ac:dyDescent="0.25">
      <c r="A457" s="119" t="s">
        <v>88</v>
      </c>
      <c r="B457" s="337" t="s">
        <v>83</v>
      </c>
      <c r="C457" s="338"/>
      <c r="D457" s="120">
        <v>1</v>
      </c>
      <c r="E457" s="121"/>
      <c r="F457" s="122"/>
      <c r="G457" s="122"/>
      <c r="H457" s="122"/>
      <c r="I457" s="122"/>
      <c r="J457" s="122"/>
      <c r="K457" s="122"/>
      <c r="L457" s="123"/>
      <c r="M457" s="122"/>
      <c r="N457" s="124"/>
      <c r="O457" s="125"/>
      <c r="P457" s="126">
        <f>P459+P512</f>
        <v>770570000</v>
      </c>
      <c r="Q457" s="127"/>
    </row>
    <row r="458" spans="1:17" x14ac:dyDescent="0.25">
      <c r="A458" s="69"/>
      <c r="B458" s="28"/>
      <c r="C458" s="29"/>
      <c r="D458" s="30"/>
      <c r="E458" s="70"/>
      <c r="F458" s="22"/>
      <c r="G458" s="22"/>
      <c r="H458" s="22"/>
      <c r="I458" s="22"/>
      <c r="J458" s="22"/>
      <c r="K458" s="22"/>
      <c r="L458" s="23"/>
      <c r="M458" s="22"/>
      <c r="N458" s="24"/>
      <c r="O458" s="25"/>
      <c r="P458" s="26"/>
      <c r="Q458" s="86"/>
    </row>
    <row r="459" spans="1:17" ht="48.75" customHeight="1" x14ac:dyDescent="0.25">
      <c r="A459" s="104" t="s">
        <v>52</v>
      </c>
      <c r="B459" s="332" t="s">
        <v>99</v>
      </c>
      <c r="C459" s="334"/>
      <c r="D459" s="105"/>
      <c r="E459" s="105" t="s">
        <v>53</v>
      </c>
      <c r="F459" s="106"/>
      <c r="G459" s="106"/>
      <c r="H459" s="106"/>
      <c r="I459" s="113"/>
      <c r="J459" s="115"/>
      <c r="K459" s="114"/>
      <c r="L459" s="116"/>
      <c r="M459" s="115"/>
      <c r="N459" s="117"/>
      <c r="O459" s="118"/>
      <c r="P459" s="110">
        <f>P461+P468+P487+P505</f>
        <v>467960000</v>
      </c>
      <c r="Q459" s="357" t="s">
        <v>343</v>
      </c>
    </row>
    <row r="460" spans="1:17" x14ac:dyDescent="0.25">
      <c r="A460" s="31"/>
      <c r="B460" s="35"/>
      <c r="C460" s="36"/>
      <c r="D460" s="32"/>
      <c r="E460" s="32"/>
      <c r="F460" s="1"/>
      <c r="G460" s="1"/>
      <c r="H460" s="1"/>
      <c r="I460" s="45"/>
      <c r="J460" s="48"/>
      <c r="K460" s="47"/>
      <c r="L460" s="49"/>
      <c r="M460" s="48"/>
      <c r="N460" s="50"/>
      <c r="O460" s="43"/>
      <c r="P460" s="34"/>
      <c r="Q460" s="357"/>
    </row>
    <row r="461" spans="1:17" ht="18" x14ac:dyDescent="0.25">
      <c r="A461" s="37" t="s">
        <v>26</v>
      </c>
      <c r="B461" s="38" t="s">
        <v>27</v>
      </c>
      <c r="C461" s="1"/>
      <c r="D461" s="32"/>
      <c r="E461" s="32"/>
      <c r="F461" s="1"/>
      <c r="G461" s="1"/>
      <c r="H461" s="1"/>
      <c r="I461" s="1"/>
      <c r="J461" s="2"/>
      <c r="K461" s="1"/>
      <c r="L461" s="4"/>
      <c r="M461" s="2"/>
      <c r="N461" s="24"/>
      <c r="O461" s="33"/>
      <c r="P461" s="39">
        <f>P462</f>
        <v>5280000</v>
      </c>
      <c r="Q461" s="357"/>
    </row>
    <row r="462" spans="1:17" x14ac:dyDescent="0.25">
      <c r="A462" s="37">
        <v>521211</v>
      </c>
      <c r="B462" s="40" t="s">
        <v>28</v>
      </c>
      <c r="C462" s="1"/>
      <c r="D462" s="32"/>
      <c r="E462" s="32"/>
      <c r="F462" s="1"/>
      <c r="G462" s="1"/>
      <c r="H462" s="1"/>
      <c r="I462" s="1"/>
      <c r="J462" s="2"/>
      <c r="K462" s="1"/>
      <c r="L462" s="41"/>
      <c r="M462" s="36"/>
      <c r="N462" s="42"/>
      <c r="O462" s="43"/>
      <c r="P462" s="34">
        <f>SUM(P463:P466)</f>
        <v>5280000</v>
      </c>
      <c r="Q462" s="357"/>
    </row>
    <row r="463" spans="1:17" x14ac:dyDescent="0.25">
      <c r="A463" s="37"/>
      <c r="B463" s="38"/>
      <c r="C463" s="45" t="s">
        <v>37</v>
      </c>
      <c r="D463" s="46"/>
      <c r="E463" s="46"/>
      <c r="F463" s="45"/>
      <c r="G463" s="45"/>
      <c r="H463" s="47"/>
      <c r="I463" s="45">
        <v>1</v>
      </c>
      <c r="J463" s="48" t="s">
        <v>32</v>
      </c>
      <c r="K463" s="47"/>
      <c r="L463" s="49"/>
      <c r="M463" s="48"/>
      <c r="N463" s="50">
        <f>I463</f>
        <v>1</v>
      </c>
      <c r="O463" s="43">
        <v>1000000</v>
      </c>
      <c r="P463" s="51">
        <f>O463*N463</f>
        <v>1000000</v>
      </c>
      <c r="Q463" s="357"/>
    </row>
    <row r="464" spans="1:17" x14ac:dyDescent="0.25">
      <c r="A464" s="37"/>
      <c r="B464" s="38"/>
      <c r="C464" s="45" t="s">
        <v>38</v>
      </c>
      <c r="D464" s="46"/>
      <c r="E464" s="46"/>
      <c r="F464" s="45"/>
      <c r="G464" s="45"/>
      <c r="H464" s="47"/>
      <c r="I464" s="45">
        <v>1</v>
      </c>
      <c r="J464" s="48" t="s">
        <v>32</v>
      </c>
      <c r="K464" s="47"/>
      <c r="L464" s="49"/>
      <c r="M464" s="48"/>
      <c r="N464" s="50">
        <f t="shared" ref="N464:N465" si="43">I464</f>
        <v>1</v>
      </c>
      <c r="O464" s="43">
        <v>1000000</v>
      </c>
      <c r="P464" s="51">
        <f>O464*N464</f>
        <v>1000000</v>
      </c>
      <c r="Q464" s="357"/>
    </row>
    <row r="465" spans="1:17" x14ac:dyDescent="0.25">
      <c r="A465" s="37"/>
      <c r="B465" s="38"/>
      <c r="C465" s="45" t="s">
        <v>39</v>
      </c>
      <c r="D465" s="46"/>
      <c r="E465" s="46"/>
      <c r="F465" s="45"/>
      <c r="G465" s="45"/>
      <c r="H465" s="47"/>
      <c r="I465" s="45">
        <v>1</v>
      </c>
      <c r="J465" s="48" t="s">
        <v>32</v>
      </c>
      <c r="K465" s="47"/>
      <c r="L465" s="49"/>
      <c r="M465" s="48"/>
      <c r="N465" s="50">
        <f t="shared" si="43"/>
        <v>1</v>
      </c>
      <c r="O465" s="43">
        <v>2000000</v>
      </c>
      <c r="P465" s="51">
        <f>O465*N465</f>
        <v>2000000</v>
      </c>
      <c r="Q465" s="357"/>
    </row>
    <row r="466" spans="1:17" x14ac:dyDescent="0.25">
      <c r="A466" s="37"/>
      <c r="B466" s="44"/>
      <c r="C466" s="45" t="s">
        <v>29</v>
      </c>
      <c r="D466" s="46"/>
      <c r="E466" s="46"/>
      <c r="F466" s="45">
        <v>20</v>
      </c>
      <c r="G466" s="45" t="s">
        <v>30</v>
      </c>
      <c r="H466" s="47" t="s">
        <v>31</v>
      </c>
      <c r="I466" s="45">
        <v>1</v>
      </c>
      <c r="J466" s="48" t="s">
        <v>32</v>
      </c>
      <c r="K466" s="47" t="s">
        <v>31</v>
      </c>
      <c r="L466" s="49">
        <v>1</v>
      </c>
      <c r="M466" s="48" t="s">
        <v>33</v>
      </c>
      <c r="N466" s="50">
        <f>F466*I466</f>
        <v>20</v>
      </c>
      <c r="O466" s="43">
        <v>64000</v>
      </c>
      <c r="P466" s="51">
        <f>O466*N466</f>
        <v>1280000</v>
      </c>
      <c r="Q466" s="357"/>
    </row>
    <row r="467" spans="1:17" ht="15.75" customHeight="1" x14ac:dyDescent="0.25">
      <c r="A467" s="37"/>
      <c r="B467" s="44"/>
      <c r="C467" s="45"/>
      <c r="D467" s="46"/>
      <c r="E467" s="46"/>
      <c r="F467" s="45"/>
      <c r="G467" s="45"/>
      <c r="H467" s="47"/>
      <c r="I467" s="45"/>
      <c r="J467" s="48"/>
      <c r="K467" s="47"/>
      <c r="L467" s="49"/>
      <c r="M467" s="48"/>
      <c r="N467" s="50"/>
      <c r="O467" s="43"/>
      <c r="P467" s="51"/>
      <c r="Q467" s="61"/>
    </row>
    <row r="468" spans="1:17" ht="18" x14ac:dyDescent="0.25">
      <c r="A468" s="37" t="s">
        <v>34</v>
      </c>
      <c r="B468" s="38" t="s">
        <v>86</v>
      </c>
      <c r="C468" s="45"/>
      <c r="D468" s="46"/>
      <c r="E468" s="46"/>
      <c r="F468" s="45"/>
      <c r="G468" s="45"/>
      <c r="H468" s="47"/>
      <c r="I468" s="45"/>
      <c r="J468" s="48"/>
      <c r="K468" s="47"/>
      <c r="L468" s="49"/>
      <c r="M468" s="48"/>
      <c r="N468" s="50"/>
      <c r="O468" s="43"/>
      <c r="P468" s="39">
        <f>P471+P476+P479+P484+P469+P474</f>
        <v>263350000</v>
      </c>
      <c r="Q468" s="87" t="s">
        <v>298</v>
      </c>
    </row>
    <row r="469" spans="1:17" x14ac:dyDescent="0.25">
      <c r="A469" s="37">
        <v>521114</v>
      </c>
      <c r="B469" s="38" t="s">
        <v>35</v>
      </c>
      <c r="C469" s="2"/>
      <c r="D469" s="24"/>
      <c r="E469" s="24"/>
      <c r="N469" s="24"/>
      <c r="O469" s="33"/>
      <c r="P469" s="34">
        <f>SUM(P470)</f>
        <v>1750000</v>
      </c>
      <c r="Q469" s="54"/>
    </row>
    <row r="470" spans="1:17" x14ac:dyDescent="0.25">
      <c r="A470" s="52"/>
      <c r="B470" s="44"/>
      <c r="C470" s="45" t="s">
        <v>36</v>
      </c>
      <c r="D470" s="46"/>
      <c r="E470" s="46"/>
      <c r="F470" s="45"/>
      <c r="G470" s="45"/>
      <c r="H470" s="47"/>
      <c r="I470" s="45">
        <v>5</v>
      </c>
      <c r="J470" s="48" t="s">
        <v>32</v>
      </c>
      <c r="K470" s="47"/>
      <c r="L470" s="49"/>
      <c r="M470" s="48"/>
      <c r="N470" s="50">
        <f>I470</f>
        <v>5</v>
      </c>
      <c r="O470" s="43">
        <v>350000</v>
      </c>
      <c r="P470" s="51">
        <f>O470*N470</f>
        <v>1750000</v>
      </c>
      <c r="Q470" s="54" t="s">
        <v>92</v>
      </c>
    </row>
    <row r="471" spans="1:17" x14ac:dyDescent="0.25">
      <c r="A471" s="37">
        <v>521211</v>
      </c>
      <c r="B471" s="40" t="s">
        <v>28</v>
      </c>
      <c r="C471" s="1"/>
      <c r="D471" s="32"/>
      <c r="E471" s="32"/>
      <c r="F471" s="1"/>
      <c r="G471" s="1"/>
      <c r="H471" s="1"/>
      <c r="I471" s="1"/>
      <c r="J471" s="2"/>
      <c r="K471" s="1"/>
      <c r="L471" s="41"/>
      <c r="M471" s="36"/>
      <c r="N471" s="42"/>
      <c r="O471" s="43"/>
      <c r="P471" s="34">
        <f>SUM(P472:P473)</f>
        <v>19800000</v>
      </c>
      <c r="Q471" s="54" t="s">
        <v>93</v>
      </c>
    </row>
    <row r="472" spans="1:17" x14ac:dyDescent="0.25">
      <c r="A472" s="37"/>
      <c r="B472" s="44"/>
      <c r="C472" s="45" t="s">
        <v>29</v>
      </c>
      <c r="D472" s="46"/>
      <c r="E472" s="46"/>
      <c r="F472" s="45">
        <v>15</v>
      </c>
      <c r="G472" s="45" t="s">
        <v>30</v>
      </c>
      <c r="H472" s="47" t="s">
        <v>31</v>
      </c>
      <c r="I472" s="45">
        <v>5</v>
      </c>
      <c r="J472" s="48" t="s">
        <v>32</v>
      </c>
      <c r="K472" s="47" t="s">
        <v>31</v>
      </c>
      <c r="L472" s="49">
        <v>1</v>
      </c>
      <c r="M472" s="48" t="s">
        <v>33</v>
      </c>
      <c r="N472" s="50">
        <f>F472*I472</f>
        <v>75</v>
      </c>
      <c r="O472" s="43">
        <v>64000</v>
      </c>
      <c r="P472" s="51">
        <f>O472*N472</f>
        <v>4800000</v>
      </c>
      <c r="Q472" s="54" t="s">
        <v>94</v>
      </c>
    </row>
    <row r="473" spans="1:17" x14ac:dyDescent="0.25">
      <c r="A473" s="37"/>
      <c r="B473" s="44"/>
      <c r="C473" s="45" t="s">
        <v>293</v>
      </c>
      <c r="D473" s="46"/>
      <c r="E473" s="46"/>
      <c r="F473" s="45">
        <v>15</v>
      </c>
      <c r="G473" s="45" t="s">
        <v>30</v>
      </c>
      <c r="H473" s="47" t="s">
        <v>31</v>
      </c>
      <c r="I473" s="45">
        <v>5</v>
      </c>
      <c r="J473" s="48" t="s">
        <v>32</v>
      </c>
      <c r="K473" s="47"/>
      <c r="L473" s="49"/>
      <c r="M473" s="48"/>
      <c r="N473" s="50">
        <f>I473*F473</f>
        <v>75</v>
      </c>
      <c r="O473" s="43">
        <v>200000</v>
      </c>
      <c r="P473" s="51">
        <f>O473*N473</f>
        <v>15000000</v>
      </c>
      <c r="Q473" s="54" t="s">
        <v>95</v>
      </c>
    </row>
    <row r="474" spans="1:17" x14ac:dyDescent="0.25">
      <c r="A474" s="37">
        <v>521219</v>
      </c>
      <c r="B474" s="40" t="s">
        <v>65</v>
      </c>
      <c r="C474" s="1"/>
      <c r="D474" s="46"/>
      <c r="E474" s="46"/>
      <c r="F474" s="45"/>
      <c r="G474" s="45"/>
      <c r="H474" s="47"/>
      <c r="I474" s="45"/>
      <c r="J474" s="48"/>
      <c r="K474" s="47"/>
      <c r="L474" s="49"/>
      <c r="M474" s="48"/>
      <c r="N474" s="50"/>
      <c r="O474" s="43"/>
      <c r="P474" s="34">
        <f>SUM(P475)</f>
        <v>11500000</v>
      </c>
      <c r="Q474" s="54" t="s">
        <v>329</v>
      </c>
    </row>
    <row r="475" spans="1:17" x14ac:dyDescent="0.25">
      <c r="A475" s="37"/>
      <c r="B475" s="44"/>
      <c r="C475" s="45" t="s">
        <v>66</v>
      </c>
      <c r="D475" s="46"/>
      <c r="E475" s="46"/>
      <c r="F475" s="45">
        <v>5</v>
      </c>
      <c r="G475" s="45" t="s">
        <v>67</v>
      </c>
      <c r="H475" s="47" t="s">
        <v>31</v>
      </c>
      <c r="I475" s="45">
        <v>1</v>
      </c>
      <c r="J475" s="48" t="s">
        <v>32</v>
      </c>
      <c r="K475" s="47" t="s">
        <v>31</v>
      </c>
      <c r="L475" s="49">
        <v>1</v>
      </c>
      <c r="M475" s="48" t="s">
        <v>33</v>
      </c>
      <c r="N475" s="50">
        <f>F475*I475</f>
        <v>5</v>
      </c>
      <c r="O475" s="43">
        <v>2300000</v>
      </c>
      <c r="P475" s="51">
        <f>O475*N475</f>
        <v>11500000</v>
      </c>
      <c r="Q475" s="54"/>
    </row>
    <row r="476" spans="1:17" x14ac:dyDescent="0.25">
      <c r="A476" s="37">
        <v>522151</v>
      </c>
      <c r="B476" s="40" t="s">
        <v>40</v>
      </c>
      <c r="C476" s="1"/>
      <c r="D476" s="32"/>
      <c r="E476" s="32"/>
      <c r="F476" s="1"/>
      <c r="G476" s="1"/>
      <c r="H476" s="1"/>
      <c r="I476" s="2"/>
      <c r="J476" s="48"/>
      <c r="K476" s="47"/>
      <c r="L476" s="49"/>
      <c r="M476" s="48"/>
      <c r="N476" s="50"/>
      <c r="O476" s="53"/>
      <c r="P476" s="34">
        <f>SUM(P477:P478)</f>
        <v>74000000</v>
      </c>
      <c r="Q476" s="61"/>
    </row>
    <row r="477" spans="1:17" x14ac:dyDescent="0.25">
      <c r="A477" s="37"/>
      <c r="B477" s="44"/>
      <c r="C477" s="45" t="s">
        <v>41</v>
      </c>
      <c r="D477" s="46"/>
      <c r="E477" s="46"/>
      <c r="F477" s="45">
        <v>4</v>
      </c>
      <c r="G477" s="45" t="s">
        <v>30</v>
      </c>
      <c r="H477" s="47" t="s">
        <v>31</v>
      </c>
      <c r="I477" s="45">
        <v>2</v>
      </c>
      <c r="J477" s="48" t="s">
        <v>42</v>
      </c>
      <c r="K477" s="47" t="s">
        <v>31</v>
      </c>
      <c r="L477" s="49">
        <v>5</v>
      </c>
      <c r="M477" s="48" t="s">
        <v>32</v>
      </c>
      <c r="N477" s="50">
        <f>L477*I477*F477</f>
        <v>40</v>
      </c>
      <c r="O477" s="53">
        <v>1500000</v>
      </c>
      <c r="P477" s="54">
        <f>O477*N477</f>
        <v>60000000</v>
      </c>
      <c r="Q477" s="61"/>
    </row>
    <row r="478" spans="1:17" x14ac:dyDescent="0.25">
      <c r="A478" s="37"/>
      <c r="B478" s="44"/>
      <c r="C478" s="45" t="s">
        <v>43</v>
      </c>
      <c r="D478" s="46"/>
      <c r="E478" s="46"/>
      <c r="F478" s="45">
        <v>2</v>
      </c>
      <c r="G478" s="45" t="s">
        <v>30</v>
      </c>
      <c r="H478" s="47" t="s">
        <v>31</v>
      </c>
      <c r="I478" s="45">
        <v>2</v>
      </c>
      <c r="J478" s="48" t="s">
        <v>42</v>
      </c>
      <c r="K478" s="47" t="s">
        <v>31</v>
      </c>
      <c r="L478" s="49">
        <v>5</v>
      </c>
      <c r="M478" s="48" t="s">
        <v>32</v>
      </c>
      <c r="N478" s="50">
        <f t="shared" ref="N478" si="44">L478*I478*F478</f>
        <v>20</v>
      </c>
      <c r="O478" s="53">
        <v>700000</v>
      </c>
      <c r="P478" s="54">
        <f>O478*N478</f>
        <v>14000000</v>
      </c>
      <c r="Q478" s="61"/>
    </row>
    <row r="479" spans="1:17" x14ac:dyDescent="0.25">
      <c r="A479" s="37">
        <v>524111</v>
      </c>
      <c r="B479" s="38" t="s">
        <v>58</v>
      </c>
      <c r="C479" s="10"/>
      <c r="D479" s="64"/>
      <c r="E479" s="64"/>
      <c r="G479" s="10"/>
      <c r="H479" s="10"/>
      <c r="K479" s="11"/>
      <c r="L479" s="49"/>
      <c r="M479" s="48"/>
      <c r="N479" s="50"/>
      <c r="O479" s="53"/>
      <c r="P479" s="34">
        <f>SUM(P481:P483)</f>
        <v>147300000</v>
      </c>
      <c r="Q479" s="61"/>
    </row>
    <row r="480" spans="1:17" x14ac:dyDescent="0.25">
      <c r="A480" s="37"/>
      <c r="B480" s="38"/>
      <c r="C480" s="65" t="s">
        <v>182</v>
      </c>
      <c r="D480" s="66"/>
      <c r="E480" s="66"/>
      <c r="G480" s="10"/>
      <c r="H480" s="10"/>
      <c r="K480" s="11"/>
      <c r="L480" s="49"/>
      <c r="M480" s="48"/>
      <c r="N480" s="50"/>
      <c r="O480" s="53"/>
      <c r="P480" s="51"/>
      <c r="Q480" s="61"/>
    </row>
    <row r="481" spans="1:17" x14ac:dyDescent="0.25">
      <c r="A481" s="37"/>
      <c r="B481" s="44"/>
      <c r="C481" s="10" t="s">
        <v>294</v>
      </c>
      <c r="D481" s="64"/>
      <c r="E481" s="64"/>
      <c r="F481" s="9">
        <v>3</v>
      </c>
      <c r="G481" s="9" t="s">
        <v>30</v>
      </c>
      <c r="H481" s="10" t="s">
        <v>31</v>
      </c>
      <c r="I481" s="12">
        <v>1</v>
      </c>
      <c r="J481" s="10" t="s">
        <v>47</v>
      </c>
      <c r="K481" s="11" t="s">
        <v>31</v>
      </c>
      <c r="L481" s="12">
        <v>5</v>
      </c>
      <c r="M481" s="10" t="s">
        <v>48</v>
      </c>
      <c r="N481" s="50">
        <f>L481*I481*F481</f>
        <v>15</v>
      </c>
      <c r="O481" s="53">
        <v>5200000</v>
      </c>
      <c r="P481" s="54">
        <f>O481*N481</f>
        <v>78000000</v>
      </c>
      <c r="Q481" s="61"/>
    </row>
    <row r="482" spans="1:17" x14ac:dyDescent="0.25">
      <c r="A482" s="37"/>
      <c r="B482" s="44"/>
      <c r="C482" s="10" t="s">
        <v>60</v>
      </c>
      <c r="D482" s="64"/>
      <c r="E482" s="64"/>
      <c r="F482" s="9">
        <v>3</v>
      </c>
      <c r="G482" s="9" t="s">
        <v>30</v>
      </c>
      <c r="H482" s="10" t="s">
        <v>31</v>
      </c>
      <c r="I482" s="12">
        <v>5</v>
      </c>
      <c r="J482" s="10" t="s">
        <v>33</v>
      </c>
      <c r="K482" s="11" t="s">
        <v>31</v>
      </c>
      <c r="L482" s="12">
        <v>5</v>
      </c>
      <c r="M482" s="10" t="s">
        <v>48</v>
      </c>
      <c r="N482" s="50">
        <f>L482*I482*F482</f>
        <v>75</v>
      </c>
      <c r="O482" s="53">
        <v>460000</v>
      </c>
      <c r="P482" s="54">
        <f>O482*N482</f>
        <v>34500000</v>
      </c>
      <c r="Q482" s="61"/>
    </row>
    <row r="483" spans="1:17" x14ac:dyDescent="0.25">
      <c r="A483" s="37"/>
      <c r="B483" s="44"/>
      <c r="C483" s="45" t="s">
        <v>61</v>
      </c>
      <c r="D483" s="46"/>
      <c r="E483" s="46"/>
      <c r="F483" s="45">
        <v>3</v>
      </c>
      <c r="G483" s="45" t="s">
        <v>30</v>
      </c>
      <c r="H483" s="47" t="s">
        <v>31</v>
      </c>
      <c r="I483" s="45">
        <v>4</v>
      </c>
      <c r="J483" s="48" t="s">
        <v>33</v>
      </c>
      <c r="K483" s="47" t="s">
        <v>31</v>
      </c>
      <c r="L483" s="49">
        <v>5</v>
      </c>
      <c r="M483" s="48" t="s">
        <v>48</v>
      </c>
      <c r="N483" s="50">
        <f>L483*I483*F483</f>
        <v>60</v>
      </c>
      <c r="O483" s="53">
        <v>580000</v>
      </c>
      <c r="P483" s="54">
        <f>O483*N483</f>
        <v>34800000</v>
      </c>
      <c r="Q483" s="61"/>
    </row>
    <row r="484" spans="1:17" x14ac:dyDescent="0.25">
      <c r="A484" s="31" t="s">
        <v>44</v>
      </c>
      <c r="B484" s="56" t="s">
        <v>45</v>
      </c>
      <c r="C484" s="57"/>
      <c r="D484" s="58"/>
      <c r="E484" s="58"/>
      <c r="F484" s="57"/>
      <c r="G484" s="57"/>
      <c r="H484" s="57"/>
      <c r="I484" s="57"/>
      <c r="J484" s="57"/>
      <c r="K484" s="57"/>
      <c r="L484" s="59"/>
      <c r="M484" s="60"/>
      <c r="N484" s="50"/>
      <c r="O484" s="61"/>
      <c r="P484" s="62">
        <f>SUM(P485)</f>
        <v>9000000</v>
      </c>
      <c r="Q484" s="61"/>
    </row>
    <row r="485" spans="1:17" x14ac:dyDescent="0.25">
      <c r="A485" s="37"/>
      <c r="B485" s="44"/>
      <c r="C485" s="45" t="s">
        <v>46</v>
      </c>
      <c r="D485" s="46"/>
      <c r="E485" s="46"/>
      <c r="F485" s="45">
        <v>12</v>
      </c>
      <c r="G485" s="45" t="s">
        <v>30</v>
      </c>
      <c r="H485" s="47" t="s">
        <v>31</v>
      </c>
      <c r="I485" s="45">
        <v>1</v>
      </c>
      <c r="J485" s="48" t="s">
        <v>47</v>
      </c>
      <c r="K485" s="47" t="s">
        <v>31</v>
      </c>
      <c r="L485" s="49">
        <v>5</v>
      </c>
      <c r="M485" s="48" t="s">
        <v>48</v>
      </c>
      <c r="N485" s="50">
        <f>F485*I485*L485</f>
        <v>60</v>
      </c>
      <c r="O485" s="53">
        <v>150000</v>
      </c>
      <c r="P485" s="51">
        <f>O485*N485</f>
        <v>9000000</v>
      </c>
      <c r="Q485" s="61"/>
    </row>
    <row r="486" spans="1:17" x14ac:dyDescent="0.25">
      <c r="A486" s="31"/>
      <c r="B486" s="35"/>
      <c r="C486" s="36"/>
      <c r="D486" s="32"/>
      <c r="E486" s="32"/>
      <c r="F486" s="1"/>
      <c r="G486" s="1"/>
      <c r="H486" s="1"/>
      <c r="I486" s="45"/>
      <c r="J486" s="48"/>
      <c r="K486" s="47"/>
      <c r="L486" s="49"/>
      <c r="M486" s="48"/>
      <c r="N486" s="50"/>
      <c r="O486" s="43"/>
      <c r="P486" s="34"/>
      <c r="Q486" s="61"/>
    </row>
    <row r="487" spans="1:17" ht="18" x14ac:dyDescent="0.25">
      <c r="A487" s="37" t="s">
        <v>49</v>
      </c>
      <c r="B487" s="38" t="s">
        <v>54</v>
      </c>
      <c r="C487" s="45"/>
      <c r="D487" s="46"/>
      <c r="E487" s="46"/>
      <c r="F487" s="45"/>
      <c r="G487" s="45"/>
      <c r="H487" s="47"/>
      <c r="I487" s="45"/>
      <c r="J487" s="48"/>
      <c r="K487" s="47"/>
      <c r="L487" s="49"/>
      <c r="M487" s="48"/>
      <c r="N487" s="50"/>
      <c r="O487" s="43"/>
      <c r="P487" s="39">
        <f>P490+P495+P498+P488</f>
        <v>195050000</v>
      </c>
      <c r="Q487" s="61"/>
    </row>
    <row r="488" spans="1:17" x14ac:dyDescent="0.25">
      <c r="A488" s="37">
        <v>521114</v>
      </c>
      <c r="B488" s="38" t="s">
        <v>35</v>
      </c>
      <c r="C488" s="2"/>
      <c r="D488" s="24"/>
      <c r="E488" s="24"/>
      <c r="N488" s="24"/>
      <c r="O488" s="33"/>
      <c r="P488" s="34">
        <f>SUM(P489)</f>
        <v>500000</v>
      </c>
      <c r="Q488" s="61"/>
    </row>
    <row r="489" spans="1:17" x14ac:dyDescent="0.25">
      <c r="A489" s="52"/>
      <c r="B489" s="44"/>
      <c r="C489" s="45" t="s">
        <v>36</v>
      </c>
      <c r="D489" s="46"/>
      <c r="E489" s="46"/>
      <c r="F489" s="45"/>
      <c r="G489" s="45"/>
      <c r="H489" s="47"/>
      <c r="I489" s="45">
        <v>5</v>
      </c>
      <c r="J489" s="48" t="s">
        <v>32</v>
      </c>
      <c r="K489" s="47"/>
      <c r="L489" s="49"/>
      <c r="M489" s="48"/>
      <c r="N489" s="50">
        <f>I489</f>
        <v>5</v>
      </c>
      <c r="O489" s="43">
        <v>100000</v>
      </c>
      <c r="P489" s="51">
        <f>O489*N489</f>
        <v>500000</v>
      </c>
      <c r="Q489" s="61"/>
    </row>
    <row r="490" spans="1:17" x14ac:dyDescent="0.25">
      <c r="A490" s="37">
        <v>521211</v>
      </c>
      <c r="B490" s="40" t="s">
        <v>28</v>
      </c>
      <c r="C490" s="1"/>
      <c r="D490" s="32"/>
      <c r="E490" s="32"/>
      <c r="F490" s="1"/>
      <c r="G490" s="1"/>
      <c r="H490" s="1"/>
      <c r="I490" s="1"/>
      <c r="J490" s="2"/>
      <c r="K490" s="1"/>
      <c r="L490" s="41"/>
      <c r="M490" s="36"/>
      <c r="N490" s="42"/>
      <c r="O490" s="43"/>
      <c r="P490" s="34">
        <f>SUM(P491:P494)</f>
        <v>24800000</v>
      </c>
      <c r="Q490" s="61"/>
    </row>
    <row r="491" spans="1:17" x14ac:dyDescent="0.25">
      <c r="A491" s="37"/>
      <c r="B491" s="38"/>
      <c r="C491" s="45" t="s">
        <v>37</v>
      </c>
      <c r="D491" s="46"/>
      <c r="E491" s="46"/>
      <c r="F491" s="45"/>
      <c r="G491" s="45"/>
      <c r="H491" s="47"/>
      <c r="I491" s="45">
        <v>5</v>
      </c>
      <c r="J491" s="48" t="s">
        <v>32</v>
      </c>
      <c r="K491" s="47"/>
      <c r="L491" s="49"/>
      <c r="M491" s="48"/>
      <c r="N491" s="50">
        <f>I491</f>
        <v>5</v>
      </c>
      <c r="O491" s="43">
        <v>1000000</v>
      </c>
      <c r="P491" s="51">
        <f>O491*N491</f>
        <v>5000000</v>
      </c>
      <c r="Q491" s="61"/>
    </row>
    <row r="492" spans="1:17" x14ac:dyDescent="0.25">
      <c r="A492" s="37"/>
      <c r="B492" s="38"/>
      <c r="C492" s="45" t="s">
        <v>38</v>
      </c>
      <c r="D492" s="46"/>
      <c r="E492" s="46"/>
      <c r="F492" s="45"/>
      <c r="G492" s="45"/>
      <c r="H492" s="47"/>
      <c r="I492" s="45">
        <v>5</v>
      </c>
      <c r="J492" s="48" t="s">
        <v>32</v>
      </c>
      <c r="K492" s="47"/>
      <c r="L492" s="49"/>
      <c r="M492" s="48"/>
      <c r="N492" s="50">
        <f>I492</f>
        <v>5</v>
      </c>
      <c r="O492" s="43">
        <v>1000000</v>
      </c>
      <c r="P492" s="51">
        <f>O492*N492</f>
        <v>5000000</v>
      </c>
      <c r="Q492" s="61"/>
    </row>
    <row r="493" spans="1:17" x14ac:dyDescent="0.25">
      <c r="A493" s="37"/>
      <c r="B493" s="38"/>
      <c r="C493" s="45" t="s">
        <v>39</v>
      </c>
      <c r="D493" s="46"/>
      <c r="E493" s="46"/>
      <c r="F493" s="45"/>
      <c r="G493" s="45"/>
      <c r="H493" s="47"/>
      <c r="I493" s="45">
        <v>5</v>
      </c>
      <c r="J493" s="48" t="s">
        <v>32</v>
      </c>
      <c r="K493" s="47"/>
      <c r="L493" s="49"/>
      <c r="M493" s="48"/>
      <c r="N493" s="50">
        <f>I493</f>
        <v>5</v>
      </c>
      <c r="O493" s="43">
        <v>2000000</v>
      </c>
      <c r="P493" s="51">
        <f>O493*N493</f>
        <v>10000000</v>
      </c>
      <c r="Q493" s="61"/>
    </row>
    <row r="494" spans="1:17" x14ac:dyDescent="0.25">
      <c r="A494" s="37"/>
      <c r="B494" s="44"/>
      <c r="C494" s="45" t="s">
        <v>29</v>
      </c>
      <c r="D494" s="46"/>
      <c r="E494" s="46"/>
      <c r="F494" s="45">
        <v>25</v>
      </c>
      <c r="G494" s="45" t="s">
        <v>30</v>
      </c>
      <c r="H494" s="47" t="s">
        <v>31</v>
      </c>
      <c r="I494" s="45">
        <v>3</v>
      </c>
      <c r="J494" s="48" t="s">
        <v>32</v>
      </c>
      <c r="K494" s="47" t="s">
        <v>31</v>
      </c>
      <c r="L494" s="49">
        <v>1</v>
      </c>
      <c r="M494" s="48" t="s">
        <v>33</v>
      </c>
      <c r="N494" s="50">
        <f>F494*I494</f>
        <v>75</v>
      </c>
      <c r="O494" s="43">
        <v>64000</v>
      </c>
      <c r="P494" s="51">
        <f>O494*N494</f>
        <v>4800000</v>
      </c>
      <c r="Q494" s="61"/>
    </row>
    <row r="495" spans="1:17" x14ac:dyDescent="0.25">
      <c r="A495" s="37">
        <v>522151</v>
      </c>
      <c r="B495" s="40" t="s">
        <v>40</v>
      </c>
      <c r="C495" s="1"/>
      <c r="D495" s="32"/>
      <c r="E495" s="32"/>
      <c r="F495" s="1"/>
      <c r="G495" s="1"/>
      <c r="H495" s="1"/>
      <c r="I495" s="2"/>
      <c r="J495" s="48"/>
      <c r="K495" s="47"/>
      <c r="L495" s="49"/>
      <c r="M495" s="48"/>
      <c r="N495" s="50"/>
      <c r="O495" s="53"/>
      <c r="P495" s="34">
        <f>SUM(P496:P497)</f>
        <v>84000000</v>
      </c>
      <c r="Q495" s="61"/>
    </row>
    <row r="496" spans="1:17" x14ac:dyDescent="0.25">
      <c r="A496" s="37"/>
      <c r="B496" s="44"/>
      <c r="C496" s="45" t="s">
        <v>41</v>
      </c>
      <c r="D496" s="46"/>
      <c r="E496" s="46"/>
      <c r="F496" s="45">
        <v>4</v>
      </c>
      <c r="G496" s="45" t="s">
        <v>30</v>
      </c>
      <c r="H496" s="47" t="s">
        <v>31</v>
      </c>
      <c r="I496" s="45">
        <v>2</v>
      </c>
      <c r="J496" s="48" t="s">
        <v>42</v>
      </c>
      <c r="K496" s="47" t="s">
        <v>31</v>
      </c>
      <c r="L496" s="49">
        <v>6</v>
      </c>
      <c r="M496" s="48" t="s">
        <v>32</v>
      </c>
      <c r="N496" s="50">
        <f>L496*I496*F496</f>
        <v>48</v>
      </c>
      <c r="O496" s="53">
        <v>1400000</v>
      </c>
      <c r="P496" s="54">
        <f>O496*N496</f>
        <v>67200000</v>
      </c>
      <c r="Q496" s="61"/>
    </row>
    <row r="497" spans="1:17" x14ac:dyDescent="0.25">
      <c r="A497" s="37"/>
      <c r="B497" s="44"/>
      <c r="C497" s="45" t="s">
        <v>43</v>
      </c>
      <c r="D497" s="46"/>
      <c r="E497" s="46"/>
      <c r="F497" s="45">
        <v>2</v>
      </c>
      <c r="G497" s="45" t="s">
        <v>30</v>
      </c>
      <c r="H497" s="47" t="s">
        <v>31</v>
      </c>
      <c r="I497" s="45">
        <v>2</v>
      </c>
      <c r="J497" s="48" t="s">
        <v>42</v>
      </c>
      <c r="K497" s="47" t="s">
        <v>31</v>
      </c>
      <c r="L497" s="49">
        <v>6</v>
      </c>
      <c r="M497" s="48" t="s">
        <v>32</v>
      </c>
      <c r="N497" s="50">
        <f t="shared" ref="N497" si="45">L497*I497*F497</f>
        <v>24</v>
      </c>
      <c r="O497" s="53">
        <v>700000</v>
      </c>
      <c r="P497" s="54">
        <f>O497*N497</f>
        <v>16800000</v>
      </c>
      <c r="Q497" s="61"/>
    </row>
    <row r="498" spans="1:17" x14ac:dyDescent="0.25">
      <c r="A498" s="31" t="s">
        <v>44</v>
      </c>
      <c r="B498" s="56" t="s">
        <v>45</v>
      </c>
      <c r="C498" s="57"/>
      <c r="D498" s="58"/>
      <c r="E498" s="58"/>
      <c r="F498" s="57"/>
      <c r="G498" s="57"/>
      <c r="H498" s="57"/>
      <c r="I498" s="57"/>
      <c r="J498" s="57"/>
      <c r="K498" s="57"/>
      <c r="L498" s="59"/>
      <c r="M498" s="60"/>
      <c r="N498" s="50"/>
      <c r="O498" s="61"/>
      <c r="P498" s="62">
        <f>SUM(P499:P503)</f>
        <v>85750000</v>
      </c>
      <c r="Q498" s="61"/>
    </row>
    <row r="499" spans="1:17" x14ac:dyDescent="0.25">
      <c r="A499" s="37"/>
      <c r="B499" s="44"/>
      <c r="C499" s="45" t="s">
        <v>161</v>
      </c>
      <c r="D499" s="46"/>
      <c r="E499" s="46"/>
      <c r="F499" s="45">
        <v>5</v>
      </c>
      <c r="G499" s="45" t="s">
        <v>30</v>
      </c>
      <c r="H499" s="47" t="s">
        <v>31</v>
      </c>
      <c r="I499" s="45">
        <v>1</v>
      </c>
      <c r="J499" s="48" t="s">
        <v>47</v>
      </c>
      <c r="K499" s="47" t="s">
        <v>31</v>
      </c>
      <c r="L499" s="49">
        <v>3</v>
      </c>
      <c r="M499" s="48" t="s">
        <v>48</v>
      </c>
      <c r="N499" s="50">
        <f>F499*I499*L499</f>
        <v>15</v>
      </c>
      <c r="O499" s="53">
        <v>150000</v>
      </c>
      <c r="P499" s="51">
        <f>O499*N499</f>
        <v>2250000</v>
      </c>
      <c r="Q499" s="61"/>
    </row>
    <row r="500" spans="1:17" x14ac:dyDescent="0.25">
      <c r="A500" s="37"/>
      <c r="B500" s="44"/>
      <c r="C500" s="45" t="s">
        <v>157</v>
      </c>
      <c r="D500" s="46"/>
      <c r="E500" s="46"/>
      <c r="F500" s="45">
        <v>25</v>
      </c>
      <c r="G500" s="45" t="s">
        <v>30</v>
      </c>
      <c r="H500" s="47" t="s">
        <v>31</v>
      </c>
      <c r="I500" s="45">
        <v>1</v>
      </c>
      <c r="J500" s="48" t="s">
        <v>33</v>
      </c>
      <c r="K500" s="47" t="s">
        <v>31</v>
      </c>
      <c r="L500" s="49">
        <v>3</v>
      </c>
      <c r="M500" s="48" t="s">
        <v>48</v>
      </c>
      <c r="N500" s="50">
        <f>F500*I500*L500</f>
        <v>75</v>
      </c>
      <c r="O500" s="53">
        <v>300000</v>
      </c>
      <c r="P500" s="51">
        <f>O500*N500</f>
        <v>22500000</v>
      </c>
      <c r="Q500" s="187"/>
    </row>
    <row r="501" spans="1:17" x14ac:dyDescent="0.25">
      <c r="A501" s="37"/>
      <c r="B501" s="44"/>
      <c r="C501" s="45" t="s">
        <v>55</v>
      </c>
      <c r="D501" s="46"/>
      <c r="E501" s="46"/>
      <c r="F501" s="45">
        <v>25</v>
      </c>
      <c r="G501" s="45" t="s">
        <v>30</v>
      </c>
      <c r="H501" s="47" t="s">
        <v>31</v>
      </c>
      <c r="I501" s="45">
        <v>1</v>
      </c>
      <c r="J501" s="48" t="s">
        <v>33</v>
      </c>
      <c r="K501" s="47" t="s">
        <v>31</v>
      </c>
      <c r="L501" s="49">
        <v>4</v>
      </c>
      <c r="M501" s="48" t="s">
        <v>48</v>
      </c>
      <c r="N501" s="50">
        <f>F501*I501*L501</f>
        <v>100</v>
      </c>
      <c r="O501" s="53">
        <v>330000</v>
      </c>
      <c r="P501" s="51">
        <f>O501*N501</f>
        <v>33000000</v>
      </c>
      <c r="Q501" s="61"/>
    </row>
    <row r="502" spans="1:17" x14ac:dyDescent="0.25">
      <c r="A502" s="37"/>
      <c r="B502" s="44"/>
      <c r="C502" s="45" t="s">
        <v>46</v>
      </c>
      <c r="D502" s="46"/>
      <c r="E502" s="46"/>
      <c r="F502" s="45">
        <v>25</v>
      </c>
      <c r="G502" s="45" t="s">
        <v>30</v>
      </c>
      <c r="H502" s="47" t="s">
        <v>31</v>
      </c>
      <c r="I502" s="45">
        <v>1</v>
      </c>
      <c r="J502" s="48" t="s">
        <v>47</v>
      </c>
      <c r="K502" s="47" t="s">
        <v>31</v>
      </c>
      <c r="L502" s="49">
        <v>4</v>
      </c>
      <c r="M502" s="48" t="s">
        <v>48</v>
      </c>
      <c r="N502" s="50">
        <f>F502*I502*L502</f>
        <v>100</v>
      </c>
      <c r="O502" s="53">
        <v>150000</v>
      </c>
      <c r="P502" s="51">
        <f>O502*N502</f>
        <v>15000000</v>
      </c>
      <c r="Q502" s="61"/>
    </row>
    <row r="503" spans="1:17" x14ac:dyDescent="0.25">
      <c r="A503" s="37"/>
      <c r="B503" s="44"/>
      <c r="C503" s="45" t="s">
        <v>56</v>
      </c>
      <c r="D503" s="46"/>
      <c r="E503" s="46"/>
      <c r="F503" s="45">
        <v>25</v>
      </c>
      <c r="G503" s="45" t="s">
        <v>30</v>
      </c>
      <c r="H503" s="47" t="s">
        <v>31</v>
      </c>
      <c r="I503" s="45">
        <v>1</v>
      </c>
      <c r="J503" s="48" t="s">
        <v>33</v>
      </c>
      <c r="K503" s="47" t="s">
        <v>31</v>
      </c>
      <c r="L503" s="49">
        <v>4</v>
      </c>
      <c r="M503" s="48" t="s">
        <v>48</v>
      </c>
      <c r="N503" s="50">
        <f>F503*I503*L503</f>
        <v>100</v>
      </c>
      <c r="O503" s="53">
        <v>130000</v>
      </c>
      <c r="P503" s="51">
        <f>O503*N503</f>
        <v>13000000</v>
      </c>
      <c r="Q503" s="61"/>
    </row>
    <row r="504" spans="1:17" x14ac:dyDescent="0.25">
      <c r="A504" s="37"/>
      <c r="B504" s="44"/>
      <c r="C504" s="45"/>
      <c r="D504" s="46"/>
      <c r="E504" s="46"/>
      <c r="F504" s="45"/>
      <c r="G504" s="45"/>
      <c r="H504" s="47"/>
      <c r="I504" s="45"/>
      <c r="J504" s="48"/>
      <c r="K504" s="47"/>
      <c r="L504" s="49"/>
      <c r="M504" s="48"/>
      <c r="N504" s="50"/>
      <c r="O504" s="53"/>
      <c r="P504" s="51"/>
      <c r="Q504" s="61"/>
    </row>
    <row r="505" spans="1:17" ht="18" x14ac:dyDescent="0.25">
      <c r="A505" s="37" t="s">
        <v>50</v>
      </c>
      <c r="B505" s="38" t="s">
        <v>51</v>
      </c>
      <c r="C505" s="45"/>
      <c r="D505" s="46"/>
      <c r="E505" s="46"/>
      <c r="F505" s="45"/>
      <c r="G505" s="45"/>
      <c r="H505" s="47"/>
      <c r="I505" s="45"/>
      <c r="J505" s="48"/>
      <c r="K505" s="47"/>
      <c r="L505" s="49"/>
      <c r="M505" s="48"/>
      <c r="N505" s="50"/>
      <c r="O505" s="43"/>
      <c r="P505" s="39">
        <f>P506</f>
        <v>4280000</v>
      </c>
      <c r="Q505" s="61"/>
    </row>
    <row r="506" spans="1:17" x14ac:dyDescent="0.25">
      <c r="A506" s="37">
        <v>521211</v>
      </c>
      <c r="B506" s="40" t="s">
        <v>28</v>
      </c>
      <c r="C506" s="1"/>
      <c r="D506" s="32"/>
      <c r="E506" s="32"/>
      <c r="F506" s="1"/>
      <c r="G506" s="1"/>
      <c r="H506" s="1"/>
      <c r="I506" s="1"/>
      <c r="J506" s="2"/>
      <c r="K506" s="1"/>
      <c r="L506" s="41"/>
      <c r="M506" s="84"/>
      <c r="N506" s="42"/>
      <c r="O506" s="43"/>
      <c r="P506" s="34">
        <f>SUM(P507:P510)</f>
        <v>4280000</v>
      </c>
      <c r="Q506" s="61"/>
    </row>
    <row r="507" spans="1:17" x14ac:dyDescent="0.25">
      <c r="A507" s="37"/>
      <c r="B507" s="38"/>
      <c r="C507" s="45" t="s">
        <v>37</v>
      </c>
      <c r="D507" s="46"/>
      <c r="E507" s="46"/>
      <c r="F507" s="45"/>
      <c r="G507" s="45"/>
      <c r="H507" s="47"/>
      <c r="I507" s="45">
        <v>1</v>
      </c>
      <c r="J507" s="48" t="s">
        <v>32</v>
      </c>
      <c r="K507" s="47"/>
      <c r="L507" s="49"/>
      <c r="M507" s="48"/>
      <c r="N507" s="50">
        <f>I507</f>
        <v>1</v>
      </c>
      <c r="O507" s="43">
        <v>500000</v>
      </c>
      <c r="P507" s="51">
        <f>O507*N507</f>
        <v>500000</v>
      </c>
      <c r="Q507" s="61"/>
    </row>
    <row r="508" spans="1:17" x14ac:dyDescent="0.25">
      <c r="A508" s="37"/>
      <c r="B508" s="38"/>
      <c r="C508" s="45" t="s">
        <v>38</v>
      </c>
      <c r="D508" s="46"/>
      <c r="E508" s="46"/>
      <c r="F508" s="45"/>
      <c r="G508" s="45"/>
      <c r="H508" s="47"/>
      <c r="I508" s="45">
        <v>1</v>
      </c>
      <c r="J508" s="48" t="s">
        <v>32</v>
      </c>
      <c r="K508" s="47"/>
      <c r="L508" s="49"/>
      <c r="M508" s="48"/>
      <c r="N508" s="50">
        <f t="shared" ref="N508:N509" si="46">I508</f>
        <v>1</v>
      </c>
      <c r="O508" s="43">
        <v>500000</v>
      </c>
      <c r="P508" s="51">
        <f>O508*N508</f>
        <v>500000</v>
      </c>
      <c r="Q508" s="61"/>
    </row>
    <row r="509" spans="1:17" x14ac:dyDescent="0.25">
      <c r="A509" s="37"/>
      <c r="B509" s="38"/>
      <c r="C509" s="45" t="s">
        <v>39</v>
      </c>
      <c r="D509" s="46"/>
      <c r="E509" s="46"/>
      <c r="F509" s="45"/>
      <c r="G509" s="45"/>
      <c r="H509" s="47"/>
      <c r="I509" s="45">
        <v>1</v>
      </c>
      <c r="J509" s="48" t="s">
        <v>32</v>
      </c>
      <c r="K509" s="47"/>
      <c r="L509" s="49"/>
      <c r="M509" s="48"/>
      <c r="N509" s="50">
        <f t="shared" si="46"/>
        <v>1</v>
      </c>
      <c r="O509" s="43">
        <v>2000000</v>
      </c>
      <c r="P509" s="51">
        <f>O509*N509</f>
        <v>2000000</v>
      </c>
      <c r="Q509" s="61"/>
    </row>
    <row r="510" spans="1:17" x14ac:dyDescent="0.25">
      <c r="A510" s="37"/>
      <c r="B510" s="44"/>
      <c r="C510" s="45" t="s">
        <v>29</v>
      </c>
      <c r="D510" s="46"/>
      <c r="E510" s="46"/>
      <c r="F510" s="45">
        <v>20</v>
      </c>
      <c r="G510" s="45" t="s">
        <v>30</v>
      </c>
      <c r="H510" s="47" t="s">
        <v>31</v>
      </c>
      <c r="I510" s="45">
        <v>1</v>
      </c>
      <c r="J510" s="48" t="s">
        <v>32</v>
      </c>
      <c r="K510" s="47" t="s">
        <v>31</v>
      </c>
      <c r="L510" s="49">
        <v>1</v>
      </c>
      <c r="M510" s="48" t="s">
        <v>33</v>
      </c>
      <c r="N510" s="50">
        <f>F510*I510</f>
        <v>20</v>
      </c>
      <c r="O510" s="43">
        <v>64000</v>
      </c>
      <c r="P510" s="51">
        <f>O510*N510</f>
        <v>1280000</v>
      </c>
      <c r="Q510" s="61"/>
    </row>
    <row r="511" spans="1:17" x14ac:dyDescent="0.25">
      <c r="A511" s="37"/>
      <c r="B511" s="44"/>
      <c r="C511" s="45"/>
      <c r="D511" s="46"/>
      <c r="E511" s="46"/>
      <c r="F511" s="45"/>
      <c r="G511" s="45"/>
      <c r="H511" s="47"/>
      <c r="I511" s="45"/>
      <c r="J511" s="48"/>
      <c r="K511" s="47"/>
      <c r="L511" s="49"/>
      <c r="M511" s="48"/>
      <c r="N511" s="50"/>
      <c r="O511" s="53"/>
      <c r="P511" s="51"/>
      <c r="Q511" s="61"/>
    </row>
    <row r="512" spans="1:17" ht="51.75" customHeight="1" x14ac:dyDescent="0.25">
      <c r="A512" s="104" t="s">
        <v>57</v>
      </c>
      <c r="B512" s="332" t="s">
        <v>299</v>
      </c>
      <c r="C512" s="333"/>
      <c r="D512" s="334"/>
      <c r="E512" s="105" t="s">
        <v>53</v>
      </c>
      <c r="F512" s="106"/>
      <c r="G512" s="106"/>
      <c r="H512" s="106"/>
      <c r="I512" s="106"/>
      <c r="J512" s="107"/>
      <c r="K512" s="106"/>
      <c r="L512" s="108"/>
      <c r="M512" s="107"/>
      <c r="N512" s="93"/>
      <c r="O512" s="109"/>
      <c r="P512" s="110">
        <f>P514+P521+P561+P539</f>
        <v>302610000</v>
      </c>
      <c r="Q512" s="343"/>
    </row>
    <row r="513" spans="1:17" ht="15.75" customHeight="1" x14ac:dyDescent="0.25">
      <c r="A513" s="31"/>
      <c r="B513" s="91"/>
      <c r="C513" s="92"/>
      <c r="D513" s="32"/>
      <c r="E513" s="32"/>
      <c r="F513" s="1"/>
      <c r="G513" s="1"/>
      <c r="H513" s="1"/>
      <c r="I513" s="1"/>
      <c r="J513" s="2"/>
      <c r="K513" s="1"/>
      <c r="L513" s="4"/>
      <c r="M513" s="2"/>
      <c r="N513" s="24"/>
      <c r="O513" s="33"/>
      <c r="P513" s="34"/>
      <c r="Q513" s="343"/>
    </row>
    <row r="514" spans="1:17" ht="18" x14ac:dyDescent="0.25">
      <c r="A514" s="37" t="s">
        <v>26</v>
      </c>
      <c r="B514" s="38" t="s">
        <v>27</v>
      </c>
      <c r="C514" s="1"/>
      <c r="D514" s="32"/>
      <c r="E514" s="32"/>
      <c r="F514" s="1"/>
      <c r="G514" s="1"/>
      <c r="H514" s="1"/>
      <c r="I514" s="1"/>
      <c r="J514" s="2"/>
      <c r="K514" s="1"/>
      <c r="L514" s="4"/>
      <c r="M514" s="2"/>
      <c r="N514" s="24"/>
      <c r="O514" s="33"/>
      <c r="P514" s="39">
        <f>P515</f>
        <v>5280000</v>
      </c>
      <c r="Q514" s="343"/>
    </row>
    <row r="515" spans="1:17" x14ac:dyDescent="0.25">
      <c r="A515" s="37">
        <v>521211</v>
      </c>
      <c r="B515" s="40" t="s">
        <v>28</v>
      </c>
      <c r="C515" s="1"/>
      <c r="D515" s="32"/>
      <c r="E515" s="32"/>
      <c r="F515" s="1"/>
      <c r="G515" s="1"/>
      <c r="H515" s="1"/>
      <c r="I515" s="1"/>
      <c r="J515" s="2"/>
      <c r="K515" s="1"/>
      <c r="L515" s="41"/>
      <c r="M515" s="92"/>
      <c r="N515" s="42"/>
      <c r="O515" s="43"/>
      <c r="P515" s="34">
        <f>SUM(P516:P519)</f>
        <v>5280000</v>
      </c>
      <c r="Q515" s="343"/>
    </row>
    <row r="516" spans="1:17" x14ac:dyDescent="0.25">
      <c r="A516" s="37"/>
      <c r="B516" s="38"/>
      <c r="C516" s="45" t="s">
        <v>37</v>
      </c>
      <c r="D516" s="46"/>
      <c r="E516" s="46"/>
      <c r="F516" s="45"/>
      <c r="G516" s="45"/>
      <c r="H516" s="47"/>
      <c r="I516" s="45">
        <v>1</v>
      </c>
      <c r="J516" s="48" t="s">
        <v>32</v>
      </c>
      <c r="K516" s="47"/>
      <c r="L516" s="49"/>
      <c r="M516" s="48"/>
      <c r="N516" s="50">
        <f>I516</f>
        <v>1</v>
      </c>
      <c r="O516" s="43">
        <v>1000000</v>
      </c>
      <c r="P516" s="51">
        <f>O516*N516</f>
        <v>1000000</v>
      </c>
      <c r="Q516" s="343"/>
    </row>
    <row r="517" spans="1:17" x14ac:dyDescent="0.25">
      <c r="A517" s="37"/>
      <c r="B517" s="38"/>
      <c r="C517" s="45" t="s">
        <v>38</v>
      </c>
      <c r="D517" s="46"/>
      <c r="E517" s="46"/>
      <c r="F517" s="45"/>
      <c r="G517" s="45"/>
      <c r="H517" s="47"/>
      <c r="I517" s="45">
        <v>1</v>
      </c>
      <c r="J517" s="48" t="s">
        <v>32</v>
      </c>
      <c r="K517" s="47"/>
      <c r="L517" s="49"/>
      <c r="M517" s="48"/>
      <c r="N517" s="50">
        <f t="shared" ref="N517:N518" si="47">I517</f>
        <v>1</v>
      </c>
      <c r="O517" s="43">
        <v>1000000</v>
      </c>
      <c r="P517" s="51">
        <f>O517*N517</f>
        <v>1000000</v>
      </c>
      <c r="Q517" s="343"/>
    </row>
    <row r="518" spans="1:17" x14ac:dyDescent="0.25">
      <c r="A518" s="37"/>
      <c r="B518" s="38"/>
      <c r="C518" s="45" t="s">
        <v>39</v>
      </c>
      <c r="D518" s="46"/>
      <c r="E518" s="46"/>
      <c r="F518" s="45"/>
      <c r="G518" s="45"/>
      <c r="H518" s="47"/>
      <c r="I518" s="45">
        <v>1</v>
      </c>
      <c r="J518" s="48" t="s">
        <v>32</v>
      </c>
      <c r="K518" s="47"/>
      <c r="L518" s="49"/>
      <c r="M518" s="48"/>
      <c r="N518" s="50">
        <f t="shared" si="47"/>
        <v>1</v>
      </c>
      <c r="O518" s="43">
        <v>2000000</v>
      </c>
      <c r="P518" s="51">
        <f>O518*N518</f>
        <v>2000000</v>
      </c>
      <c r="Q518" s="343"/>
    </row>
    <row r="519" spans="1:17" x14ac:dyDescent="0.25">
      <c r="A519" s="37"/>
      <c r="B519" s="44"/>
      <c r="C519" s="45" t="s">
        <v>29</v>
      </c>
      <c r="D519" s="46"/>
      <c r="E519" s="46"/>
      <c r="F519" s="45">
        <v>20</v>
      </c>
      <c r="G519" s="45" t="s">
        <v>30</v>
      </c>
      <c r="H519" s="47" t="s">
        <v>31</v>
      </c>
      <c r="I519" s="45">
        <v>1</v>
      </c>
      <c r="J519" s="48" t="s">
        <v>32</v>
      </c>
      <c r="K519" s="47" t="s">
        <v>31</v>
      </c>
      <c r="L519" s="49">
        <v>1</v>
      </c>
      <c r="M519" s="48" t="s">
        <v>33</v>
      </c>
      <c r="N519" s="50">
        <f>F519*I519</f>
        <v>20</v>
      </c>
      <c r="O519" s="43">
        <v>64000</v>
      </c>
      <c r="P519" s="51">
        <f>O519*N519</f>
        <v>1280000</v>
      </c>
      <c r="Q519" s="343"/>
    </row>
    <row r="520" spans="1:17" ht="15.75" customHeight="1" x14ac:dyDescent="0.25">
      <c r="A520" s="37"/>
      <c r="B520" s="44"/>
      <c r="C520" s="45"/>
      <c r="D520" s="46"/>
      <c r="E520" s="46"/>
      <c r="F520" s="45"/>
      <c r="G520" s="45"/>
      <c r="H520" s="47"/>
      <c r="I520" s="45"/>
      <c r="J520" s="48"/>
      <c r="K520" s="47"/>
      <c r="L520" s="49"/>
      <c r="M520" s="48"/>
      <c r="N520" s="50"/>
      <c r="O520" s="43"/>
      <c r="P520" s="51"/>
      <c r="Q520" s="103"/>
    </row>
    <row r="521" spans="1:17" ht="18" x14ac:dyDescent="0.25">
      <c r="A521" s="37" t="s">
        <v>34</v>
      </c>
      <c r="B521" s="38" t="s">
        <v>54</v>
      </c>
      <c r="C521" s="2"/>
      <c r="D521" s="63"/>
      <c r="E521" s="63"/>
      <c r="F521" s="2"/>
      <c r="G521" s="2"/>
      <c r="H521" s="2"/>
      <c r="I521" s="1"/>
      <c r="J521" s="2"/>
      <c r="K521" s="1"/>
      <c r="L521" s="41"/>
      <c r="M521" s="92"/>
      <c r="N521" s="42"/>
      <c r="O521" s="43"/>
      <c r="P521" s="39">
        <f>P524+P529+P532+P522</f>
        <v>162000000</v>
      </c>
      <c r="Q521" s="103"/>
    </row>
    <row r="522" spans="1:17" x14ac:dyDescent="0.25">
      <c r="A522" s="37">
        <v>521114</v>
      </c>
      <c r="B522" s="38" t="s">
        <v>35</v>
      </c>
      <c r="C522" s="2"/>
      <c r="D522" s="24"/>
      <c r="E522" s="24"/>
      <c r="N522" s="24"/>
      <c r="O522" s="33"/>
      <c r="P522" s="34">
        <f>SUM(P523)</f>
        <v>750000</v>
      </c>
      <c r="Q522" s="103"/>
    </row>
    <row r="523" spans="1:17" x14ac:dyDescent="0.25">
      <c r="A523" s="52"/>
      <c r="B523" s="44"/>
      <c r="C523" s="45" t="s">
        <v>36</v>
      </c>
      <c r="D523" s="46"/>
      <c r="E523" s="46"/>
      <c r="F523" s="45"/>
      <c r="G523" s="45"/>
      <c r="H523" s="47"/>
      <c r="I523" s="45">
        <v>3</v>
      </c>
      <c r="J523" s="48" t="s">
        <v>32</v>
      </c>
      <c r="K523" s="47"/>
      <c r="L523" s="49"/>
      <c r="M523" s="48"/>
      <c r="N523" s="50">
        <f>I523</f>
        <v>3</v>
      </c>
      <c r="O523" s="43">
        <v>250000</v>
      </c>
      <c r="P523" s="51">
        <f>O523*N523</f>
        <v>750000</v>
      </c>
      <c r="Q523" s="103"/>
    </row>
    <row r="524" spans="1:17" x14ac:dyDescent="0.25">
      <c r="A524" s="37">
        <v>521211</v>
      </c>
      <c r="B524" s="40" t="s">
        <v>28</v>
      </c>
      <c r="C524" s="1"/>
      <c r="D524" s="32"/>
      <c r="E524" s="32"/>
      <c r="F524" s="1"/>
      <c r="G524" s="1"/>
      <c r="H524" s="1"/>
      <c r="I524" s="1"/>
      <c r="J524" s="2"/>
      <c r="K524" s="1"/>
      <c r="L524" s="41"/>
      <c r="M524" s="92"/>
      <c r="N524" s="42"/>
      <c r="O524" s="43"/>
      <c r="P524" s="34">
        <f>SUM(P525:P528)</f>
        <v>21600000</v>
      </c>
      <c r="Q524" s="103"/>
    </row>
    <row r="525" spans="1:17" x14ac:dyDescent="0.25">
      <c r="A525" s="37"/>
      <c r="B525" s="38"/>
      <c r="C525" s="45" t="s">
        <v>37</v>
      </c>
      <c r="D525" s="46"/>
      <c r="E525" s="46"/>
      <c r="F525" s="45"/>
      <c r="G525" s="45"/>
      <c r="H525" s="47"/>
      <c r="I525" s="45">
        <v>3</v>
      </c>
      <c r="J525" s="48" t="s">
        <v>32</v>
      </c>
      <c r="K525" s="47"/>
      <c r="L525" s="49"/>
      <c r="M525" s="48"/>
      <c r="N525" s="50">
        <f>I525</f>
        <v>3</v>
      </c>
      <c r="O525" s="43">
        <v>1000000</v>
      </c>
      <c r="P525" s="51">
        <f>O525*N525</f>
        <v>3000000</v>
      </c>
      <c r="Q525" s="103"/>
    </row>
    <row r="526" spans="1:17" x14ac:dyDescent="0.25">
      <c r="A526" s="37"/>
      <c r="B526" s="38"/>
      <c r="C526" s="45" t="s">
        <v>38</v>
      </c>
      <c r="D526" s="46"/>
      <c r="E526" s="46"/>
      <c r="F526" s="45"/>
      <c r="G526" s="45"/>
      <c r="H526" s="47"/>
      <c r="I526" s="45">
        <v>3</v>
      </c>
      <c r="J526" s="48" t="s">
        <v>32</v>
      </c>
      <c r="K526" s="47"/>
      <c r="L526" s="49"/>
      <c r="M526" s="48"/>
      <c r="N526" s="50">
        <f t="shared" ref="N526:N527" si="48">I526</f>
        <v>3</v>
      </c>
      <c r="O526" s="43">
        <v>1000000</v>
      </c>
      <c r="P526" s="51">
        <f>O526*N526</f>
        <v>3000000</v>
      </c>
      <c r="Q526" s="103"/>
    </row>
    <row r="527" spans="1:17" x14ac:dyDescent="0.25">
      <c r="A527" s="37"/>
      <c r="B527" s="38"/>
      <c r="C527" s="45" t="s">
        <v>39</v>
      </c>
      <c r="D527" s="46"/>
      <c r="E527" s="46"/>
      <c r="F527" s="45"/>
      <c r="G527" s="45"/>
      <c r="H527" s="47"/>
      <c r="I527" s="45">
        <v>3</v>
      </c>
      <c r="J527" s="48" t="s">
        <v>32</v>
      </c>
      <c r="K527" s="47"/>
      <c r="L527" s="49"/>
      <c r="M527" s="48"/>
      <c r="N527" s="50">
        <f t="shared" si="48"/>
        <v>3</v>
      </c>
      <c r="O527" s="43">
        <v>2000000</v>
      </c>
      <c r="P527" s="51">
        <f>O527*N527</f>
        <v>6000000</v>
      </c>
      <c r="Q527" s="103"/>
    </row>
    <row r="528" spans="1:17" x14ac:dyDescent="0.25">
      <c r="A528" s="37"/>
      <c r="B528" s="44"/>
      <c r="C528" s="45" t="s">
        <v>29</v>
      </c>
      <c r="D528" s="46"/>
      <c r="E528" s="46"/>
      <c r="F528" s="45">
        <v>25</v>
      </c>
      <c r="G528" s="45" t="s">
        <v>30</v>
      </c>
      <c r="H528" s="47" t="s">
        <v>31</v>
      </c>
      <c r="I528" s="45">
        <v>6</v>
      </c>
      <c r="J528" s="48" t="s">
        <v>32</v>
      </c>
      <c r="K528" s="47" t="s">
        <v>31</v>
      </c>
      <c r="L528" s="49">
        <v>1</v>
      </c>
      <c r="M528" s="48" t="s">
        <v>33</v>
      </c>
      <c r="N528" s="50">
        <f>F528*I528</f>
        <v>150</v>
      </c>
      <c r="O528" s="43">
        <v>64000</v>
      </c>
      <c r="P528" s="51">
        <f>O528*N528</f>
        <v>9600000</v>
      </c>
      <c r="Q528" s="187"/>
    </row>
    <row r="529" spans="1:17" x14ac:dyDescent="0.25">
      <c r="A529" s="37">
        <v>522151</v>
      </c>
      <c r="B529" s="40" t="s">
        <v>40</v>
      </c>
      <c r="C529" s="1"/>
      <c r="D529" s="32"/>
      <c r="E529" s="32"/>
      <c r="F529" s="1"/>
      <c r="G529" s="1"/>
      <c r="H529" s="1"/>
      <c r="I529" s="2"/>
      <c r="J529" s="48"/>
      <c r="K529" s="47"/>
      <c r="L529" s="49"/>
      <c r="M529" s="48"/>
      <c r="N529" s="50"/>
      <c r="O529" s="53"/>
      <c r="P529" s="34">
        <f>SUM(P530:P531)</f>
        <v>44400000</v>
      </c>
      <c r="Q529" s="103"/>
    </row>
    <row r="530" spans="1:17" x14ac:dyDescent="0.25">
      <c r="A530" s="37"/>
      <c r="B530" s="44"/>
      <c r="C530" s="45" t="s">
        <v>41</v>
      </c>
      <c r="D530" s="46"/>
      <c r="E530" s="46"/>
      <c r="F530" s="45">
        <v>4</v>
      </c>
      <c r="G530" s="45" t="s">
        <v>30</v>
      </c>
      <c r="H530" s="47" t="s">
        <v>31</v>
      </c>
      <c r="I530" s="45">
        <v>1</v>
      </c>
      <c r="J530" s="48" t="s">
        <v>42</v>
      </c>
      <c r="K530" s="47" t="s">
        <v>31</v>
      </c>
      <c r="L530" s="49">
        <v>6</v>
      </c>
      <c r="M530" s="48" t="s">
        <v>32</v>
      </c>
      <c r="N530" s="50">
        <f>L530*I530*F530</f>
        <v>24</v>
      </c>
      <c r="O530" s="53">
        <v>1500000</v>
      </c>
      <c r="P530" s="54">
        <f>O530*N530</f>
        <v>36000000</v>
      </c>
      <c r="Q530" s="103"/>
    </row>
    <row r="531" spans="1:17" x14ac:dyDescent="0.25">
      <c r="A531" s="37"/>
      <c r="B531" s="44"/>
      <c r="C531" s="45" t="s">
        <v>43</v>
      </c>
      <c r="D531" s="46"/>
      <c r="E531" s="46"/>
      <c r="F531" s="45">
        <v>2</v>
      </c>
      <c r="G531" s="45" t="s">
        <v>30</v>
      </c>
      <c r="H531" s="47" t="s">
        <v>31</v>
      </c>
      <c r="I531" s="45">
        <v>1</v>
      </c>
      <c r="J531" s="48" t="s">
        <v>42</v>
      </c>
      <c r="K531" s="47" t="s">
        <v>31</v>
      </c>
      <c r="L531" s="49">
        <v>6</v>
      </c>
      <c r="M531" s="48" t="s">
        <v>32</v>
      </c>
      <c r="N531" s="50">
        <f t="shared" ref="N531" si="49">L531*I531*F531</f>
        <v>12</v>
      </c>
      <c r="O531" s="53">
        <v>700000</v>
      </c>
      <c r="P531" s="54">
        <f>O531*N531</f>
        <v>8400000</v>
      </c>
      <c r="Q531" s="103"/>
    </row>
    <row r="532" spans="1:17" x14ac:dyDescent="0.25">
      <c r="A532" s="31" t="s">
        <v>44</v>
      </c>
      <c r="B532" s="56" t="s">
        <v>45</v>
      </c>
      <c r="C532" s="57"/>
      <c r="D532" s="58"/>
      <c r="E532" s="58"/>
      <c r="F532" s="57"/>
      <c r="G532" s="57"/>
      <c r="H532" s="57"/>
      <c r="I532" s="57"/>
      <c r="J532" s="57"/>
      <c r="K532" s="57"/>
      <c r="L532" s="59"/>
      <c r="M532" s="60"/>
      <c r="N532" s="50"/>
      <c r="O532" s="103"/>
      <c r="P532" s="62">
        <f>SUM(P533:P537)</f>
        <v>95250000</v>
      </c>
      <c r="Q532" s="103"/>
    </row>
    <row r="533" spans="1:17" x14ac:dyDescent="0.25">
      <c r="A533" s="37"/>
      <c r="B533" s="44"/>
      <c r="C533" s="45" t="s">
        <v>55</v>
      </c>
      <c r="D533" s="46"/>
      <c r="E533" s="46"/>
      <c r="F533" s="45">
        <v>25</v>
      </c>
      <c r="G533" s="45" t="s">
        <v>30</v>
      </c>
      <c r="H533" s="47" t="s">
        <v>31</v>
      </c>
      <c r="I533" s="45">
        <v>1</v>
      </c>
      <c r="J533" s="48" t="s">
        <v>33</v>
      </c>
      <c r="K533" s="47" t="s">
        <v>31</v>
      </c>
      <c r="L533" s="49">
        <v>3</v>
      </c>
      <c r="M533" s="48" t="s">
        <v>48</v>
      </c>
      <c r="N533" s="50">
        <f>F533*I533*L533</f>
        <v>75</v>
      </c>
      <c r="O533" s="53">
        <v>330000</v>
      </c>
      <c r="P533" s="51">
        <f>O533*N533</f>
        <v>24750000</v>
      </c>
      <c r="Q533" s="360"/>
    </row>
    <row r="534" spans="1:17" x14ac:dyDescent="0.25">
      <c r="A534" s="37"/>
      <c r="B534" s="44"/>
      <c r="C534" s="45" t="s">
        <v>46</v>
      </c>
      <c r="D534" s="46"/>
      <c r="E534" s="46"/>
      <c r="F534" s="45">
        <v>25</v>
      </c>
      <c r="G534" s="45" t="s">
        <v>30</v>
      </c>
      <c r="H534" s="47" t="s">
        <v>31</v>
      </c>
      <c r="I534" s="45">
        <v>1</v>
      </c>
      <c r="J534" s="48" t="s">
        <v>47</v>
      </c>
      <c r="K534" s="47" t="s">
        <v>31</v>
      </c>
      <c r="L534" s="49">
        <v>3</v>
      </c>
      <c r="M534" s="48" t="s">
        <v>48</v>
      </c>
      <c r="N534" s="50">
        <f>F534*I534*L534</f>
        <v>75</v>
      </c>
      <c r="O534" s="53">
        <v>150000</v>
      </c>
      <c r="P534" s="51">
        <f>O534*N534</f>
        <v>11250000</v>
      </c>
      <c r="Q534" s="360"/>
    </row>
    <row r="535" spans="1:17" x14ac:dyDescent="0.25">
      <c r="A535" s="37"/>
      <c r="B535" s="44"/>
      <c r="C535" s="45" t="s">
        <v>56</v>
      </c>
      <c r="D535" s="46"/>
      <c r="E535" s="46"/>
      <c r="F535" s="45">
        <v>25</v>
      </c>
      <c r="G535" s="45" t="s">
        <v>30</v>
      </c>
      <c r="H535" s="47" t="s">
        <v>31</v>
      </c>
      <c r="I535" s="45">
        <v>1</v>
      </c>
      <c r="J535" s="48" t="s">
        <v>33</v>
      </c>
      <c r="K535" s="47" t="s">
        <v>31</v>
      </c>
      <c r="L535" s="49">
        <v>3</v>
      </c>
      <c r="M535" s="48" t="s">
        <v>48</v>
      </c>
      <c r="N535" s="50">
        <f>F535*I535*L535</f>
        <v>75</v>
      </c>
      <c r="O535" s="53">
        <v>130000</v>
      </c>
      <c r="P535" s="51">
        <f>O535*N535</f>
        <v>9750000</v>
      </c>
      <c r="Q535" s="360"/>
    </row>
    <row r="536" spans="1:17" x14ac:dyDescent="0.25">
      <c r="A536" s="37"/>
      <c r="B536" s="44"/>
      <c r="C536" s="45" t="s">
        <v>161</v>
      </c>
      <c r="D536" s="46"/>
      <c r="E536" s="46"/>
      <c r="F536" s="45">
        <v>5</v>
      </c>
      <c r="G536" s="45" t="s">
        <v>30</v>
      </c>
      <c r="H536" s="47" t="s">
        <v>31</v>
      </c>
      <c r="I536" s="45">
        <v>1</v>
      </c>
      <c r="J536" s="48" t="s">
        <v>47</v>
      </c>
      <c r="K536" s="47" t="s">
        <v>31</v>
      </c>
      <c r="L536" s="49">
        <v>6</v>
      </c>
      <c r="M536" s="48" t="s">
        <v>48</v>
      </c>
      <c r="N536" s="50">
        <f>F536*I536*L536</f>
        <v>30</v>
      </c>
      <c r="O536" s="53">
        <v>150000</v>
      </c>
      <c r="P536" s="51">
        <f>O536*N536</f>
        <v>4500000</v>
      </c>
      <c r="Q536" s="103"/>
    </row>
    <row r="537" spans="1:17" x14ac:dyDescent="0.25">
      <c r="A537" s="37"/>
      <c r="B537" s="44"/>
      <c r="C537" s="45" t="s">
        <v>157</v>
      </c>
      <c r="D537" s="46"/>
      <c r="E537" s="46"/>
      <c r="F537" s="45">
        <v>25</v>
      </c>
      <c r="G537" s="45" t="s">
        <v>30</v>
      </c>
      <c r="H537" s="47" t="s">
        <v>31</v>
      </c>
      <c r="I537" s="45">
        <v>1</v>
      </c>
      <c r="J537" s="48" t="s">
        <v>33</v>
      </c>
      <c r="K537" s="47" t="s">
        <v>31</v>
      </c>
      <c r="L537" s="49">
        <v>6</v>
      </c>
      <c r="M537" s="48" t="s">
        <v>48</v>
      </c>
      <c r="N537" s="50">
        <f>F537*I537*L537</f>
        <v>150</v>
      </c>
      <c r="O537" s="53">
        <v>300000</v>
      </c>
      <c r="P537" s="51">
        <f>O537*N537</f>
        <v>45000000</v>
      </c>
      <c r="Q537" s="103"/>
    </row>
    <row r="538" spans="1:17" x14ac:dyDescent="0.25">
      <c r="A538" s="37"/>
      <c r="B538" s="44"/>
      <c r="C538" s="45"/>
      <c r="D538" s="46"/>
      <c r="E538" s="46"/>
      <c r="F538" s="45"/>
      <c r="G538" s="45"/>
      <c r="H538" s="47"/>
      <c r="I538" s="45"/>
      <c r="J538" s="48"/>
      <c r="K538" s="47"/>
      <c r="L538" s="49"/>
      <c r="M538" s="48"/>
      <c r="N538" s="50"/>
      <c r="O538" s="53"/>
      <c r="P538" s="51"/>
      <c r="Q538" s="103"/>
    </row>
    <row r="539" spans="1:17" ht="18" x14ac:dyDescent="0.25">
      <c r="A539" s="37" t="s">
        <v>49</v>
      </c>
      <c r="B539" s="38" t="s">
        <v>85</v>
      </c>
      <c r="C539" s="45"/>
      <c r="D539" s="46"/>
      <c r="E539" s="46"/>
      <c r="F539" s="45"/>
      <c r="G539" s="45"/>
      <c r="H539" s="47"/>
      <c r="I539" s="45"/>
      <c r="J539" s="48"/>
      <c r="K539" s="47"/>
      <c r="L539" s="49"/>
      <c r="M539" s="48"/>
      <c r="N539" s="50"/>
      <c r="O539" s="43"/>
      <c r="P539" s="39">
        <f>P542+P547+P553+P540+P550</f>
        <v>131050000</v>
      </c>
      <c r="Q539" s="103"/>
    </row>
    <row r="540" spans="1:17" x14ac:dyDescent="0.25">
      <c r="A540" s="37">
        <v>521114</v>
      </c>
      <c r="B540" s="38" t="s">
        <v>35</v>
      </c>
      <c r="C540" s="2"/>
      <c r="D540" s="24"/>
      <c r="E540" s="24"/>
      <c r="N540" s="24"/>
      <c r="O540" s="33"/>
      <c r="P540" s="34">
        <f>SUM(P541)</f>
        <v>250000</v>
      </c>
      <c r="Q540" s="103"/>
    </row>
    <row r="541" spans="1:17" x14ac:dyDescent="0.25">
      <c r="A541" s="52"/>
      <c r="B541" s="44"/>
      <c r="C541" s="45" t="s">
        <v>36</v>
      </c>
      <c r="D541" s="46"/>
      <c r="E541" s="46"/>
      <c r="F541" s="45"/>
      <c r="G541" s="45"/>
      <c r="H541" s="47"/>
      <c r="I541" s="45">
        <v>1</v>
      </c>
      <c r="J541" s="48" t="s">
        <v>32</v>
      </c>
      <c r="K541" s="47"/>
      <c r="L541" s="49"/>
      <c r="M541" s="48"/>
      <c r="N541" s="50">
        <f>I541</f>
        <v>1</v>
      </c>
      <c r="O541" s="43">
        <v>250000</v>
      </c>
      <c r="P541" s="51">
        <f>O541*N541</f>
        <v>250000</v>
      </c>
      <c r="Q541" s="103"/>
    </row>
    <row r="542" spans="1:17" x14ac:dyDescent="0.25">
      <c r="A542" s="37">
        <v>521211</v>
      </c>
      <c r="B542" s="40" t="s">
        <v>28</v>
      </c>
      <c r="C542" s="1"/>
      <c r="D542" s="32"/>
      <c r="E542" s="32"/>
      <c r="F542" s="1"/>
      <c r="G542" s="1"/>
      <c r="H542" s="1"/>
      <c r="I542" s="1"/>
      <c r="J542" s="2"/>
      <c r="K542" s="1"/>
      <c r="L542" s="41"/>
      <c r="M542" s="92"/>
      <c r="N542" s="42"/>
      <c r="O542" s="43"/>
      <c r="P542" s="34">
        <f>SUM(P543:P546)</f>
        <v>12100000</v>
      </c>
      <c r="Q542" s="103"/>
    </row>
    <row r="543" spans="1:17" x14ac:dyDescent="0.25">
      <c r="A543" s="37"/>
      <c r="B543" s="38"/>
      <c r="C543" s="45" t="s">
        <v>37</v>
      </c>
      <c r="D543" s="46"/>
      <c r="E543" s="46"/>
      <c r="F543" s="45"/>
      <c r="G543" s="45"/>
      <c r="H543" s="47"/>
      <c r="I543" s="45">
        <v>1</v>
      </c>
      <c r="J543" s="48" t="s">
        <v>32</v>
      </c>
      <c r="K543" s="47"/>
      <c r="L543" s="49"/>
      <c r="M543" s="48"/>
      <c r="N543" s="50">
        <f>I543</f>
        <v>1</v>
      </c>
      <c r="O543" s="43">
        <v>1000000</v>
      </c>
      <c r="P543" s="51">
        <f>O543*N543</f>
        <v>1000000</v>
      </c>
      <c r="Q543" s="103"/>
    </row>
    <row r="544" spans="1:17" x14ac:dyDescent="0.25">
      <c r="A544" s="37"/>
      <c r="B544" s="38"/>
      <c r="C544" s="45" t="s">
        <v>38</v>
      </c>
      <c r="D544" s="46"/>
      <c r="E544" s="46"/>
      <c r="F544" s="45"/>
      <c r="G544" s="45"/>
      <c r="H544" s="47"/>
      <c r="I544" s="45">
        <v>1</v>
      </c>
      <c r="J544" s="48" t="s">
        <v>32</v>
      </c>
      <c r="K544" s="47"/>
      <c r="L544" s="49"/>
      <c r="M544" s="48"/>
      <c r="N544" s="50">
        <f t="shared" ref="N544:N545" si="50">I544</f>
        <v>1</v>
      </c>
      <c r="O544" s="43">
        <v>1000000</v>
      </c>
      <c r="P544" s="51">
        <f>O544*N544</f>
        <v>1000000</v>
      </c>
      <c r="Q544" s="103"/>
    </row>
    <row r="545" spans="1:17" x14ac:dyDescent="0.25">
      <c r="A545" s="37"/>
      <c r="B545" s="38"/>
      <c r="C545" s="45" t="s">
        <v>39</v>
      </c>
      <c r="D545" s="46"/>
      <c r="E545" s="46"/>
      <c r="F545" s="45"/>
      <c r="G545" s="45"/>
      <c r="H545" s="47"/>
      <c r="I545" s="45">
        <v>1</v>
      </c>
      <c r="J545" s="48" t="s">
        <v>32</v>
      </c>
      <c r="K545" s="47"/>
      <c r="L545" s="49"/>
      <c r="M545" s="48"/>
      <c r="N545" s="50">
        <f t="shared" si="50"/>
        <v>1</v>
      </c>
      <c r="O545" s="43">
        <v>2500000</v>
      </c>
      <c r="P545" s="51">
        <f>O545*N545</f>
        <v>2500000</v>
      </c>
      <c r="Q545" s="103"/>
    </row>
    <row r="546" spans="1:17" x14ac:dyDescent="0.25">
      <c r="A546" s="37"/>
      <c r="B546" s="44"/>
      <c r="C546" s="45" t="s">
        <v>293</v>
      </c>
      <c r="D546" s="46"/>
      <c r="E546" s="46"/>
      <c r="F546" s="45">
        <v>38</v>
      </c>
      <c r="G546" s="45" t="s">
        <v>30</v>
      </c>
      <c r="H546" s="47" t="s">
        <v>31</v>
      </c>
      <c r="I546" s="45">
        <v>1</v>
      </c>
      <c r="J546" s="48" t="s">
        <v>32</v>
      </c>
      <c r="K546" s="47"/>
      <c r="L546" s="49"/>
      <c r="M546" s="48"/>
      <c r="N546" s="50">
        <f>I546*F546</f>
        <v>38</v>
      </c>
      <c r="O546" s="43">
        <v>200000</v>
      </c>
      <c r="P546" s="51">
        <f>O546*N546</f>
        <v>7600000</v>
      </c>
      <c r="Q546" s="54"/>
    </row>
    <row r="547" spans="1:17" x14ac:dyDescent="0.25">
      <c r="A547" s="37">
        <v>522151</v>
      </c>
      <c r="B547" s="40" t="s">
        <v>40</v>
      </c>
      <c r="C547" s="1"/>
      <c r="D547" s="32"/>
      <c r="E547" s="32"/>
      <c r="F547" s="1"/>
      <c r="G547" s="1"/>
      <c r="H547" s="1"/>
      <c r="I547" s="2"/>
      <c r="J547" s="48"/>
      <c r="K547" s="47"/>
      <c r="L547" s="49"/>
      <c r="M547" s="48"/>
      <c r="N547" s="50"/>
      <c r="O547" s="53"/>
      <c r="P547" s="34">
        <f>SUM(P548:P549)</f>
        <v>20800000</v>
      </c>
      <c r="Q547" s="103"/>
    </row>
    <row r="548" spans="1:17" x14ac:dyDescent="0.25">
      <c r="A548" s="37"/>
      <c r="B548" s="44"/>
      <c r="C548" s="45" t="s">
        <v>41</v>
      </c>
      <c r="D548" s="46"/>
      <c r="E548" s="46"/>
      <c r="F548" s="45">
        <v>6</v>
      </c>
      <c r="G548" s="45" t="s">
        <v>30</v>
      </c>
      <c r="H548" s="47" t="s">
        <v>31</v>
      </c>
      <c r="I548" s="45">
        <v>2</v>
      </c>
      <c r="J548" s="48" t="s">
        <v>42</v>
      </c>
      <c r="K548" s="47" t="s">
        <v>31</v>
      </c>
      <c r="L548" s="49">
        <v>1</v>
      </c>
      <c r="M548" s="48" t="s">
        <v>32</v>
      </c>
      <c r="N548" s="50">
        <f t="shared" ref="N548:N549" si="51">L548*I548*F548</f>
        <v>12</v>
      </c>
      <c r="O548" s="53">
        <v>1500000</v>
      </c>
      <c r="P548" s="54">
        <f>O548*N548</f>
        <v>18000000</v>
      </c>
      <c r="Q548" s="103"/>
    </row>
    <row r="549" spans="1:17" x14ac:dyDescent="0.25">
      <c r="A549" s="37"/>
      <c r="B549" s="44"/>
      <c r="C549" s="45" t="s">
        <v>43</v>
      </c>
      <c r="D549" s="46"/>
      <c r="E549" s="46"/>
      <c r="F549" s="45">
        <v>2</v>
      </c>
      <c r="G549" s="45" t="s">
        <v>30</v>
      </c>
      <c r="H549" s="47" t="s">
        <v>31</v>
      </c>
      <c r="I549" s="45">
        <v>2</v>
      </c>
      <c r="J549" s="48" t="s">
        <v>42</v>
      </c>
      <c r="K549" s="47" t="s">
        <v>31</v>
      </c>
      <c r="L549" s="49">
        <v>1</v>
      </c>
      <c r="M549" s="48" t="s">
        <v>32</v>
      </c>
      <c r="N549" s="50">
        <f t="shared" si="51"/>
        <v>4</v>
      </c>
      <c r="O549" s="53">
        <v>700000</v>
      </c>
      <c r="P549" s="54">
        <f>O549*N549</f>
        <v>2800000</v>
      </c>
      <c r="Q549" s="103"/>
    </row>
    <row r="550" spans="1:17" x14ac:dyDescent="0.25">
      <c r="A550" s="55" t="s">
        <v>159</v>
      </c>
      <c r="B550" s="56" t="s">
        <v>58</v>
      </c>
      <c r="C550" s="57"/>
      <c r="D550" s="58"/>
      <c r="E550" s="58"/>
      <c r="F550" s="57"/>
      <c r="G550" s="57"/>
      <c r="H550" s="57"/>
      <c r="I550" s="57"/>
      <c r="J550" s="57"/>
      <c r="K550" s="57"/>
      <c r="L550" s="59"/>
      <c r="M550" s="60"/>
      <c r="N550" s="50"/>
      <c r="O550" s="187"/>
      <c r="P550" s="62">
        <f>SUM(P551:P552)</f>
        <v>8000000</v>
      </c>
      <c r="Q550" s="187"/>
    </row>
    <row r="551" spans="1:17" x14ac:dyDescent="0.25">
      <c r="A551" s="37"/>
      <c r="B551" s="44"/>
      <c r="C551" s="45" t="s">
        <v>61</v>
      </c>
      <c r="D551" s="46"/>
      <c r="E551" s="46"/>
      <c r="F551" s="45">
        <v>8</v>
      </c>
      <c r="G551" s="45" t="s">
        <v>30</v>
      </c>
      <c r="H551" s="47" t="s">
        <v>31</v>
      </c>
      <c r="I551" s="45">
        <v>1</v>
      </c>
      <c r="J551" s="48" t="s">
        <v>33</v>
      </c>
      <c r="K551" s="47" t="s">
        <v>31</v>
      </c>
      <c r="L551" s="49">
        <v>1</v>
      </c>
      <c r="M551" s="48" t="s">
        <v>48</v>
      </c>
      <c r="N551" s="50">
        <f>F551*I551*L551</f>
        <v>8</v>
      </c>
      <c r="O551" s="53">
        <v>550000</v>
      </c>
      <c r="P551" s="51">
        <f>O551*N551</f>
        <v>4400000</v>
      </c>
      <c r="Q551" s="187"/>
    </row>
    <row r="552" spans="1:17" x14ac:dyDescent="0.25">
      <c r="A552" s="37"/>
      <c r="B552" s="44"/>
      <c r="C552" s="45" t="s">
        <v>158</v>
      </c>
      <c r="D552" s="46"/>
      <c r="E552" s="46"/>
      <c r="F552" s="45">
        <v>8</v>
      </c>
      <c r="G552" s="45" t="s">
        <v>30</v>
      </c>
      <c r="H552" s="47" t="s">
        <v>31</v>
      </c>
      <c r="I552" s="45">
        <v>1</v>
      </c>
      <c r="J552" s="48" t="s">
        <v>33</v>
      </c>
      <c r="K552" s="47" t="s">
        <v>31</v>
      </c>
      <c r="L552" s="49">
        <v>1</v>
      </c>
      <c r="M552" s="48" t="s">
        <v>48</v>
      </c>
      <c r="N552" s="50">
        <f>F552*I552*L552</f>
        <v>8</v>
      </c>
      <c r="O552" s="53">
        <v>450000</v>
      </c>
      <c r="P552" s="51">
        <f>O552*N552</f>
        <v>3600000</v>
      </c>
      <c r="Q552" s="187"/>
    </row>
    <row r="553" spans="1:17" x14ac:dyDescent="0.25">
      <c r="A553" s="55" t="s">
        <v>44</v>
      </c>
      <c r="B553" s="56" t="s">
        <v>45</v>
      </c>
      <c r="C553" s="57"/>
      <c r="D553" s="58"/>
      <c r="E553" s="58"/>
      <c r="F553" s="57"/>
      <c r="G553" s="57"/>
      <c r="H553" s="57"/>
      <c r="I553" s="57"/>
      <c r="J553" s="57"/>
      <c r="K553" s="57"/>
      <c r="L553" s="59"/>
      <c r="M553" s="60"/>
      <c r="N553" s="50"/>
      <c r="O553" s="103"/>
      <c r="P553" s="62">
        <f>SUM(P554:P559)</f>
        <v>89900000</v>
      </c>
      <c r="Q553" s="103" t="s">
        <v>90</v>
      </c>
    </row>
    <row r="554" spans="1:17" x14ac:dyDescent="0.25">
      <c r="A554" s="37"/>
      <c r="B554" s="44"/>
      <c r="C554" s="45" t="s">
        <v>55</v>
      </c>
      <c r="D554" s="46"/>
      <c r="E554" s="46"/>
      <c r="F554" s="45">
        <v>30</v>
      </c>
      <c r="G554" s="45" t="s">
        <v>30</v>
      </c>
      <c r="H554" s="47" t="s">
        <v>31</v>
      </c>
      <c r="I554" s="45">
        <v>1</v>
      </c>
      <c r="J554" s="48" t="s">
        <v>33</v>
      </c>
      <c r="K554" s="47" t="s">
        <v>31</v>
      </c>
      <c r="L554" s="49">
        <v>1</v>
      </c>
      <c r="M554" s="48" t="s">
        <v>48</v>
      </c>
      <c r="N554" s="50">
        <f t="shared" ref="N554:N559" si="52">F554*I554*L554</f>
        <v>30</v>
      </c>
      <c r="O554" s="53">
        <v>330000</v>
      </c>
      <c r="P554" s="51">
        <f t="shared" ref="P554:P559" si="53">O554*N554</f>
        <v>9900000</v>
      </c>
      <c r="Q554" s="358" t="s">
        <v>180</v>
      </c>
    </row>
    <row r="555" spans="1:17" x14ac:dyDescent="0.25">
      <c r="A555" s="37"/>
      <c r="B555" s="44"/>
      <c r="C555" s="45" t="s">
        <v>46</v>
      </c>
      <c r="D555" s="46"/>
      <c r="E555" s="46"/>
      <c r="F555" s="45">
        <v>30</v>
      </c>
      <c r="G555" s="45" t="s">
        <v>30</v>
      </c>
      <c r="H555" s="47" t="s">
        <v>31</v>
      </c>
      <c r="I555" s="45">
        <v>1</v>
      </c>
      <c r="J555" s="48" t="s">
        <v>47</v>
      </c>
      <c r="K555" s="47" t="s">
        <v>31</v>
      </c>
      <c r="L555" s="49">
        <v>1</v>
      </c>
      <c r="M555" s="48" t="s">
        <v>48</v>
      </c>
      <c r="N555" s="50">
        <f t="shared" si="52"/>
        <v>30</v>
      </c>
      <c r="O555" s="53">
        <v>150000</v>
      </c>
      <c r="P555" s="51">
        <f t="shared" si="53"/>
        <v>4500000</v>
      </c>
      <c r="Q555" s="358"/>
    </row>
    <row r="556" spans="1:17" x14ac:dyDescent="0.25">
      <c r="A556" s="37"/>
      <c r="B556" s="44"/>
      <c r="C556" s="45" t="s">
        <v>56</v>
      </c>
      <c r="D556" s="46"/>
      <c r="E556" s="46"/>
      <c r="F556" s="45">
        <v>30</v>
      </c>
      <c r="G556" s="45" t="s">
        <v>30</v>
      </c>
      <c r="H556" s="47" t="s">
        <v>31</v>
      </c>
      <c r="I556" s="45">
        <v>1</v>
      </c>
      <c r="J556" s="48" t="s">
        <v>33</v>
      </c>
      <c r="K556" s="47" t="s">
        <v>31</v>
      </c>
      <c r="L556" s="49">
        <v>1</v>
      </c>
      <c r="M556" s="48" t="s">
        <v>48</v>
      </c>
      <c r="N556" s="50">
        <f t="shared" si="52"/>
        <v>30</v>
      </c>
      <c r="O556" s="53">
        <v>130000</v>
      </c>
      <c r="P556" s="51">
        <f t="shared" si="53"/>
        <v>3900000</v>
      </c>
      <c r="Q556" s="358"/>
    </row>
    <row r="557" spans="1:17" ht="15.75" customHeight="1" x14ac:dyDescent="0.25">
      <c r="A557" s="37"/>
      <c r="B557" s="44"/>
      <c r="C557" s="45" t="s">
        <v>176</v>
      </c>
      <c r="D557" s="46"/>
      <c r="E557" s="46"/>
      <c r="F557" s="45">
        <v>8</v>
      </c>
      <c r="G557" s="45" t="s">
        <v>30</v>
      </c>
      <c r="H557" s="47" t="s">
        <v>31</v>
      </c>
      <c r="I557" s="45">
        <v>2</v>
      </c>
      <c r="J557" s="48" t="s">
        <v>33</v>
      </c>
      <c r="K557" s="47" t="s">
        <v>31</v>
      </c>
      <c r="L557" s="49">
        <v>1</v>
      </c>
      <c r="M557" s="48" t="s">
        <v>48</v>
      </c>
      <c r="N557" s="50">
        <f t="shared" si="52"/>
        <v>16</v>
      </c>
      <c r="O557" s="53">
        <v>650000</v>
      </c>
      <c r="P557" s="51">
        <f t="shared" si="53"/>
        <v>10400000</v>
      </c>
      <c r="Q557" s="358"/>
    </row>
    <row r="558" spans="1:17" x14ac:dyDescent="0.25">
      <c r="A558" s="37"/>
      <c r="B558" s="44"/>
      <c r="C558" s="45" t="s">
        <v>177</v>
      </c>
      <c r="D558" s="46"/>
      <c r="E558" s="46"/>
      <c r="F558" s="45">
        <v>8</v>
      </c>
      <c r="G558" s="45" t="s">
        <v>30</v>
      </c>
      <c r="H558" s="47" t="s">
        <v>31</v>
      </c>
      <c r="I558" s="45">
        <v>1</v>
      </c>
      <c r="J558" s="48" t="s">
        <v>47</v>
      </c>
      <c r="K558" s="47" t="s">
        <v>31</v>
      </c>
      <c r="L558" s="49">
        <v>1</v>
      </c>
      <c r="M558" s="48" t="s">
        <v>48</v>
      </c>
      <c r="N558" s="50">
        <f t="shared" si="52"/>
        <v>8</v>
      </c>
      <c r="O558" s="53">
        <v>7200000</v>
      </c>
      <c r="P558" s="51">
        <f t="shared" si="53"/>
        <v>57600000</v>
      </c>
      <c r="Q558" s="358"/>
    </row>
    <row r="559" spans="1:17" x14ac:dyDescent="0.25">
      <c r="A559" s="37"/>
      <c r="B559" s="44"/>
      <c r="C559" s="45" t="s">
        <v>181</v>
      </c>
      <c r="D559" s="46"/>
      <c r="E559" s="46"/>
      <c r="F559" s="45">
        <v>8</v>
      </c>
      <c r="G559" s="45" t="s">
        <v>30</v>
      </c>
      <c r="H559" s="47" t="s">
        <v>31</v>
      </c>
      <c r="I559" s="45">
        <v>3</v>
      </c>
      <c r="J559" s="48" t="s">
        <v>33</v>
      </c>
      <c r="K559" s="47" t="s">
        <v>31</v>
      </c>
      <c r="L559" s="49">
        <v>1</v>
      </c>
      <c r="M559" s="48" t="s">
        <v>48</v>
      </c>
      <c r="N559" s="50">
        <f t="shared" si="52"/>
        <v>24</v>
      </c>
      <c r="O559" s="53">
        <v>150000</v>
      </c>
      <c r="P559" s="51">
        <f t="shared" si="53"/>
        <v>3600000</v>
      </c>
      <c r="Q559" s="358"/>
    </row>
    <row r="560" spans="1:17" x14ac:dyDescent="0.25">
      <c r="A560" s="37"/>
      <c r="B560" s="44"/>
      <c r="C560" s="45"/>
      <c r="D560" s="46"/>
      <c r="E560" s="46"/>
      <c r="F560" s="45"/>
      <c r="G560" s="45"/>
      <c r="H560" s="47"/>
      <c r="I560" s="45"/>
      <c r="J560" s="48"/>
      <c r="K560" s="47"/>
      <c r="L560" s="49"/>
      <c r="M560" s="48"/>
      <c r="N560" s="50"/>
      <c r="O560" s="53"/>
      <c r="P560" s="51"/>
      <c r="Q560" s="189"/>
    </row>
    <row r="561" spans="1:17" ht="18" x14ac:dyDescent="0.25">
      <c r="A561" s="37" t="s">
        <v>50</v>
      </c>
      <c r="B561" s="38" t="s">
        <v>51</v>
      </c>
      <c r="C561" s="45"/>
      <c r="D561" s="46"/>
      <c r="E561" s="46"/>
      <c r="F561" s="45"/>
      <c r="G561" s="45"/>
      <c r="H561" s="47"/>
      <c r="I561" s="45"/>
      <c r="J561" s="48"/>
      <c r="K561" s="47"/>
      <c r="L561" s="49"/>
      <c r="M561" s="48"/>
      <c r="N561" s="50"/>
      <c r="O561" s="43"/>
      <c r="P561" s="39">
        <f>P562</f>
        <v>4280000</v>
      </c>
      <c r="Q561" s="189"/>
    </row>
    <row r="562" spans="1:17" x14ac:dyDescent="0.25">
      <c r="A562" s="37">
        <v>521211</v>
      </c>
      <c r="B562" s="40" t="s">
        <v>28</v>
      </c>
      <c r="C562" s="1"/>
      <c r="D562" s="32"/>
      <c r="E562" s="32"/>
      <c r="F562" s="1"/>
      <c r="G562" s="1"/>
      <c r="H562" s="1"/>
      <c r="I562" s="1"/>
      <c r="J562" s="2"/>
      <c r="K562" s="1"/>
      <c r="L562" s="41"/>
      <c r="M562" s="92"/>
      <c r="N562" s="42"/>
      <c r="O562" s="43"/>
      <c r="P562" s="34">
        <f>SUM(P563:P566)</f>
        <v>4280000</v>
      </c>
      <c r="Q562" s="103"/>
    </row>
    <row r="563" spans="1:17" x14ac:dyDescent="0.25">
      <c r="A563" s="37"/>
      <c r="B563" s="38"/>
      <c r="C563" s="45" t="s">
        <v>37</v>
      </c>
      <c r="D563" s="46"/>
      <c r="E563" s="46"/>
      <c r="F563" s="45"/>
      <c r="G563" s="45"/>
      <c r="H563" s="47"/>
      <c r="I563" s="45">
        <v>1</v>
      </c>
      <c r="J563" s="48" t="s">
        <v>32</v>
      </c>
      <c r="K563" s="47"/>
      <c r="L563" s="49"/>
      <c r="M563" s="48"/>
      <c r="N563" s="50">
        <f>I563</f>
        <v>1</v>
      </c>
      <c r="O563" s="43">
        <v>500000</v>
      </c>
      <c r="P563" s="51">
        <f>O563*N563</f>
        <v>500000</v>
      </c>
      <c r="Q563" s="103"/>
    </row>
    <row r="564" spans="1:17" x14ac:dyDescent="0.25">
      <c r="A564" s="37"/>
      <c r="B564" s="38"/>
      <c r="C564" s="45" t="s">
        <v>38</v>
      </c>
      <c r="D564" s="46"/>
      <c r="E564" s="46"/>
      <c r="F564" s="45"/>
      <c r="G564" s="45"/>
      <c r="H564" s="47"/>
      <c r="I564" s="45">
        <v>1</v>
      </c>
      <c r="J564" s="48" t="s">
        <v>32</v>
      </c>
      <c r="K564" s="47"/>
      <c r="L564" s="49"/>
      <c r="M564" s="48"/>
      <c r="N564" s="50">
        <f t="shared" ref="N564:N565" si="54">I564</f>
        <v>1</v>
      </c>
      <c r="O564" s="43">
        <v>500000</v>
      </c>
      <c r="P564" s="51">
        <f>O564*N564</f>
        <v>500000</v>
      </c>
      <c r="Q564" s="103"/>
    </row>
    <row r="565" spans="1:17" x14ac:dyDescent="0.25">
      <c r="A565" s="37"/>
      <c r="B565" s="38"/>
      <c r="C565" s="45" t="s">
        <v>39</v>
      </c>
      <c r="D565" s="46"/>
      <c r="E565" s="46"/>
      <c r="F565" s="45"/>
      <c r="G565" s="45"/>
      <c r="H565" s="47"/>
      <c r="I565" s="45">
        <v>1</v>
      </c>
      <c r="J565" s="48" t="s">
        <v>32</v>
      </c>
      <c r="K565" s="47"/>
      <c r="L565" s="49"/>
      <c r="M565" s="48"/>
      <c r="N565" s="50">
        <f t="shared" si="54"/>
        <v>1</v>
      </c>
      <c r="O565" s="43">
        <v>2000000</v>
      </c>
      <c r="P565" s="51">
        <f>O565*N565</f>
        <v>2000000</v>
      </c>
      <c r="Q565" s="103"/>
    </row>
    <row r="566" spans="1:17" x14ac:dyDescent="0.25">
      <c r="A566" s="37"/>
      <c r="B566" s="44"/>
      <c r="C566" s="45" t="s">
        <v>29</v>
      </c>
      <c r="D566" s="46"/>
      <c r="E566" s="46"/>
      <c r="F566" s="45">
        <v>20</v>
      </c>
      <c r="G566" s="45" t="s">
        <v>30</v>
      </c>
      <c r="H566" s="47" t="s">
        <v>31</v>
      </c>
      <c r="I566" s="45">
        <v>1</v>
      </c>
      <c r="J566" s="48" t="s">
        <v>32</v>
      </c>
      <c r="K566" s="47" t="s">
        <v>31</v>
      </c>
      <c r="L566" s="49">
        <v>1</v>
      </c>
      <c r="M566" s="48" t="s">
        <v>33</v>
      </c>
      <c r="N566" s="50">
        <f>F566*I566</f>
        <v>20</v>
      </c>
      <c r="O566" s="43">
        <v>64000</v>
      </c>
      <c r="P566" s="51">
        <f>O566*N566</f>
        <v>1280000</v>
      </c>
      <c r="Q566" s="103"/>
    </row>
    <row r="567" spans="1:17" x14ac:dyDescent="0.25">
      <c r="A567" s="37"/>
      <c r="B567" s="44"/>
      <c r="C567" s="45"/>
      <c r="D567" s="46"/>
      <c r="E567" s="46"/>
      <c r="F567" s="45"/>
      <c r="G567" s="45"/>
      <c r="H567" s="47"/>
      <c r="I567" s="45"/>
      <c r="J567" s="48"/>
      <c r="K567" s="47"/>
      <c r="L567" s="49"/>
      <c r="M567" s="48"/>
      <c r="N567" s="50"/>
      <c r="O567" s="53"/>
      <c r="P567" s="51"/>
      <c r="Q567" s="103"/>
    </row>
    <row r="568" spans="1:17" x14ac:dyDescent="0.25">
      <c r="A568" s="24"/>
      <c r="B568" s="44"/>
      <c r="C568" s="45"/>
      <c r="D568" s="71"/>
      <c r="E568" s="71"/>
      <c r="F568" s="45"/>
      <c r="G568" s="45"/>
      <c r="H568" s="47"/>
      <c r="I568" s="45"/>
      <c r="J568" s="48"/>
      <c r="K568" s="11"/>
      <c r="N568" s="50"/>
      <c r="O568" s="53"/>
      <c r="P568" s="51"/>
      <c r="Q568" s="61"/>
    </row>
    <row r="569" spans="1:17" x14ac:dyDescent="0.25">
      <c r="A569" s="37"/>
      <c r="B569" s="355"/>
      <c r="C569" s="356"/>
      <c r="D569" s="356"/>
      <c r="E569" s="356"/>
      <c r="F569" s="356"/>
      <c r="G569" s="356"/>
      <c r="H569" s="356"/>
      <c r="I569" s="356"/>
      <c r="J569" s="356"/>
      <c r="K569" s="356"/>
      <c r="L569" s="356"/>
      <c r="M569" s="356"/>
      <c r="N569" s="356"/>
      <c r="O569" s="356"/>
      <c r="P569" s="72">
        <f>P457+P16+P229</f>
        <v>6906021000</v>
      </c>
      <c r="Q569" s="88"/>
    </row>
    <row r="570" spans="1:17" x14ac:dyDescent="0.25">
      <c r="A570" s="73"/>
      <c r="B570" s="74"/>
      <c r="C570" s="75"/>
      <c r="D570" s="75"/>
      <c r="E570" s="75"/>
      <c r="F570" s="75"/>
      <c r="G570" s="75"/>
      <c r="H570" s="75"/>
      <c r="I570" s="75"/>
      <c r="J570" s="76"/>
      <c r="K570" s="75"/>
      <c r="L570" s="77"/>
      <c r="M570" s="76"/>
      <c r="N570" s="75"/>
      <c r="O570" s="78"/>
      <c r="P570" s="79"/>
      <c r="Q570" s="89"/>
    </row>
    <row r="571" spans="1:17" x14ac:dyDescent="0.25">
      <c r="P571" s="80"/>
      <c r="Q571" s="83"/>
    </row>
    <row r="572" spans="1:17" x14ac:dyDescent="0.25">
      <c r="O572" s="2"/>
      <c r="Q572" s="82"/>
    </row>
    <row r="573" spans="1:17" x14ac:dyDescent="0.25">
      <c r="Q573" s="82"/>
    </row>
    <row r="574" spans="1:17" x14ac:dyDescent="0.25">
      <c r="O574" s="1" t="s">
        <v>291</v>
      </c>
      <c r="P574" s="6"/>
      <c r="Q574" s="6"/>
    </row>
    <row r="575" spans="1:17" x14ac:dyDescent="0.25">
      <c r="O575" s="9"/>
      <c r="P575" s="6"/>
      <c r="Q575" s="6"/>
    </row>
    <row r="576" spans="1:17" x14ac:dyDescent="0.25">
      <c r="O576" s="9" t="s">
        <v>337</v>
      </c>
      <c r="P576" s="6"/>
      <c r="Q576" s="6"/>
    </row>
    <row r="577" spans="15:17" x14ac:dyDescent="0.25">
      <c r="O577" s="9" t="s">
        <v>338</v>
      </c>
      <c r="P577" s="6"/>
      <c r="Q577" s="6"/>
    </row>
    <row r="578" spans="15:17" x14ac:dyDescent="0.25">
      <c r="O578" s="9"/>
      <c r="P578" s="1"/>
      <c r="Q578" s="2"/>
    </row>
    <row r="579" spans="15:17" x14ac:dyDescent="0.25">
      <c r="O579" s="9"/>
    </row>
    <row r="580" spans="15:17" x14ac:dyDescent="0.25">
      <c r="O580" s="9"/>
    </row>
    <row r="581" spans="15:17" x14ac:dyDescent="0.25">
      <c r="O581" s="9"/>
    </row>
    <row r="582" spans="15:17" x14ac:dyDescent="0.25">
      <c r="O582" s="9" t="s">
        <v>339</v>
      </c>
    </row>
    <row r="583" spans="15:17" x14ac:dyDescent="0.25">
      <c r="O583" s="9" t="s">
        <v>340</v>
      </c>
    </row>
  </sheetData>
  <mergeCells count="32">
    <mergeCell ref="Q359:Q362"/>
    <mergeCell ref="B139:C139"/>
    <mergeCell ref="B569:O569"/>
    <mergeCell ref="B457:C457"/>
    <mergeCell ref="Q459:Q466"/>
    <mergeCell ref="Q512:Q519"/>
    <mergeCell ref="B459:C459"/>
    <mergeCell ref="Q554:Q559"/>
    <mergeCell ref="Q533:Q535"/>
    <mergeCell ref="Q47:Q55"/>
    <mergeCell ref="Q272:Q280"/>
    <mergeCell ref="Q355:Q358"/>
    <mergeCell ref="B13:C14"/>
    <mergeCell ref="D13:D14"/>
    <mergeCell ref="F13:N13"/>
    <mergeCell ref="F14:M14"/>
    <mergeCell ref="B325:C325"/>
    <mergeCell ref="B512:D512"/>
    <mergeCell ref="A2:Q2"/>
    <mergeCell ref="A1:Q1"/>
    <mergeCell ref="E10:G10"/>
    <mergeCell ref="B229:C229"/>
    <mergeCell ref="B231:C231"/>
    <mergeCell ref="A3:P3"/>
    <mergeCell ref="A13:A14"/>
    <mergeCell ref="O13:O14"/>
    <mergeCell ref="P13:P14"/>
    <mergeCell ref="Q18:Q24"/>
    <mergeCell ref="Q13:Q14"/>
    <mergeCell ref="F15:M15"/>
    <mergeCell ref="B16:C16"/>
    <mergeCell ref="B18:C18"/>
  </mergeCells>
  <pageMargins left="0.31496062992125984" right="0.11811023622047245" top="0.45275590551181105" bottom="0.39370078740157483" header="0.31496062992125984" footer="0.31496062992125984"/>
  <pageSetup paperSize="258" scale="6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4" workbookViewId="0">
      <selection activeCell="M71" sqref="M71"/>
    </sheetView>
  </sheetViews>
  <sheetFormatPr defaultRowHeight="15" x14ac:dyDescent="0.25"/>
  <cols>
    <col min="1" max="1" width="4.42578125" style="133" customWidth="1"/>
    <col min="2" max="2" width="12.42578125" style="133" customWidth="1"/>
    <col min="3" max="3" width="9" customWidth="1"/>
    <col min="4" max="4" width="18.140625" style="132" customWidth="1"/>
    <col min="5" max="5" width="17.42578125" style="132" customWidth="1"/>
    <col min="6" max="7" width="12.85546875" style="132" customWidth="1"/>
    <col min="8" max="8" width="10.28515625" style="132" bestFit="1" customWidth="1"/>
    <col min="9" max="9" width="12.85546875" style="132" bestFit="1" customWidth="1"/>
  </cols>
  <sheetData>
    <row r="1" spans="1:13" x14ac:dyDescent="0.25">
      <c r="A1" s="168" t="s">
        <v>91</v>
      </c>
      <c r="B1" s="169"/>
      <c r="C1" s="170"/>
      <c r="D1" s="171"/>
      <c r="E1" s="171"/>
      <c r="F1" s="171"/>
      <c r="G1" s="171"/>
      <c r="H1" s="171"/>
      <c r="I1" s="171"/>
    </row>
    <row r="3" spans="1:13" x14ac:dyDescent="0.25">
      <c r="B3" s="131" t="s">
        <v>87</v>
      </c>
    </row>
    <row r="4" spans="1:13" ht="15.75" thickBot="1" x14ac:dyDescent="0.3">
      <c r="C4" s="131"/>
    </row>
    <row r="5" spans="1:13" s="133" customFormat="1" x14ac:dyDescent="0.25">
      <c r="A5" s="134" t="s">
        <v>74</v>
      </c>
      <c r="B5" s="158" t="s">
        <v>126</v>
      </c>
      <c r="C5" s="156" t="s">
        <v>127</v>
      </c>
      <c r="D5" s="361" t="s">
        <v>139</v>
      </c>
      <c r="E5" s="362"/>
      <c r="F5" s="362"/>
      <c r="G5" s="362"/>
      <c r="H5" s="362"/>
      <c r="I5" s="363"/>
    </row>
    <row r="6" spans="1:13" s="133" customFormat="1" ht="15.75" thickBot="1" x14ac:dyDescent="0.3">
      <c r="A6" s="135"/>
      <c r="B6" s="135"/>
      <c r="C6" s="157"/>
      <c r="D6" s="136" t="s">
        <v>135</v>
      </c>
      <c r="E6" s="164" t="s">
        <v>137</v>
      </c>
      <c r="F6" s="137" t="s">
        <v>130</v>
      </c>
      <c r="G6" s="137" t="s">
        <v>131</v>
      </c>
      <c r="H6" s="137" t="s">
        <v>123</v>
      </c>
      <c r="I6" s="138" t="s">
        <v>124</v>
      </c>
    </row>
    <row r="7" spans="1:13" s="132" customFormat="1" x14ac:dyDescent="0.25">
      <c r="A7" s="139">
        <v>1</v>
      </c>
      <c r="B7" s="159" t="s">
        <v>92</v>
      </c>
      <c r="C7" s="161" t="s">
        <v>128</v>
      </c>
      <c r="D7" s="140"/>
      <c r="E7" s="140">
        <v>8193000</v>
      </c>
      <c r="F7" s="141">
        <f>170000*2</f>
        <v>340000</v>
      </c>
      <c r="G7" s="141">
        <f>354000*2</f>
        <v>708000</v>
      </c>
      <c r="H7" s="141">
        <v>80000</v>
      </c>
      <c r="I7" s="142">
        <f t="shared" ref="I7:I9" si="0">SUM(D7:H7)</f>
        <v>9321000</v>
      </c>
      <c r="K7" s="401" t="s">
        <v>324</v>
      </c>
    </row>
    <row r="8" spans="1:13" x14ac:dyDescent="0.25">
      <c r="A8" s="143">
        <v>2</v>
      </c>
      <c r="B8" s="160" t="s">
        <v>93</v>
      </c>
      <c r="C8" s="161" t="s">
        <v>128</v>
      </c>
      <c r="D8" s="140"/>
      <c r="E8" s="140">
        <v>3808000</v>
      </c>
      <c r="F8" s="141">
        <f t="shared" ref="F8:F9" si="1">170000*2</f>
        <v>340000</v>
      </c>
      <c r="G8" s="141">
        <f>232000*2</f>
        <v>464000</v>
      </c>
      <c r="H8" s="141">
        <v>80000</v>
      </c>
      <c r="I8" s="142">
        <f t="shared" si="0"/>
        <v>4692000</v>
      </c>
      <c r="K8" s="401" t="s">
        <v>325</v>
      </c>
    </row>
    <row r="9" spans="1:13" x14ac:dyDescent="0.25">
      <c r="A9" s="143">
        <v>3</v>
      </c>
      <c r="B9" s="160" t="s">
        <v>94</v>
      </c>
      <c r="C9" s="161" t="s">
        <v>128</v>
      </c>
      <c r="D9" s="140"/>
      <c r="E9" s="140">
        <v>5081000</v>
      </c>
      <c r="F9" s="141">
        <f t="shared" si="1"/>
        <v>340000</v>
      </c>
      <c r="G9" s="141">
        <f>72000*2</f>
        <v>144000</v>
      </c>
      <c r="H9" s="141">
        <v>80000</v>
      </c>
      <c r="I9" s="142">
        <f t="shared" si="0"/>
        <v>5645000</v>
      </c>
      <c r="K9" s="401" t="s">
        <v>326</v>
      </c>
    </row>
    <row r="10" spans="1:13" x14ac:dyDescent="0.25">
      <c r="A10" s="143">
        <v>4</v>
      </c>
      <c r="B10" s="159" t="s">
        <v>143</v>
      </c>
      <c r="C10" s="161" t="s">
        <v>128</v>
      </c>
      <c r="D10" s="140">
        <v>1000000</v>
      </c>
      <c r="E10" s="140">
        <v>7412000</v>
      </c>
      <c r="F10" s="141">
        <f>170000*2</f>
        <v>340000</v>
      </c>
      <c r="G10" s="141">
        <f>353000*2</f>
        <v>706000</v>
      </c>
      <c r="H10" s="141">
        <v>80000</v>
      </c>
      <c r="I10" s="142">
        <f t="shared" ref="I10:I13" si="2">SUM(D10:H10)</f>
        <v>9538000</v>
      </c>
      <c r="K10" s="402" t="s">
        <v>146</v>
      </c>
      <c r="M10" t="s">
        <v>152</v>
      </c>
    </row>
    <row r="11" spans="1:13" x14ac:dyDescent="0.25">
      <c r="A11" s="143">
        <v>5</v>
      </c>
      <c r="B11" s="160" t="s">
        <v>321</v>
      </c>
      <c r="C11" s="161" t="s">
        <v>128</v>
      </c>
      <c r="D11" s="140"/>
      <c r="E11" s="140">
        <v>10824000</v>
      </c>
      <c r="F11" s="141">
        <f t="shared" ref="F11:F13" si="3">170000*2</f>
        <v>340000</v>
      </c>
      <c r="G11" s="141">
        <f>110000*2</f>
        <v>220000</v>
      </c>
      <c r="H11" s="141">
        <v>80000</v>
      </c>
      <c r="I11" s="142">
        <f t="shared" si="2"/>
        <v>11464000</v>
      </c>
      <c r="K11" s="402" t="s">
        <v>322</v>
      </c>
      <c r="M11" t="s">
        <v>323</v>
      </c>
    </row>
    <row r="12" spans="1:13" x14ac:dyDescent="0.25">
      <c r="A12" s="143">
        <v>6</v>
      </c>
      <c r="B12" s="160" t="s">
        <v>144</v>
      </c>
      <c r="C12" s="161" t="s">
        <v>128</v>
      </c>
      <c r="D12" s="140"/>
      <c r="E12" s="140">
        <v>7444000</v>
      </c>
      <c r="F12" s="141">
        <f t="shared" si="3"/>
        <v>340000</v>
      </c>
      <c r="G12" s="141">
        <f>128000*2</f>
        <v>256000</v>
      </c>
      <c r="H12" s="141">
        <v>80000</v>
      </c>
      <c r="I12" s="142">
        <f t="shared" si="2"/>
        <v>8120000</v>
      </c>
      <c r="K12" s="402" t="s">
        <v>147</v>
      </c>
      <c r="M12" t="s">
        <v>153</v>
      </c>
    </row>
    <row r="13" spans="1:13" x14ac:dyDescent="0.25">
      <c r="A13" s="143">
        <v>7</v>
      </c>
      <c r="B13" s="160" t="s">
        <v>145</v>
      </c>
      <c r="C13" s="161" t="s">
        <v>128</v>
      </c>
      <c r="D13" s="140">
        <v>1000000</v>
      </c>
      <c r="E13" s="140">
        <v>7412000</v>
      </c>
      <c r="F13" s="141">
        <f t="shared" si="3"/>
        <v>340000</v>
      </c>
      <c r="G13" s="141">
        <f>353000*2</f>
        <v>706000</v>
      </c>
      <c r="H13" s="141">
        <v>80000</v>
      </c>
      <c r="I13" s="142">
        <f t="shared" si="2"/>
        <v>9538000</v>
      </c>
      <c r="K13" s="402" t="s">
        <v>148</v>
      </c>
      <c r="M13" t="s">
        <v>327</v>
      </c>
    </row>
    <row r="14" spans="1:13" x14ac:dyDescent="0.25">
      <c r="A14" s="145"/>
      <c r="B14" s="145"/>
      <c r="C14" s="144"/>
      <c r="D14" s="146"/>
      <c r="E14" s="166"/>
      <c r="F14" s="147"/>
      <c r="G14" s="147"/>
      <c r="H14" s="148" t="s">
        <v>124</v>
      </c>
      <c r="I14" s="149">
        <f>SUM(I7:I13)</f>
        <v>58318000</v>
      </c>
    </row>
    <row r="15" spans="1:13" ht="15.75" thickBot="1" x14ac:dyDescent="0.3">
      <c r="A15" s="150"/>
      <c r="B15" s="150"/>
      <c r="C15" s="151"/>
      <c r="D15" s="152"/>
      <c r="E15" s="167"/>
      <c r="F15" s="153"/>
      <c r="G15" s="153"/>
      <c r="H15" s="137" t="s">
        <v>125</v>
      </c>
      <c r="I15" s="154">
        <f>I14/7</f>
        <v>8331142.8571428573</v>
      </c>
    </row>
    <row r="16" spans="1:13" x14ac:dyDescent="0.25">
      <c r="B16" s="85"/>
      <c r="C16" s="131"/>
    </row>
    <row r="17" spans="1:11" x14ac:dyDescent="0.25">
      <c r="B17" s="131" t="s">
        <v>154</v>
      </c>
    </row>
    <row r="18" spans="1:11" ht="15.75" thickBot="1" x14ac:dyDescent="0.3">
      <c r="C18" s="131"/>
    </row>
    <row r="19" spans="1:11" s="133" customFormat="1" x14ac:dyDescent="0.25">
      <c r="A19" s="134" t="s">
        <v>74</v>
      </c>
      <c r="B19" s="158" t="s">
        <v>126</v>
      </c>
      <c r="C19" s="156" t="s">
        <v>127</v>
      </c>
      <c r="D19" s="361" t="s">
        <v>138</v>
      </c>
      <c r="E19" s="362"/>
      <c r="F19" s="362"/>
      <c r="G19" s="362"/>
      <c r="H19" s="362"/>
      <c r="I19" s="363"/>
    </row>
    <row r="20" spans="1:11" s="133" customFormat="1" ht="15.75" thickBot="1" x14ac:dyDescent="0.3">
      <c r="A20" s="135"/>
      <c r="B20" s="135"/>
      <c r="C20" s="157"/>
      <c r="D20" s="136" t="s">
        <v>129</v>
      </c>
      <c r="E20" s="164" t="s">
        <v>136</v>
      </c>
      <c r="F20" s="137" t="s">
        <v>130</v>
      </c>
      <c r="G20" s="137" t="s">
        <v>131</v>
      </c>
      <c r="H20" s="137" t="s">
        <v>123</v>
      </c>
      <c r="I20" s="138" t="s">
        <v>124</v>
      </c>
    </row>
    <row r="21" spans="1:11" s="132" customFormat="1" x14ac:dyDescent="0.25">
      <c r="A21" s="139">
        <v>1</v>
      </c>
      <c r="B21" s="161" t="s">
        <v>128</v>
      </c>
      <c r="C21" s="159" t="s">
        <v>92</v>
      </c>
      <c r="D21" s="140">
        <v>8193000</v>
      </c>
      <c r="E21" s="165"/>
      <c r="F21" s="141">
        <f>170000*2</f>
        <v>340000</v>
      </c>
      <c r="G21" s="141">
        <f>354000*2</f>
        <v>708000</v>
      </c>
      <c r="H21" s="141">
        <v>80000</v>
      </c>
      <c r="I21" s="142">
        <f t="shared" ref="I21:I24" si="4">SUM(D21:H21)</f>
        <v>9321000</v>
      </c>
      <c r="K21" s="401" t="s">
        <v>324</v>
      </c>
    </row>
    <row r="22" spans="1:11" x14ac:dyDescent="0.25">
      <c r="A22" s="143">
        <v>2</v>
      </c>
      <c r="B22" s="161" t="s">
        <v>128</v>
      </c>
      <c r="C22" s="160" t="s">
        <v>93</v>
      </c>
      <c r="D22" s="140">
        <v>3808000</v>
      </c>
      <c r="E22" s="165"/>
      <c r="F22" s="141">
        <f t="shared" ref="F22:F25" si="5">170000*2</f>
        <v>340000</v>
      </c>
      <c r="G22" s="141">
        <f>232000*2</f>
        <v>464000</v>
      </c>
      <c r="H22" s="141">
        <v>80000</v>
      </c>
      <c r="I22" s="142">
        <f t="shared" si="4"/>
        <v>4692000</v>
      </c>
      <c r="K22" s="401" t="s">
        <v>325</v>
      </c>
    </row>
    <row r="23" spans="1:11" x14ac:dyDescent="0.25">
      <c r="A23" s="143">
        <v>3</v>
      </c>
      <c r="B23" s="161" t="s">
        <v>128</v>
      </c>
      <c r="C23" s="160" t="s">
        <v>94</v>
      </c>
      <c r="D23" s="140">
        <v>5081000</v>
      </c>
      <c r="E23" s="165"/>
      <c r="F23" s="141">
        <f t="shared" si="5"/>
        <v>340000</v>
      </c>
      <c r="G23" s="141">
        <f>72000*2</f>
        <v>144000</v>
      </c>
      <c r="H23" s="141">
        <v>80000</v>
      </c>
      <c r="I23" s="142">
        <f t="shared" si="4"/>
        <v>5645000</v>
      </c>
      <c r="K23" s="401" t="s">
        <v>326</v>
      </c>
    </row>
    <row r="24" spans="1:11" x14ac:dyDescent="0.25">
      <c r="A24" s="143">
        <f>A23+1</f>
        <v>4</v>
      </c>
      <c r="B24" s="161" t="s">
        <v>128</v>
      </c>
      <c r="C24" s="160" t="s">
        <v>95</v>
      </c>
      <c r="D24" s="140">
        <v>2995000</v>
      </c>
      <c r="E24" s="165"/>
      <c r="F24" s="141">
        <f t="shared" si="5"/>
        <v>340000</v>
      </c>
      <c r="G24" s="141">
        <f>97000*2</f>
        <v>194000</v>
      </c>
      <c r="H24" s="141">
        <v>80000</v>
      </c>
      <c r="I24" s="142">
        <f t="shared" si="4"/>
        <v>3609000</v>
      </c>
      <c r="K24" s="401" t="s">
        <v>347</v>
      </c>
    </row>
    <row r="25" spans="1:11" x14ac:dyDescent="0.25">
      <c r="A25" s="143">
        <v>5</v>
      </c>
      <c r="B25" s="161" t="s">
        <v>128</v>
      </c>
      <c r="C25" s="160" t="s">
        <v>329</v>
      </c>
      <c r="D25" s="140">
        <v>2674000</v>
      </c>
      <c r="E25" s="165"/>
      <c r="F25" s="141">
        <f t="shared" si="5"/>
        <v>340000</v>
      </c>
      <c r="G25" s="141">
        <f>148000*2</f>
        <v>296000</v>
      </c>
      <c r="H25" s="141">
        <v>80000</v>
      </c>
      <c r="I25" s="142">
        <f t="shared" ref="I25" si="6">SUM(D25:H25)</f>
        <v>3390000</v>
      </c>
      <c r="K25" s="401" t="s">
        <v>348</v>
      </c>
    </row>
    <row r="26" spans="1:11" x14ac:dyDescent="0.25">
      <c r="A26" s="145"/>
      <c r="B26" s="145"/>
      <c r="C26" s="144"/>
      <c r="D26" s="146"/>
      <c r="E26" s="166"/>
      <c r="F26" s="147"/>
      <c r="G26" s="147"/>
      <c r="H26" s="148" t="s">
        <v>124</v>
      </c>
      <c r="I26" s="149">
        <f>SUM(I21:I25)</f>
        <v>26657000</v>
      </c>
    </row>
    <row r="27" spans="1:11" ht="15.75" thickBot="1" x14ac:dyDescent="0.3">
      <c r="A27" s="150"/>
      <c r="B27" s="150"/>
      <c r="C27" s="151"/>
      <c r="D27" s="152"/>
      <c r="E27" s="167"/>
      <c r="F27" s="153"/>
      <c r="G27" s="153"/>
      <c r="H27" s="137" t="s">
        <v>125</v>
      </c>
      <c r="I27" s="154">
        <f>I26/5</f>
        <v>5331400</v>
      </c>
    </row>
    <row r="28" spans="1:11" x14ac:dyDescent="0.25">
      <c r="C28" s="131"/>
    </row>
    <row r="29" spans="1:11" x14ac:dyDescent="0.25">
      <c r="B29" s="131" t="s">
        <v>132</v>
      </c>
      <c r="C29" s="131"/>
    </row>
    <row r="30" spans="1:11" x14ac:dyDescent="0.25">
      <c r="B30" s="85">
        <v>1</v>
      </c>
      <c r="C30" s="131" t="s">
        <v>160</v>
      </c>
      <c r="E30" s="132">
        <v>1250000</v>
      </c>
    </row>
    <row r="31" spans="1:11" x14ac:dyDescent="0.25">
      <c r="B31" s="85">
        <v>2</v>
      </c>
      <c r="C31" s="131" t="s">
        <v>163</v>
      </c>
      <c r="E31" s="132">
        <f>30000*35</f>
        <v>1050000</v>
      </c>
    </row>
    <row r="32" spans="1:11" x14ac:dyDescent="0.25">
      <c r="B32" s="85"/>
      <c r="C32" s="131"/>
      <c r="D32" s="162" t="s">
        <v>124</v>
      </c>
      <c r="E32" s="132">
        <f>SUM(E30:E31)</f>
        <v>2300000</v>
      </c>
    </row>
    <row r="33" spans="1:9" x14ac:dyDescent="0.25">
      <c r="B33" s="85"/>
      <c r="C33" s="131"/>
    </row>
    <row r="34" spans="1:9" x14ac:dyDescent="0.25">
      <c r="B34" s="85"/>
      <c r="C34" s="131"/>
    </row>
    <row r="35" spans="1:9" x14ac:dyDescent="0.25">
      <c r="A35" s="168" t="s">
        <v>116</v>
      </c>
      <c r="B35" s="168"/>
      <c r="C35" s="172"/>
      <c r="D35" s="171"/>
      <c r="E35" s="171"/>
      <c r="F35" s="171"/>
      <c r="G35" s="171"/>
      <c r="H35" s="171"/>
      <c r="I35" s="171"/>
    </row>
    <row r="36" spans="1:9" s="176" customFormat="1" x14ac:dyDescent="0.25">
      <c r="A36" s="173"/>
      <c r="B36" s="173"/>
      <c r="C36" s="174"/>
      <c r="D36" s="175"/>
      <c r="E36" s="175"/>
      <c r="F36" s="175"/>
      <c r="G36" s="175"/>
      <c r="H36" s="175"/>
      <c r="I36" s="175"/>
    </row>
    <row r="37" spans="1:9" s="176" customFormat="1" x14ac:dyDescent="0.25">
      <c r="A37" s="173"/>
      <c r="B37" s="177" t="s">
        <v>140</v>
      </c>
      <c r="C37" s="174"/>
      <c r="D37" s="175"/>
      <c r="E37" s="175"/>
      <c r="F37" s="175"/>
      <c r="G37" s="175"/>
      <c r="H37" s="175"/>
      <c r="I37" s="175"/>
    </row>
    <row r="38" spans="1:9" s="176" customFormat="1" x14ac:dyDescent="0.25">
      <c r="A38" s="173"/>
      <c r="B38" s="173"/>
      <c r="C38" s="174"/>
      <c r="D38" s="175"/>
      <c r="E38" s="175"/>
      <c r="F38" s="175"/>
      <c r="G38" s="175"/>
      <c r="H38" s="175"/>
      <c r="I38" s="175"/>
    </row>
    <row r="39" spans="1:9" s="176" customFormat="1" x14ac:dyDescent="0.25">
      <c r="A39" s="173"/>
      <c r="B39" s="178">
        <v>1</v>
      </c>
      <c r="C39" s="174" t="s">
        <v>118</v>
      </c>
      <c r="D39" s="175"/>
      <c r="E39" s="175"/>
      <c r="F39" s="175"/>
      <c r="G39" s="175" t="s">
        <v>305</v>
      </c>
      <c r="H39" s="175"/>
      <c r="I39" s="175"/>
    </row>
    <row r="40" spans="1:9" s="176" customFormat="1" x14ac:dyDescent="0.25">
      <c r="A40" s="173"/>
      <c r="B40" s="178">
        <v>2</v>
      </c>
      <c r="C40" s="174" t="s">
        <v>119</v>
      </c>
      <c r="D40" s="175"/>
      <c r="E40" s="175"/>
      <c r="F40" s="175"/>
      <c r="G40" s="175" t="s">
        <v>305</v>
      </c>
      <c r="H40" s="175"/>
      <c r="I40" s="175"/>
    </row>
    <row r="41" spans="1:9" s="176" customFormat="1" x14ac:dyDescent="0.25">
      <c r="A41" s="173"/>
      <c r="B41" s="178">
        <v>3</v>
      </c>
      <c r="C41" s="174" t="s">
        <v>120</v>
      </c>
      <c r="D41" s="175"/>
      <c r="E41" s="175"/>
      <c r="F41" s="175"/>
      <c r="G41" s="175" t="s">
        <v>305</v>
      </c>
      <c r="H41" s="175"/>
      <c r="I41" s="175"/>
    </row>
    <row r="42" spans="1:9" s="176" customFormat="1" x14ac:dyDescent="0.25">
      <c r="A42" s="173"/>
      <c r="B42" s="178">
        <v>4</v>
      </c>
      <c r="C42" s="174" t="s">
        <v>105</v>
      </c>
      <c r="D42" s="175"/>
      <c r="E42" s="175"/>
      <c r="F42" s="175"/>
      <c r="G42" s="175" t="s">
        <v>305</v>
      </c>
      <c r="H42" s="175"/>
      <c r="I42" s="175"/>
    </row>
    <row r="43" spans="1:9" s="176" customFormat="1" x14ac:dyDescent="0.25">
      <c r="A43" s="173"/>
      <c r="B43" s="173"/>
      <c r="C43" s="174"/>
      <c r="D43" s="175"/>
      <c r="E43" s="175"/>
      <c r="F43" s="175"/>
      <c r="G43" s="175"/>
      <c r="H43" s="175"/>
      <c r="I43" s="175"/>
    </row>
    <row r="44" spans="1:9" s="176" customFormat="1" x14ac:dyDescent="0.25">
      <c r="A44" s="173"/>
      <c r="B44" s="173"/>
      <c r="C44" s="174"/>
      <c r="D44" s="175"/>
      <c r="E44" s="175"/>
      <c r="F44" s="175"/>
      <c r="G44" s="175"/>
      <c r="H44" s="175"/>
      <c r="I44" s="175"/>
    </row>
    <row r="45" spans="1:9" x14ac:dyDescent="0.25">
      <c r="A45" s="168" t="s">
        <v>82</v>
      </c>
      <c r="B45" s="169"/>
      <c r="C45" s="172"/>
      <c r="D45" s="171"/>
      <c r="E45" s="171"/>
      <c r="F45" s="171"/>
      <c r="G45" s="171"/>
      <c r="H45" s="171"/>
      <c r="I45" s="171"/>
    </row>
    <row r="46" spans="1:9" x14ac:dyDescent="0.25">
      <c r="A46" s="163"/>
      <c r="C46" s="131"/>
    </row>
    <row r="47" spans="1:9" s="155" customFormat="1" x14ac:dyDescent="0.25">
      <c r="A47" s="133"/>
      <c r="B47" s="131" t="s">
        <v>98</v>
      </c>
      <c r="C47"/>
      <c r="D47" s="132"/>
      <c r="E47" s="132"/>
      <c r="F47" s="132"/>
      <c r="G47" s="132"/>
      <c r="H47" s="132"/>
      <c r="I47" s="132"/>
    </row>
    <row r="48" spans="1:9" s="133" customFormat="1" ht="15.75" thickBot="1" x14ac:dyDescent="0.3">
      <c r="C48" s="131"/>
      <c r="D48" s="132"/>
      <c r="E48" s="132"/>
      <c r="F48" s="132"/>
      <c r="G48" s="132"/>
      <c r="H48" s="132"/>
      <c r="I48" s="132"/>
    </row>
    <row r="49" spans="1:9" s="132" customFormat="1" x14ac:dyDescent="0.25">
      <c r="A49" s="134" t="s">
        <v>74</v>
      </c>
      <c r="B49" s="158" t="s">
        <v>126</v>
      </c>
      <c r="C49" s="156" t="s">
        <v>127</v>
      </c>
      <c r="D49" s="361" t="s">
        <v>139</v>
      </c>
      <c r="E49" s="362"/>
      <c r="F49" s="362"/>
      <c r="G49" s="362"/>
      <c r="H49" s="362"/>
      <c r="I49" s="363"/>
    </row>
    <row r="50" spans="1:9" ht="15.75" thickBot="1" x14ac:dyDescent="0.3">
      <c r="A50" s="135"/>
      <c r="B50" s="135"/>
      <c r="C50" s="157"/>
      <c r="D50" s="136" t="s">
        <v>135</v>
      </c>
      <c r="E50" s="164" t="s">
        <v>137</v>
      </c>
      <c r="F50" s="137" t="s">
        <v>130</v>
      </c>
      <c r="G50" s="137" t="s">
        <v>131</v>
      </c>
      <c r="H50" s="137" t="s">
        <v>123</v>
      </c>
      <c r="I50" s="138" t="s">
        <v>124</v>
      </c>
    </row>
    <row r="51" spans="1:9" x14ac:dyDescent="0.25">
      <c r="A51" s="143">
        <v>1</v>
      </c>
      <c r="B51" s="160" t="s">
        <v>330</v>
      </c>
      <c r="C51" s="161" t="s">
        <v>128</v>
      </c>
      <c r="D51" s="140">
        <v>1000000</v>
      </c>
      <c r="E51" s="140">
        <v>5130000</v>
      </c>
      <c r="F51" s="141">
        <f t="shared" ref="F51:F56" si="7">170000*2</f>
        <v>340000</v>
      </c>
      <c r="G51" s="141">
        <f>151000*2</f>
        <v>302000</v>
      </c>
      <c r="H51" s="141">
        <v>80000</v>
      </c>
      <c r="I51" s="142">
        <f t="shared" ref="I51:I56" si="8">SUM(D51:H51)</f>
        <v>6852000</v>
      </c>
    </row>
    <row r="52" spans="1:9" x14ac:dyDescent="0.25">
      <c r="A52" s="143">
        <v>2</v>
      </c>
      <c r="B52" s="160" t="s">
        <v>183</v>
      </c>
      <c r="C52" s="161" t="s">
        <v>128</v>
      </c>
      <c r="D52" s="140">
        <v>2500000</v>
      </c>
      <c r="E52" s="140">
        <v>5081000</v>
      </c>
      <c r="F52" s="141">
        <f t="shared" si="7"/>
        <v>340000</v>
      </c>
      <c r="G52" s="141">
        <f>72000*2</f>
        <v>144000</v>
      </c>
      <c r="H52" s="141">
        <v>80000</v>
      </c>
      <c r="I52" s="142">
        <f t="shared" si="8"/>
        <v>8145000</v>
      </c>
    </row>
    <row r="53" spans="1:9" x14ac:dyDescent="0.25">
      <c r="A53" s="143">
        <v>3</v>
      </c>
      <c r="B53" s="160" t="s">
        <v>331</v>
      </c>
      <c r="C53" s="161" t="s">
        <v>128</v>
      </c>
      <c r="D53" s="140">
        <v>2000000</v>
      </c>
      <c r="E53" s="140">
        <v>7081000</v>
      </c>
      <c r="F53" s="141">
        <f t="shared" si="7"/>
        <v>340000</v>
      </c>
      <c r="G53" s="141">
        <f>171000*2</f>
        <v>342000</v>
      </c>
      <c r="H53" s="141">
        <v>80000</v>
      </c>
      <c r="I53" s="142">
        <f t="shared" si="8"/>
        <v>9843000</v>
      </c>
    </row>
    <row r="54" spans="1:9" x14ac:dyDescent="0.25">
      <c r="A54" s="143">
        <v>4</v>
      </c>
      <c r="B54" s="160" t="s">
        <v>332</v>
      </c>
      <c r="C54" s="161" t="s">
        <v>128</v>
      </c>
      <c r="D54" s="140">
        <v>1500000</v>
      </c>
      <c r="E54" s="140">
        <v>2674000</v>
      </c>
      <c r="F54" s="141">
        <f t="shared" si="7"/>
        <v>340000</v>
      </c>
      <c r="G54" s="141">
        <f>148000*2</f>
        <v>296000</v>
      </c>
      <c r="H54" s="141">
        <v>80000</v>
      </c>
      <c r="I54" s="142">
        <f>SUM(D54:H54)</f>
        <v>4890000</v>
      </c>
    </row>
    <row r="55" spans="1:9" x14ac:dyDescent="0.25">
      <c r="A55" s="143">
        <v>5</v>
      </c>
      <c r="B55" s="160" t="s">
        <v>333</v>
      </c>
      <c r="C55" s="161" t="s">
        <v>128</v>
      </c>
      <c r="D55" s="140"/>
      <c r="E55" s="140">
        <v>1500000</v>
      </c>
      <c r="F55" s="141"/>
      <c r="G55" s="141"/>
      <c r="H55" s="141"/>
      <c r="I55" s="142">
        <f>SUM(D55:H55)</f>
        <v>1500000</v>
      </c>
    </row>
    <row r="56" spans="1:9" x14ac:dyDescent="0.25">
      <c r="A56" s="143">
        <v>6</v>
      </c>
      <c r="B56" s="160" t="s">
        <v>334</v>
      </c>
      <c r="C56" s="161" t="s">
        <v>128</v>
      </c>
      <c r="D56" s="140"/>
      <c r="E56" s="140">
        <v>1200000</v>
      </c>
      <c r="F56" s="141"/>
      <c r="G56" s="141"/>
      <c r="H56" s="141"/>
      <c r="I56" s="142">
        <f t="shared" si="8"/>
        <v>1200000</v>
      </c>
    </row>
    <row r="57" spans="1:9" x14ac:dyDescent="0.25">
      <c r="A57" s="145"/>
      <c r="B57" s="145"/>
      <c r="C57" s="144"/>
      <c r="D57" s="146"/>
      <c r="E57" s="166"/>
      <c r="F57" s="147"/>
      <c r="G57" s="147"/>
      <c r="H57" s="148" t="s">
        <v>124</v>
      </c>
      <c r="I57" s="149">
        <f>SUM(I51:I56)</f>
        <v>32430000</v>
      </c>
    </row>
    <row r="58" spans="1:9" ht="15.75" thickBot="1" x14ac:dyDescent="0.3">
      <c r="A58" s="150"/>
      <c r="B58" s="150"/>
      <c r="C58" s="151"/>
      <c r="D58" s="152"/>
      <c r="E58" s="167"/>
      <c r="F58" s="153"/>
      <c r="G58" s="153"/>
      <c r="H58" s="137" t="s">
        <v>125</v>
      </c>
      <c r="I58" s="154">
        <f>I57/6</f>
        <v>5405000</v>
      </c>
    </row>
    <row r="59" spans="1:9" x14ac:dyDescent="0.25">
      <c r="A59" s="179"/>
      <c r="B59" s="179"/>
      <c r="C59" s="180"/>
      <c r="D59" s="181"/>
      <c r="E59" s="181"/>
      <c r="F59" s="181"/>
      <c r="G59" s="181"/>
      <c r="H59" s="182"/>
      <c r="I59" s="181"/>
    </row>
    <row r="60" spans="1:9" x14ac:dyDescent="0.25">
      <c r="A60" s="179"/>
      <c r="B60" s="179"/>
      <c r="C60" s="180"/>
      <c r="D60" s="181"/>
      <c r="E60" s="181"/>
      <c r="F60" s="181"/>
      <c r="G60" s="181"/>
      <c r="H60" s="182"/>
      <c r="I60" s="181"/>
    </row>
    <row r="61" spans="1:9" x14ac:dyDescent="0.25">
      <c r="A61" s="168" t="s">
        <v>111</v>
      </c>
      <c r="B61" s="169"/>
      <c r="C61" s="172"/>
      <c r="D61" s="171"/>
      <c r="E61" s="171"/>
      <c r="F61" s="171"/>
      <c r="G61" s="171"/>
      <c r="H61" s="171"/>
      <c r="I61" s="171"/>
    </row>
    <row r="62" spans="1:9" x14ac:dyDescent="0.25">
      <c r="A62" s="163"/>
      <c r="C62" s="131"/>
    </row>
    <row r="63" spans="1:9" s="155" customFormat="1" x14ac:dyDescent="0.25">
      <c r="A63" s="133"/>
      <c r="B63" s="131" t="s">
        <v>98</v>
      </c>
      <c r="C63"/>
      <c r="D63" s="132"/>
      <c r="E63" s="132"/>
      <c r="F63" s="132"/>
      <c r="G63" s="132"/>
      <c r="H63" s="132"/>
      <c r="I63" s="132"/>
    </row>
    <row r="64" spans="1:9" s="133" customFormat="1" ht="15.75" thickBot="1" x14ac:dyDescent="0.3">
      <c r="C64" s="131"/>
      <c r="D64" s="132"/>
      <c r="E64" s="132"/>
      <c r="F64" s="132"/>
      <c r="G64" s="132"/>
      <c r="H64" s="132"/>
      <c r="I64" s="132"/>
    </row>
    <row r="65" spans="1:13" s="132" customFormat="1" x14ac:dyDescent="0.25">
      <c r="A65" s="134" t="s">
        <v>74</v>
      </c>
      <c r="B65" s="158" t="s">
        <v>126</v>
      </c>
      <c r="C65" s="156" t="s">
        <v>127</v>
      </c>
      <c r="D65" s="361" t="s">
        <v>139</v>
      </c>
      <c r="E65" s="362"/>
      <c r="F65" s="362"/>
      <c r="G65" s="362"/>
      <c r="H65" s="362"/>
      <c r="I65" s="363"/>
    </row>
    <row r="66" spans="1:13" ht="15.75" thickBot="1" x14ac:dyDescent="0.3">
      <c r="A66" s="135"/>
      <c r="B66" s="135"/>
      <c r="C66" s="157"/>
      <c r="D66" s="136" t="s">
        <v>135</v>
      </c>
      <c r="E66" s="164" t="s">
        <v>137</v>
      </c>
      <c r="F66" s="137" t="s">
        <v>130</v>
      </c>
      <c r="G66" s="137" t="s">
        <v>131</v>
      </c>
      <c r="H66" s="137" t="s">
        <v>123</v>
      </c>
      <c r="I66" s="138" t="s">
        <v>124</v>
      </c>
    </row>
    <row r="67" spans="1:13" x14ac:dyDescent="0.25">
      <c r="A67" s="139">
        <v>1</v>
      </c>
      <c r="B67" s="159" t="s">
        <v>143</v>
      </c>
      <c r="C67" s="161" t="s">
        <v>128</v>
      </c>
      <c r="D67" s="140"/>
      <c r="E67" s="140">
        <v>3797000</v>
      </c>
      <c r="F67" s="141">
        <f>170000*2</f>
        <v>340000</v>
      </c>
      <c r="G67" s="141">
        <f>353000*2</f>
        <v>706000</v>
      </c>
      <c r="H67" s="141">
        <v>80000</v>
      </c>
      <c r="I67" s="142">
        <f t="shared" ref="I67:I70" si="9">SUM(D67:H67)</f>
        <v>4923000</v>
      </c>
      <c r="K67" t="s">
        <v>146</v>
      </c>
      <c r="M67" t="s">
        <v>152</v>
      </c>
    </row>
    <row r="68" spans="1:13" x14ac:dyDescent="0.25">
      <c r="A68" s="143">
        <v>2</v>
      </c>
      <c r="B68" s="160" t="s">
        <v>144</v>
      </c>
      <c r="C68" s="161" t="s">
        <v>128</v>
      </c>
      <c r="D68" s="140"/>
      <c r="E68" s="140">
        <v>3829000</v>
      </c>
      <c r="F68" s="141">
        <f t="shared" ref="F68:F70" si="10">170000*2</f>
        <v>340000</v>
      </c>
      <c r="G68" s="141">
        <f>128000*2</f>
        <v>256000</v>
      </c>
      <c r="H68" s="141">
        <v>80000</v>
      </c>
      <c r="I68" s="142">
        <f t="shared" si="9"/>
        <v>4505000</v>
      </c>
      <c r="K68" t="s">
        <v>147</v>
      </c>
      <c r="M68" t="s">
        <v>153</v>
      </c>
    </row>
    <row r="69" spans="1:13" x14ac:dyDescent="0.25">
      <c r="A69" s="143">
        <f>A68+1</f>
        <v>3</v>
      </c>
      <c r="B69" s="160" t="s">
        <v>145</v>
      </c>
      <c r="C69" s="161" t="s">
        <v>128</v>
      </c>
      <c r="D69" s="140"/>
      <c r="E69" s="140">
        <v>3797000</v>
      </c>
      <c r="F69" s="141">
        <f t="shared" si="10"/>
        <v>340000</v>
      </c>
      <c r="G69" s="141">
        <f>353000*2</f>
        <v>706000</v>
      </c>
      <c r="H69" s="141">
        <v>80000</v>
      </c>
      <c r="I69" s="142">
        <f t="shared" si="9"/>
        <v>4923000</v>
      </c>
      <c r="K69" t="s">
        <v>148</v>
      </c>
      <c r="M69" t="s">
        <v>349</v>
      </c>
    </row>
    <row r="70" spans="1:13" x14ac:dyDescent="0.25">
      <c r="A70" s="143">
        <v>4</v>
      </c>
      <c r="B70" s="160" t="s">
        <v>169</v>
      </c>
      <c r="C70" s="161" t="s">
        <v>128</v>
      </c>
      <c r="D70" s="140"/>
      <c r="E70" s="140">
        <v>2674000</v>
      </c>
      <c r="F70" s="141">
        <f t="shared" si="10"/>
        <v>340000</v>
      </c>
      <c r="G70" s="141">
        <f>148000*2</f>
        <v>296000</v>
      </c>
      <c r="H70" s="141">
        <v>80000</v>
      </c>
      <c r="I70" s="142">
        <f t="shared" si="9"/>
        <v>3390000</v>
      </c>
      <c r="K70" t="s">
        <v>149</v>
      </c>
      <c r="M70" t="s">
        <v>350</v>
      </c>
    </row>
    <row r="71" spans="1:13" x14ac:dyDescent="0.25">
      <c r="A71" s="145"/>
      <c r="B71" s="145"/>
      <c r="C71" s="144"/>
      <c r="D71" s="146"/>
      <c r="E71" s="166"/>
      <c r="F71" s="147"/>
      <c r="G71" s="147"/>
      <c r="H71" s="148" t="s">
        <v>124</v>
      </c>
      <c r="I71" s="149">
        <f>SUM(I67:I70)</f>
        <v>17741000</v>
      </c>
    </row>
    <row r="72" spans="1:13" ht="15.75" thickBot="1" x14ac:dyDescent="0.3">
      <c r="A72" s="150"/>
      <c r="B72" s="150"/>
      <c r="C72" s="151"/>
      <c r="D72" s="152"/>
      <c r="E72" s="167"/>
      <c r="F72" s="153"/>
      <c r="G72" s="153"/>
      <c r="H72" s="137" t="s">
        <v>125</v>
      </c>
      <c r="I72" s="154">
        <f>I71/4</f>
        <v>4435250</v>
      </c>
    </row>
    <row r="75" spans="1:13" x14ac:dyDescent="0.25">
      <c r="A75" s="168" t="s">
        <v>99</v>
      </c>
      <c r="B75" s="169"/>
      <c r="C75" s="170"/>
      <c r="D75" s="171"/>
      <c r="E75" s="171"/>
      <c r="F75" s="171"/>
      <c r="G75" s="171"/>
      <c r="H75" s="171"/>
      <c r="I75" s="171"/>
    </row>
    <row r="77" spans="1:13" x14ac:dyDescent="0.25">
      <c r="B77" s="131" t="s">
        <v>86</v>
      </c>
    </row>
    <row r="78" spans="1:13" ht="15.75" thickBot="1" x14ac:dyDescent="0.3">
      <c r="C78" s="131"/>
    </row>
    <row r="79" spans="1:13" s="133" customFormat="1" x14ac:dyDescent="0.25">
      <c r="A79" s="134" t="s">
        <v>74</v>
      </c>
      <c r="B79" s="158" t="s">
        <v>126</v>
      </c>
      <c r="C79" s="156" t="s">
        <v>127</v>
      </c>
      <c r="D79" s="361" t="s">
        <v>138</v>
      </c>
      <c r="E79" s="362"/>
      <c r="F79" s="362"/>
      <c r="G79" s="362"/>
      <c r="H79" s="362"/>
      <c r="I79" s="363"/>
    </row>
    <row r="80" spans="1:13" s="133" customFormat="1" ht="15.75" thickBot="1" x14ac:dyDescent="0.3">
      <c r="A80" s="135"/>
      <c r="B80" s="135"/>
      <c r="C80" s="157"/>
      <c r="D80" s="136" t="s">
        <v>129</v>
      </c>
      <c r="E80" s="164" t="s">
        <v>136</v>
      </c>
      <c r="F80" s="137" t="s">
        <v>130</v>
      </c>
      <c r="G80" s="137" t="s">
        <v>131</v>
      </c>
      <c r="H80" s="137" t="s">
        <v>123</v>
      </c>
      <c r="I80" s="138" t="s">
        <v>124</v>
      </c>
    </row>
    <row r="81" spans="1:11" s="132" customFormat="1" x14ac:dyDescent="0.25">
      <c r="A81" s="139">
        <v>1</v>
      </c>
      <c r="B81" s="161" t="s">
        <v>128</v>
      </c>
      <c r="C81" s="159" t="s">
        <v>92</v>
      </c>
      <c r="D81" s="140">
        <v>8193000</v>
      </c>
      <c r="E81" s="165"/>
      <c r="F81" s="141">
        <f>170000*2</f>
        <v>340000</v>
      </c>
      <c r="G81" s="141">
        <f>354000*2</f>
        <v>708000</v>
      </c>
      <c r="H81" s="141">
        <v>80000</v>
      </c>
      <c r="I81" s="142">
        <f t="shared" ref="I81:I85" si="11">SUM(D81:H81)</f>
        <v>9321000</v>
      </c>
      <c r="K81" s="401" t="s">
        <v>324</v>
      </c>
    </row>
    <row r="82" spans="1:11" x14ac:dyDescent="0.25">
      <c r="A82" s="143">
        <v>2</v>
      </c>
      <c r="B82" s="161" t="s">
        <v>128</v>
      </c>
      <c r="C82" s="160" t="s">
        <v>93</v>
      </c>
      <c r="D82" s="140">
        <v>3808000</v>
      </c>
      <c r="E82" s="165"/>
      <c r="F82" s="141">
        <f t="shared" ref="F82:F85" si="12">170000*2</f>
        <v>340000</v>
      </c>
      <c r="G82" s="141">
        <f>232000*2</f>
        <v>464000</v>
      </c>
      <c r="H82" s="141">
        <v>80000</v>
      </c>
      <c r="I82" s="142">
        <f t="shared" si="11"/>
        <v>4692000</v>
      </c>
      <c r="K82" s="401" t="s">
        <v>325</v>
      </c>
    </row>
    <row r="83" spans="1:11" x14ac:dyDescent="0.25">
      <c r="A83" s="143">
        <v>3</v>
      </c>
      <c r="B83" s="161" t="s">
        <v>128</v>
      </c>
      <c r="C83" s="160" t="s">
        <v>94</v>
      </c>
      <c r="D83" s="140">
        <v>5081000</v>
      </c>
      <c r="E83" s="165"/>
      <c r="F83" s="141">
        <f t="shared" si="12"/>
        <v>340000</v>
      </c>
      <c r="G83" s="141">
        <f>72000*2</f>
        <v>144000</v>
      </c>
      <c r="H83" s="141">
        <v>80000</v>
      </c>
      <c r="I83" s="142">
        <f t="shared" si="11"/>
        <v>5645000</v>
      </c>
      <c r="K83" s="401" t="s">
        <v>326</v>
      </c>
    </row>
    <row r="84" spans="1:11" x14ac:dyDescent="0.25">
      <c r="A84" s="143">
        <f>A83+1</f>
        <v>4</v>
      </c>
      <c r="B84" s="161" t="s">
        <v>128</v>
      </c>
      <c r="C84" s="160" t="s">
        <v>95</v>
      </c>
      <c r="D84" s="140">
        <v>2995000</v>
      </c>
      <c r="E84" s="165"/>
      <c r="F84" s="141">
        <f t="shared" si="12"/>
        <v>340000</v>
      </c>
      <c r="G84" s="141">
        <f>97000*2</f>
        <v>194000</v>
      </c>
      <c r="H84" s="141">
        <v>80000</v>
      </c>
      <c r="I84" s="142">
        <f t="shared" si="11"/>
        <v>3609000</v>
      </c>
      <c r="K84" s="401" t="s">
        <v>347</v>
      </c>
    </row>
    <row r="85" spans="1:11" x14ac:dyDescent="0.25">
      <c r="A85" s="143">
        <v>5</v>
      </c>
      <c r="B85" s="161" t="s">
        <v>128</v>
      </c>
      <c r="C85" s="160" t="s">
        <v>329</v>
      </c>
      <c r="D85" s="140">
        <v>2674000</v>
      </c>
      <c r="E85" s="165"/>
      <c r="F85" s="141">
        <f t="shared" si="12"/>
        <v>340000</v>
      </c>
      <c r="G85" s="141">
        <f>148000*2</f>
        <v>296000</v>
      </c>
      <c r="H85" s="141">
        <v>80000</v>
      </c>
      <c r="I85" s="142">
        <f t="shared" si="11"/>
        <v>3390000</v>
      </c>
      <c r="K85" s="401" t="s">
        <v>348</v>
      </c>
    </row>
    <row r="86" spans="1:11" x14ac:dyDescent="0.25">
      <c r="A86" s="145"/>
      <c r="B86" s="145"/>
      <c r="C86" s="144"/>
      <c r="D86" s="146"/>
      <c r="E86" s="166"/>
      <c r="F86" s="147"/>
      <c r="G86" s="147"/>
      <c r="H86" s="148" t="s">
        <v>124</v>
      </c>
      <c r="I86" s="149">
        <f>SUM(I81:I85)</f>
        <v>26657000</v>
      </c>
    </row>
    <row r="87" spans="1:11" ht="15.75" thickBot="1" x14ac:dyDescent="0.3">
      <c r="A87" s="150"/>
      <c r="B87" s="150"/>
      <c r="C87" s="151"/>
      <c r="D87" s="152"/>
      <c r="E87" s="167"/>
      <c r="F87" s="153"/>
      <c r="G87" s="153"/>
      <c r="H87" s="137" t="s">
        <v>125</v>
      </c>
      <c r="I87" s="154">
        <f>I86/5</f>
        <v>5331400</v>
      </c>
    </row>
    <row r="88" spans="1:11" x14ac:dyDescent="0.25">
      <c r="C88" s="131"/>
    </row>
    <row r="89" spans="1:11" x14ac:dyDescent="0.25">
      <c r="B89" s="131" t="s">
        <v>132</v>
      </c>
      <c r="C89" s="131"/>
    </row>
    <row r="90" spans="1:11" x14ac:dyDescent="0.25">
      <c r="B90" s="85">
        <v>1</v>
      </c>
      <c r="C90" s="131" t="s">
        <v>133</v>
      </c>
      <c r="E90" s="132">
        <v>1250000</v>
      </c>
    </row>
    <row r="91" spans="1:11" x14ac:dyDescent="0.25">
      <c r="B91" s="85">
        <v>2</v>
      </c>
      <c r="C91" s="131" t="s">
        <v>134</v>
      </c>
      <c r="E91" s="132">
        <f>50000*35</f>
        <v>1750000</v>
      </c>
    </row>
    <row r="92" spans="1:11" x14ac:dyDescent="0.25">
      <c r="B92" s="85"/>
      <c r="C92" s="131"/>
      <c r="D92" s="162" t="s">
        <v>124</v>
      </c>
      <c r="E92" s="132">
        <f>SUM(E90:E91)</f>
        <v>3000000</v>
      </c>
    </row>
    <row r="93" spans="1:11" x14ac:dyDescent="0.25">
      <c r="B93" s="85"/>
      <c r="C93" s="131"/>
    </row>
    <row r="95" spans="1:11" x14ac:dyDescent="0.25">
      <c r="A95" s="168" t="s">
        <v>295</v>
      </c>
      <c r="B95" s="169"/>
      <c r="C95" s="170"/>
      <c r="D95" s="171"/>
      <c r="E95" s="171"/>
      <c r="F95" s="171"/>
      <c r="G95" s="171"/>
      <c r="H95" s="171"/>
      <c r="I95" s="171"/>
    </row>
    <row r="97" spans="1:9" s="155" customFormat="1" x14ac:dyDescent="0.25">
      <c r="A97" s="133"/>
      <c r="B97" s="131" t="s">
        <v>85</v>
      </c>
      <c r="C97"/>
      <c r="D97" s="132"/>
      <c r="E97" s="132"/>
      <c r="F97" s="132"/>
      <c r="G97" s="132"/>
      <c r="H97" s="132"/>
      <c r="I97" s="132"/>
    </row>
    <row r="98" spans="1:9" s="133" customFormat="1" ht="15.75" thickBot="1" x14ac:dyDescent="0.3">
      <c r="C98" s="131"/>
      <c r="D98" s="132"/>
      <c r="E98" s="132"/>
      <c r="F98" s="132"/>
      <c r="G98" s="132"/>
      <c r="H98" s="132"/>
      <c r="I98" s="132"/>
    </row>
    <row r="99" spans="1:9" s="132" customFormat="1" x14ac:dyDescent="0.25">
      <c r="A99" s="134" t="s">
        <v>74</v>
      </c>
      <c r="B99" s="158" t="s">
        <v>126</v>
      </c>
      <c r="C99" s="156" t="s">
        <v>127</v>
      </c>
      <c r="D99" s="361" t="s">
        <v>139</v>
      </c>
      <c r="E99" s="362"/>
      <c r="F99" s="362"/>
      <c r="G99" s="362"/>
      <c r="H99" s="362"/>
      <c r="I99" s="363"/>
    </row>
    <row r="100" spans="1:9" ht="15.75" thickBot="1" x14ac:dyDescent="0.3">
      <c r="A100" s="135"/>
      <c r="B100" s="135"/>
      <c r="C100" s="157"/>
      <c r="D100" s="136" t="s">
        <v>135</v>
      </c>
      <c r="E100" s="164" t="s">
        <v>137</v>
      </c>
      <c r="F100" s="137" t="s">
        <v>130</v>
      </c>
      <c r="G100" s="137" t="s">
        <v>131</v>
      </c>
      <c r="H100" s="137" t="s">
        <v>123</v>
      </c>
      <c r="I100" s="138" t="s">
        <v>124</v>
      </c>
    </row>
    <row r="101" spans="1:9" x14ac:dyDescent="0.25">
      <c r="A101" s="139">
        <v>1</v>
      </c>
      <c r="B101" s="159" t="s">
        <v>150</v>
      </c>
      <c r="C101" s="161" t="s">
        <v>128</v>
      </c>
      <c r="D101" s="140">
        <v>2000000</v>
      </c>
      <c r="E101" s="140">
        <v>8193000</v>
      </c>
      <c r="F101" s="141">
        <f>170000*2</f>
        <v>340000</v>
      </c>
      <c r="G101" s="141">
        <f>354000*2</f>
        <v>708000</v>
      </c>
      <c r="H101" s="141">
        <v>80000</v>
      </c>
      <c r="I101" s="142">
        <f t="shared" ref="I101:I104" si="13">SUM(D101:H101)</f>
        <v>11321000</v>
      </c>
    </row>
    <row r="102" spans="1:9" x14ac:dyDescent="0.25">
      <c r="A102" s="143">
        <v>2</v>
      </c>
      <c r="B102" s="160" t="s">
        <v>142</v>
      </c>
      <c r="C102" s="161" t="s">
        <v>128</v>
      </c>
      <c r="D102" s="140">
        <v>1000000</v>
      </c>
      <c r="E102" s="140">
        <v>3808000</v>
      </c>
      <c r="F102" s="141">
        <f t="shared" ref="F102:F104" si="14">170000*2</f>
        <v>340000</v>
      </c>
      <c r="G102" s="141">
        <f>232000*2</f>
        <v>464000</v>
      </c>
      <c r="H102" s="141">
        <v>80000</v>
      </c>
      <c r="I102" s="142">
        <f t="shared" si="13"/>
        <v>5692000</v>
      </c>
    </row>
    <row r="103" spans="1:9" x14ac:dyDescent="0.25">
      <c r="A103" s="143">
        <v>3</v>
      </c>
      <c r="B103" s="160" t="s">
        <v>151</v>
      </c>
      <c r="C103" s="161" t="s">
        <v>128</v>
      </c>
      <c r="D103" s="140">
        <v>1000000</v>
      </c>
      <c r="E103" s="140">
        <v>2781000</v>
      </c>
      <c r="F103" s="141">
        <f t="shared" si="14"/>
        <v>340000</v>
      </c>
      <c r="G103" s="141">
        <v>107000</v>
      </c>
      <c r="H103" s="141">
        <v>80000</v>
      </c>
      <c r="I103" s="142">
        <f t="shared" si="13"/>
        <v>4308000</v>
      </c>
    </row>
    <row r="104" spans="1:9" x14ac:dyDescent="0.25">
      <c r="A104" s="143">
        <v>4</v>
      </c>
      <c r="B104" s="160" t="s">
        <v>141</v>
      </c>
      <c r="C104" s="161" t="s">
        <v>128</v>
      </c>
      <c r="D104" s="140">
        <v>1500000</v>
      </c>
      <c r="E104" s="140">
        <v>7081000</v>
      </c>
      <c r="F104" s="141">
        <f t="shared" si="14"/>
        <v>340000</v>
      </c>
      <c r="G104" s="141">
        <f>171000*2</f>
        <v>342000</v>
      </c>
      <c r="H104" s="141">
        <v>80000</v>
      </c>
      <c r="I104" s="142">
        <f t="shared" si="13"/>
        <v>9343000</v>
      </c>
    </row>
    <row r="105" spans="1:9" x14ac:dyDescent="0.25">
      <c r="A105" s="145"/>
      <c r="B105" s="145"/>
      <c r="C105" s="144"/>
      <c r="D105" s="146"/>
      <c r="E105" s="166"/>
      <c r="F105" s="147"/>
      <c r="G105" s="147"/>
      <c r="H105" s="148" t="s">
        <v>124</v>
      </c>
      <c r="I105" s="149">
        <f>SUM(I101:I104)</f>
        <v>30664000</v>
      </c>
    </row>
    <row r="106" spans="1:9" ht="15.75" thickBot="1" x14ac:dyDescent="0.3">
      <c r="A106" s="150"/>
      <c r="B106" s="150"/>
      <c r="C106" s="151"/>
      <c r="D106" s="152"/>
      <c r="E106" s="167"/>
      <c r="F106" s="153"/>
      <c r="G106" s="153"/>
      <c r="H106" s="137" t="s">
        <v>125</v>
      </c>
      <c r="I106" s="154">
        <f>I105/4</f>
        <v>7666000</v>
      </c>
    </row>
  </sheetData>
  <mergeCells count="6">
    <mergeCell ref="D79:I79"/>
    <mergeCell ref="D99:I99"/>
    <mergeCell ref="D5:I5"/>
    <mergeCell ref="D49:I49"/>
    <mergeCell ref="D19:I19"/>
    <mergeCell ref="D65:I65"/>
  </mergeCells>
  <pageMargins left="0.31496062992125984" right="0.31496062992125984" top="0.55118110236220474" bottom="0.55118110236220474" header="0.31496062992125984" footer="0.31496062992125984"/>
  <pageSetup paperSize="258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zoomScale="90" zoomScaleNormal="90" workbookViewId="0">
      <selection activeCell="Q123" sqref="Q123"/>
    </sheetView>
  </sheetViews>
  <sheetFormatPr defaultColWidth="8" defaultRowHeight="15.75" customHeight="1" x14ac:dyDescent="0.25"/>
  <cols>
    <col min="1" max="1" width="8.28515625" style="9" customWidth="1"/>
    <col min="2" max="2" width="2" style="9" customWidth="1"/>
    <col min="3" max="3" width="39.140625" style="9" customWidth="1"/>
    <col min="4" max="4" width="4.42578125" style="12" customWidth="1"/>
    <col min="5" max="5" width="4" style="10" customWidth="1"/>
    <col min="6" max="6" width="2" style="9" customWidth="1"/>
    <col min="7" max="7" width="4.28515625" style="12" customWidth="1"/>
    <col min="8" max="8" width="4.28515625" style="9" customWidth="1"/>
    <col min="9" max="9" width="2" style="9" customWidth="1"/>
    <col min="10" max="10" width="3.5703125" style="12" customWidth="1"/>
    <col min="11" max="11" width="4" style="10" customWidth="1"/>
    <col min="12" max="12" width="6.5703125" style="9" customWidth="1"/>
    <col min="13" max="13" width="6.85546875" style="9" customWidth="1"/>
    <col min="14" max="14" width="15.85546875" style="248" customWidth="1"/>
    <col min="15" max="15" width="18" style="14" bestFit="1" customWidth="1"/>
    <col min="16" max="16" width="2.42578125" style="14" customWidth="1"/>
    <col min="17" max="17" width="19.28515625" style="9" customWidth="1"/>
    <col min="18" max="16384" width="8" style="9"/>
  </cols>
  <sheetData>
    <row r="1" spans="1:17" ht="15.75" customHeight="1" x14ac:dyDescent="0.25">
      <c r="A1" s="335" t="s">
        <v>192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185"/>
    </row>
    <row r="2" spans="1:17" ht="15.75" customHeight="1" x14ac:dyDescent="0.25">
      <c r="A2" s="335" t="s">
        <v>193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185"/>
    </row>
    <row r="3" spans="1:17" ht="15.75" customHeight="1" x14ac:dyDescent="0.25">
      <c r="B3" s="11"/>
      <c r="C3" s="11"/>
      <c r="F3" s="11"/>
      <c r="I3" s="11"/>
      <c r="L3" s="11"/>
      <c r="M3" s="11"/>
      <c r="N3" s="200"/>
    </row>
    <row r="4" spans="1:17" ht="15.75" customHeight="1" x14ac:dyDescent="0.25">
      <c r="A4" s="364" t="s">
        <v>14</v>
      </c>
      <c r="B4" s="366" t="s">
        <v>194</v>
      </c>
      <c r="C4" s="367"/>
      <c r="D4" s="367"/>
      <c r="E4" s="367"/>
      <c r="F4" s="367"/>
      <c r="G4" s="367"/>
      <c r="H4" s="367"/>
      <c r="I4" s="367"/>
      <c r="J4" s="367"/>
      <c r="K4" s="368"/>
      <c r="L4" s="364" t="s">
        <v>195</v>
      </c>
      <c r="M4" s="364" t="s">
        <v>11</v>
      </c>
      <c r="N4" s="364" t="s">
        <v>19</v>
      </c>
      <c r="O4" s="372" t="s">
        <v>20</v>
      </c>
      <c r="P4" s="201"/>
    </row>
    <row r="5" spans="1:17" ht="15.75" customHeight="1" x14ac:dyDescent="0.25">
      <c r="A5" s="365"/>
      <c r="B5" s="369"/>
      <c r="C5" s="370"/>
      <c r="D5" s="370"/>
      <c r="E5" s="370"/>
      <c r="F5" s="370"/>
      <c r="G5" s="370"/>
      <c r="H5" s="370"/>
      <c r="I5" s="370"/>
      <c r="J5" s="370"/>
      <c r="K5" s="371"/>
      <c r="L5" s="365"/>
      <c r="M5" s="365"/>
      <c r="N5" s="365"/>
      <c r="O5" s="373"/>
      <c r="P5" s="45"/>
    </row>
    <row r="6" spans="1:17" ht="15.75" customHeight="1" x14ac:dyDescent="0.25">
      <c r="A6" s="37"/>
      <c r="B6" s="202"/>
      <c r="C6" s="203"/>
      <c r="D6" s="204"/>
      <c r="E6" s="205"/>
      <c r="F6" s="203"/>
      <c r="G6" s="204"/>
      <c r="H6" s="203"/>
      <c r="I6" s="203"/>
      <c r="J6" s="204"/>
      <c r="L6" s="50"/>
      <c r="M6" s="206"/>
      <c r="N6" s="207"/>
      <c r="O6" s="39"/>
      <c r="P6" s="208"/>
    </row>
    <row r="7" spans="1:17" ht="15.75" customHeight="1" x14ac:dyDescent="0.25">
      <c r="A7" s="209">
        <v>522131</v>
      </c>
      <c r="B7" s="210" t="s">
        <v>117</v>
      </c>
      <c r="C7" s="211"/>
      <c r="D7" s="212"/>
      <c r="E7" s="213"/>
      <c r="F7" s="213"/>
      <c r="G7" s="214"/>
      <c r="H7" s="215"/>
      <c r="I7" s="216"/>
      <c r="J7" s="217"/>
      <c r="K7" s="218"/>
      <c r="L7" s="219"/>
      <c r="M7" s="220"/>
      <c r="N7" s="221"/>
      <c r="O7" s="199">
        <f>O9</f>
        <v>3340990000</v>
      </c>
      <c r="P7" s="222"/>
    </row>
    <row r="8" spans="1:17" ht="15.75" customHeight="1" x14ac:dyDescent="0.25">
      <c r="A8" s="24"/>
      <c r="B8" s="223"/>
      <c r="C8" s="224"/>
      <c r="D8" s="225"/>
      <c r="E8" s="226"/>
      <c r="F8" s="227"/>
      <c r="G8" s="225"/>
      <c r="H8" s="227"/>
      <c r="I8" s="227"/>
      <c r="J8" s="225"/>
      <c r="K8" s="226"/>
      <c r="L8" s="50"/>
      <c r="M8" s="228"/>
      <c r="N8" s="190"/>
      <c r="O8" s="51"/>
    </row>
    <row r="9" spans="1:17" ht="15.75" customHeight="1" x14ac:dyDescent="0.25">
      <c r="A9" s="93"/>
      <c r="B9" s="229" t="s">
        <v>270</v>
      </c>
      <c r="C9" s="230"/>
      <c r="D9" s="249"/>
      <c r="E9" s="250"/>
      <c r="F9" s="251"/>
      <c r="G9" s="251"/>
      <c r="H9" s="251"/>
      <c r="I9" s="113"/>
      <c r="J9" s="116"/>
      <c r="K9" s="115"/>
      <c r="L9" s="231">
        <v>1</v>
      </c>
      <c r="M9" s="232" t="s">
        <v>196</v>
      </c>
      <c r="N9" s="233">
        <f>O11+O17</f>
        <v>3340990000</v>
      </c>
      <c r="O9" s="110">
        <f>N9</f>
        <v>3340990000</v>
      </c>
      <c r="Q9" s="81"/>
    </row>
    <row r="10" spans="1:17" ht="15.75" customHeight="1" x14ac:dyDescent="0.25">
      <c r="A10" s="24"/>
      <c r="B10" s="223"/>
      <c r="C10" s="65"/>
      <c r="D10" s="9"/>
      <c r="E10" s="245"/>
      <c r="F10" s="10"/>
      <c r="G10" s="10"/>
      <c r="H10" s="10"/>
      <c r="I10" s="45"/>
      <c r="J10" s="49"/>
      <c r="K10" s="48"/>
      <c r="L10" s="42"/>
      <c r="M10" s="252"/>
      <c r="N10" s="253"/>
      <c r="O10" s="34"/>
      <c r="Q10" s="248"/>
    </row>
    <row r="11" spans="1:17" ht="15.75" customHeight="1" x14ac:dyDescent="0.25">
      <c r="A11" s="24"/>
      <c r="B11" s="40"/>
      <c r="C11" s="236" t="s">
        <v>197</v>
      </c>
      <c r="D11" s="237"/>
      <c r="E11" s="238"/>
      <c r="F11" s="238"/>
      <c r="G11" s="239"/>
      <c r="H11" s="240"/>
      <c r="I11" s="22"/>
      <c r="J11" s="23"/>
      <c r="K11" s="22"/>
      <c r="L11" s="241"/>
      <c r="M11" s="242"/>
      <c r="N11" s="243"/>
      <c r="O11" s="26">
        <f>SUM(O13:O15)</f>
        <v>432000000</v>
      </c>
      <c r="P11" s="6"/>
      <c r="Q11" s="248"/>
    </row>
    <row r="12" spans="1:17" ht="15.75" customHeight="1" x14ac:dyDescent="0.25">
      <c r="A12" s="24"/>
      <c r="B12" s="40"/>
      <c r="C12" s="236"/>
      <c r="D12" s="237"/>
      <c r="E12" s="238"/>
      <c r="F12" s="238"/>
      <c r="G12" s="239"/>
      <c r="H12" s="240"/>
      <c r="I12" s="22"/>
      <c r="J12" s="23"/>
      <c r="K12" s="22"/>
      <c r="L12" s="241"/>
      <c r="M12" s="242"/>
      <c r="N12" s="243"/>
      <c r="O12" s="26"/>
      <c r="P12" s="6"/>
      <c r="Q12" s="248"/>
    </row>
    <row r="13" spans="1:17" ht="15.75" customHeight="1" x14ac:dyDescent="0.25">
      <c r="A13" s="24"/>
      <c r="B13" s="40"/>
      <c r="C13" s="9" t="s">
        <v>198</v>
      </c>
      <c r="D13" s="234">
        <v>1</v>
      </c>
      <c r="E13" s="10" t="s">
        <v>30</v>
      </c>
      <c r="F13" s="10" t="s">
        <v>31</v>
      </c>
      <c r="G13" s="12">
        <v>8</v>
      </c>
      <c r="H13" s="9" t="s">
        <v>188</v>
      </c>
      <c r="I13" s="2"/>
      <c r="J13" s="4"/>
      <c r="K13" s="2"/>
      <c r="L13" s="50">
        <f>G13*D13</f>
        <v>8</v>
      </c>
      <c r="M13" s="11" t="s">
        <v>199</v>
      </c>
      <c r="N13" s="235">
        <v>18000000</v>
      </c>
      <c r="O13" s="51">
        <f>N13*L13</f>
        <v>144000000</v>
      </c>
      <c r="P13" s="6"/>
    </row>
    <row r="14" spans="1:17" ht="15.75" customHeight="1" x14ac:dyDescent="0.25">
      <c r="A14" s="24"/>
      <c r="B14" s="40"/>
      <c r="C14" s="9" t="s">
        <v>200</v>
      </c>
      <c r="D14" s="234">
        <v>2</v>
      </c>
      <c r="E14" s="10" t="s">
        <v>30</v>
      </c>
      <c r="F14" s="10" t="s">
        <v>31</v>
      </c>
      <c r="G14" s="12">
        <v>8</v>
      </c>
      <c r="H14" s="9" t="s">
        <v>188</v>
      </c>
      <c r="I14" s="2"/>
      <c r="J14" s="4"/>
      <c r="K14" s="2"/>
      <c r="L14" s="50">
        <f>G14*D14</f>
        <v>16</v>
      </c>
      <c r="M14" s="11" t="s">
        <v>199</v>
      </c>
      <c r="N14" s="235">
        <v>14000000</v>
      </c>
      <c r="O14" s="51">
        <f>N14*L14</f>
        <v>224000000</v>
      </c>
      <c r="P14" s="6"/>
    </row>
    <row r="15" spans="1:17" ht="15.75" customHeight="1" x14ac:dyDescent="0.25">
      <c r="A15" s="24"/>
      <c r="B15" s="40"/>
      <c r="C15" s="9" t="s">
        <v>201</v>
      </c>
      <c r="D15" s="234">
        <v>2</v>
      </c>
      <c r="E15" s="10" t="s">
        <v>30</v>
      </c>
      <c r="F15" s="10" t="s">
        <v>31</v>
      </c>
      <c r="G15" s="12">
        <v>8</v>
      </c>
      <c r="H15" s="9" t="s">
        <v>188</v>
      </c>
      <c r="I15" s="2"/>
      <c r="J15" s="4"/>
      <c r="K15" s="2"/>
      <c r="L15" s="50">
        <f>G15*D15</f>
        <v>16</v>
      </c>
      <c r="M15" s="11" t="s">
        <v>199</v>
      </c>
      <c r="N15" s="235">
        <v>4000000</v>
      </c>
      <c r="O15" s="51">
        <f>N15*L15</f>
        <v>64000000</v>
      </c>
      <c r="P15" s="6"/>
    </row>
    <row r="16" spans="1:17" ht="15.75" customHeight="1" x14ac:dyDescent="0.25">
      <c r="A16" s="24"/>
      <c r="B16" s="40"/>
      <c r="D16" s="234"/>
      <c r="F16" s="10"/>
      <c r="I16" s="2"/>
      <c r="J16" s="4"/>
      <c r="K16" s="2"/>
      <c r="L16" s="50"/>
      <c r="M16" s="11"/>
      <c r="N16" s="235"/>
      <c r="O16" s="34"/>
      <c r="P16" s="6"/>
    </row>
    <row r="17" spans="1:16" ht="15.75" customHeight="1" x14ac:dyDescent="0.25">
      <c r="A17" s="24"/>
      <c r="B17" s="40"/>
      <c r="C17" s="236" t="s">
        <v>202</v>
      </c>
      <c r="D17" s="237"/>
      <c r="E17" s="238"/>
      <c r="F17" s="238"/>
      <c r="G17" s="239"/>
      <c r="H17" s="240"/>
      <c r="I17" s="22"/>
      <c r="J17" s="23"/>
      <c r="K17" s="22"/>
      <c r="L17" s="241"/>
      <c r="M17" s="242"/>
      <c r="N17" s="243"/>
      <c r="O17" s="26">
        <f>O28+O18</f>
        <v>2908990000</v>
      </c>
      <c r="P17" s="6"/>
    </row>
    <row r="18" spans="1:16" ht="15.75" customHeight="1" x14ac:dyDescent="0.25">
      <c r="A18" s="24"/>
      <c r="B18" s="40"/>
      <c r="C18" s="244" t="s">
        <v>203</v>
      </c>
      <c r="D18" s="234"/>
      <c r="F18" s="10"/>
      <c r="I18" s="2"/>
      <c r="J18" s="4"/>
      <c r="K18" s="2"/>
      <c r="L18" s="50"/>
      <c r="M18" s="11"/>
      <c r="N18" s="235"/>
      <c r="O18" s="34">
        <f>SUM(O19:O25)</f>
        <v>42000000</v>
      </c>
      <c r="P18" s="6"/>
    </row>
    <row r="19" spans="1:16" ht="15.75" customHeight="1" x14ac:dyDescent="0.25">
      <c r="A19" s="24"/>
      <c r="B19" s="40"/>
      <c r="C19" s="45" t="s">
        <v>37</v>
      </c>
      <c r="D19" s="49"/>
      <c r="E19" s="48"/>
      <c r="F19" s="47"/>
      <c r="G19" s="49">
        <v>8</v>
      </c>
      <c r="H19" s="45" t="s">
        <v>32</v>
      </c>
      <c r="I19" s="47"/>
      <c r="J19" s="49"/>
      <c r="K19" s="48"/>
      <c r="L19" s="50">
        <f t="shared" ref="L19:L25" si="0">G19</f>
        <v>8</v>
      </c>
      <c r="M19" s="245" t="s">
        <v>196</v>
      </c>
      <c r="N19" s="235">
        <v>1000000</v>
      </c>
      <c r="O19" s="51">
        <f>N19*L19</f>
        <v>8000000</v>
      </c>
      <c r="P19" s="9"/>
    </row>
    <row r="20" spans="1:16" ht="15.75" customHeight="1" x14ac:dyDescent="0.25">
      <c r="A20" s="24"/>
      <c r="B20" s="246"/>
      <c r="C20" s="45" t="s">
        <v>38</v>
      </c>
      <c r="D20" s="49"/>
      <c r="E20" s="48"/>
      <c r="F20" s="47"/>
      <c r="G20" s="49">
        <v>8</v>
      </c>
      <c r="H20" s="45" t="s">
        <v>32</v>
      </c>
      <c r="I20" s="47"/>
      <c r="J20" s="49"/>
      <c r="K20" s="48"/>
      <c r="L20" s="50">
        <f t="shared" si="0"/>
        <v>8</v>
      </c>
      <c r="M20" s="245" t="s">
        <v>196</v>
      </c>
      <c r="N20" s="235">
        <v>500000</v>
      </c>
      <c r="O20" s="51">
        <f>N20*L20</f>
        <v>4000000</v>
      </c>
      <c r="P20" s="9"/>
    </row>
    <row r="21" spans="1:16" ht="15.75" customHeight="1" x14ac:dyDescent="0.25">
      <c r="A21" s="24"/>
      <c r="B21" s="246"/>
      <c r="C21" s="45" t="s">
        <v>39</v>
      </c>
      <c r="D21" s="49"/>
      <c r="E21" s="48"/>
      <c r="F21" s="47"/>
      <c r="G21" s="49">
        <v>8</v>
      </c>
      <c r="H21" s="45" t="s">
        <v>32</v>
      </c>
      <c r="I21" s="47"/>
      <c r="J21" s="49"/>
      <c r="K21" s="48"/>
      <c r="L21" s="50">
        <f t="shared" si="0"/>
        <v>8</v>
      </c>
      <c r="M21" s="245" t="s">
        <v>196</v>
      </c>
      <c r="N21" s="235">
        <v>1000000</v>
      </c>
      <c r="O21" s="51">
        <f>N21*L21</f>
        <v>8000000</v>
      </c>
      <c r="P21" s="9"/>
    </row>
    <row r="22" spans="1:16" ht="15.75" customHeight="1" x14ac:dyDescent="0.25">
      <c r="A22" s="24"/>
      <c r="B22" s="246"/>
      <c r="C22" s="45" t="s">
        <v>204</v>
      </c>
      <c r="D22" s="49"/>
      <c r="E22" s="48"/>
      <c r="F22" s="47"/>
      <c r="G22" s="49">
        <v>8</v>
      </c>
      <c r="H22" s="45" t="s">
        <v>32</v>
      </c>
      <c r="I22" s="47"/>
      <c r="J22" s="49"/>
      <c r="K22" s="48"/>
      <c r="L22" s="50">
        <f t="shared" si="0"/>
        <v>8</v>
      </c>
      <c r="M22" s="245" t="s">
        <v>196</v>
      </c>
      <c r="N22" s="235">
        <v>1000000</v>
      </c>
      <c r="O22" s="51">
        <f>N22*L22</f>
        <v>8000000</v>
      </c>
      <c r="P22" s="9"/>
    </row>
    <row r="23" spans="1:16" ht="15.75" customHeight="1" x14ac:dyDescent="0.25">
      <c r="A23" s="24"/>
      <c r="B23" s="246"/>
      <c r="C23" s="45" t="s">
        <v>36</v>
      </c>
      <c r="D23" s="45"/>
      <c r="E23" s="45"/>
      <c r="F23" s="47"/>
      <c r="G23" s="45">
        <v>8</v>
      </c>
      <c r="H23" s="48" t="s">
        <v>32</v>
      </c>
      <c r="I23" s="47"/>
      <c r="J23" s="49"/>
      <c r="K23" s="48"/>
      <c r="L23" s="50">
        <f t="shared" si="0"/>
        <v>8</v>
      </c>
      <c r="M23" s="245" t="s">
        <v>196</v>
      </c>
      <c r="N23" s="235">
        <v>250000</v>
      </c>
      <c r="O23" s="51">
        <f t="shared" ref="O23:O25" si="1">N23*L23</f>
        <v>2000000</v>
      </c>
      <c r="P23" s="9"/>
    </row>
    <row r="24" spans="1:16" ht="15.75" customHeight="1" x14ac:dyDescent="0.25">
      <c r="A24" s="24"/>
      <c r="B24" s="246"/>
      <c r="C24" s="45" t="s">
        <v>209</v>
      </c>
      <c r="D24" s="45"/>
      <c r="E24" s="45"/>
      <c r="F24" s="47"/>
      <c r="G24" s="45">
        <v>8</v>
      </c>
      <c r="H24" s="48" t="s">
        <v>32</v>
      </c>
      <c r="I24" s="47"/>
      <c r="J24" s="49"/>
      <c r="K24" s="48"/>
      <c r="L24" s="50">
        <f t="shared" si="0"/>
        <v>8</v>
      </c>
      <c r="M24" s="245" t="s">
        <v>196</v>
      </c>
      <c r="N24" s="235">
        <v>250000</v>
      </c>
      <c r="O24" s="51">
        <f t="shared" si="1"/>
        <v>2000000</v>
      </c>
      <c r="P24" s="9"/>
    </row>
    <row r="25" spans="1:16" ht="15.75" customHeight="1" x14ac:dyDescent="0.25">
      <c r="A25" s="24"/>
      <c r="B25" s="246"/>
      <c r="C25" s="45" t="s">
        <v>210</v>
      </c>
      <c r="D25" s="45"/>
      <c r="E25" s="45"/>
      <c r="F25" s="47"/>
      <c r="G25" s="45">
        <v>1</v>
      </c>
      <c r="H25" s="48" t="s">
        <v>32</v>
      </c>
      <c r="I25" s="47"/>
      <c r="J25" s="49"/>
      <c r="K25" s="48"/>
      <c r="L25" s="50">
        <f t="shared" si="0"/>
        <v>1</v>
      </c>
      <c r="M25" s="245" t="s">
        <v>196</v>
      </c>
      <c r="N25" s="235">
        <f>10000000</f>
        <v>10000000</v>
      </c>
      <c r="O25" s="51">
        <f t="shared" si="1"/>
        <v>10000000</v>
      </c>
      <c r="P25" s="9"/>
    </row>
    <row r="26" spans="1:16" ht="15.75" customHeight="1" x14ac:dyDescent="0.25">
      <c r="A26" s="24"/>
      <c r="B26" s="246"/>
      <c r="C26" s="45" t="s">
        <v>272</v>
      </c>
      <c r="D26" s="45"/>
      <c r="E26" s="45"/>
      <c r="F26" s="47"/>
      <c r="G26" s="45">
        <v>1</v>
      </c>
      <c r="H26" s="48" t="s">
        <v>32</v>
      </c>
      <c r="I26" s="47"/>
      <c r="J26" s="49"/>
      <c r="K26" s="48"/>
      <c r="L26" s="50">
        <f>G26</f>
        <v>1</v>
      </c>
      <c r="M26" s="245" t="s">
        <v>196</v>
      </c>
      <c r="N26" s="235">
        <v>1000000</v>
      </c>
      <c r="O26" s="51">
        <f t="shared" ref="O26" si="2">N26*L26</f>
        <v>1000000</v>
      </c>
      <c r="P26" s="9"/>
    </row>
    <row r="27" spans="1:16" ht="15.75" customHeight="1" x14ac:dyDescent="0.25">
      <c r="A27" s="24"/>
      <c r="B27" s="246"/>
      <c r="C27" s="45"/>
      <c r="D27" s="49"/>
      <c r="E27" s="48"/>
      <c r="F27" s="47"/>
      <c r="G27" s="49"/>
      <c r="H27" s="45"/>
      <c r="I27" s="47"/>
      <c r="J27" s="49"/>
      <c r="K27" s="48"/>
      <c r="L27" s="50"/>
      <c r="M27" s="245"/>
      <c r="N27" s="235"/>
      <c r="O27" s="51"/>
      <c r="P27" s="9"/>
    </row>
    <row r="28" spans="1:16" ht="15.75" customHeight="1" x14ac:dyDescent="0.25">
      <c r="A28" s="24"/>
      <c r="B28" s="40"/>
      <c r="C28" s="244" t="s">
        <v>205</v>
      </c>
      <c r="D28" s="245"/>
      <c r="F28" s="10"/>
      <c r="G28" s="10"/>
      <c r="H28" s="10"/>
      <c r="I28" s="2"/>
      <c r="J28" s="4"/>
      <c r="K28" s="2"/>
      <c r="L28" s="50"/>
      <c r="M28" s="228"/>
      <c r="N28" s="235"/>
      <c r="O28" s="34">
        <f>O29+O42+O80</f>
        <v>2866990000</v>
      </c>
      <c r="P28" s="9"/>
    </row>
    <row r="29" spans="1:16" ht="15.75" customHeight="1" x14ac:dyDescent="0.25">
      <c r="A29" s="24"/>
      <c r="B29" s="40"/>
      <c r="C29" s="236" t="s">
        <v>271</v>
      </c>
      <c r="D29" s="245"/>
      <c r="F29" s="10"/>
      <c r="G29" s="10"/>
      <c r="H29" s="10"/>
      <c r="I29" s="2"/>
      <c r="J29" s="4"/>
      <c r="K29" s="2"/>
      <c r="L29" s="50"/>
      <c r="M29" s="11"/>
      <c r="N29" s="235"/>
      <c r="O29" s="26">
        <f>SUM(O30:O40)</f>
        <v>333080000</v>
      </c>
      <c r="P29" s="9"/>
    </row>
    <row r="30" spans="1:16" ht="15.75" customHeight="1" x14ac:dyDescent="0.25">
      <c r="A30" s="24"/>
      <c r="B30" s="40"/>
      <c r="C30" s="255" t="s">
        <v>40</v>
      </c>
      <c r="D30" s="45"/>
      <c r="E30" s="45"/>
      <c r="F30" s="47"/>
      <c r="G30" s="45"/>
      <c r="H30" s="48"/>
      <c r="I30" s="47"/>
      <c r="J30" s="49"/>
      <c r="K30" s="48"/>
      <c r="L30" s="50"/>
      <c r="M30" s="206"/>
      <c r="N30" s="207"/>
      <c r="O30" s="34"/>
      <c r="P30" s="9"/>
    </row>
    <row r="31" spans="1:16" ht="15.75" customHeight="1" x14ac:dyDescent="0.25">
      <c r="A31" s="24"/>
      <c r="B31" s="246"/>
      <c r="C31" s="45" t="s">
        <v>41</v>
      </c>
      <c r="D31" s="45">
        <v>4</v>
      </c>
      <c r="E31" s="45" t="s">
        <v>30</v>
      </c>
      <c r="F31" s="47" t="s">
        <v>31</v>
      </c>
      <c r="G31" s="45">
        <v>2</v>
      </c>
      <c r="H31" s="48" t="s">
        <v>42</v>
      </c>
      <c r="I31" s="47" t="s">
        <v>31</v>
      </c>
      <c r="J31" s="49">
        <v>4</v>
      </c>
      <c r="K31" s="48" t="s">
        <v>48</v>
      </c>
      <c r="L31" s="50">
        <f>J31*G31*D31</f>
        <v>32</v>
      </c>
      <c r="M31" s="206" t="s">
        <v>211</v>
      </c>
      <c r="N31" s="207">
        <v>1400000</v>
      </c>
      <c r="O31" s="51">
        <f>N31*L31</f>
        <v>44800000</v>
      </c>
      <c r="P31" s="9"/>
    </row>
    <row r="32" spans="1:16" ht="15.75" customHeight="1" x14ac:dyDescent="0.25">
      <c r="A32" s="24"/>
      <c r="B32" s="246"/>
      <c r="C32" s="45" t="s">
        <v>43</v>
      </c>
      <c r="D32" s="45">
        <v>2</v>
      </c>
      <c r="E32" s="45" t="s">
        <v>30</v>
      </c>
      <c r="F32" s="47" t="s">
        <v>31</v>
      </c>
      <c r="G32" s="45">
        <v>2</v>
      </c>
      <c r="H32" s="48" t="s">
        <v>42</v>
      </c>
      <c r="I32" s="47" t="s">
        <v>31</v>
      </c>
      <c r="J32" s="49">
        <v>4</v>
      </c>
      <c r="K32" s="48" t="s">
        <v>48</v>
      </c>
      <c r="L32" s="50">
        <f>J32*G32*D32</f>
        <v>16</v>
      </c>
      <c r="M32" s="206" t="s">
        <v>211</v>
      </c>
      <c r="N32" s="207">
        <v>700000</v>
      </c>
      <c r="O32" s="51">
        <f>N32*L32</f>
        <v>11200000</v>
      </c>
      <c r="P32" s="9"/>
    </row>
    <row r="33" spans="1:16" ht="15.75" customHeight="1" x14ac:dyDescent="0.25">
      <c r="A33" s="24"/>
      <c r="B33" s="40"/>
      <c r="C33" s="255" t="s">
        <v>212</v>
      </c>
      <c r="D33" s="49"/>
      <c r="E33" s="48"/>
      <c r="F33" s="47"/>
      <c r="G33" s="49"/>
      <c r="H33" s="45"/>
      <c r="I33" s="47"/>
      <c r="J33" s="49"/>
      <c r="K33" s="48"/>
      <c r="L33" s="50"/>
      <c r="M33" s="206"/>
      <c r="N33" s="207"/>
      <c r="O33" s="34"/>
      <c r="P33" s="9"/>
    </row>
    <row r="34" spans="1:16" ht="15.75" customHeight="1" x14ac:dyDescent="0.25">
      <c r="A34" s="37"/>
      <c r="B34" s="228"/>
      <c r="C34" s="45" t="s">
        <v>64</v>
      </c>
      <c r="D34" s="49">
        <v>2</v>
      </c>
      <c r="E34" s="48" t="s">
        <v>30</v>
      </c>
      <c r="F34" s="47" t="s">
        <v>31</v>
      </c>
      <c r="G34" s="49">
        <v>1</v>
      </c>
      <c r="H34" s="45" t="s">
        <v>47</v>
      </c>
      <c r="I34" s="47" t="s">
        <v>31</v>
      </c>
      <c r="J34" s="49">
        <v>12</v>
      </c>
      <c r="K34" s="48" t="s">
        <v>67</v>
      </c>
      <c r="L34" s="50">
        <f>D34*G34*J34</f>
        <v>24</v>
      </c>
      <c r="M34" s="206" t="s">
        <v>206</v>
      </c>
      <c r="N34" s="207">
        <v>6000000</v>
      </c>
      <c r="O34" s="51">
        <f>N34*L34</f>
        <v>144000000</v>
      </c>
      <c r="P34" s="9"/>
    </row>
    <row r="35" spans="1:16" ht="15.75" customHeight="1" x14ac:dyDescent="0.25">
      <c r="A35" s="37"/>
      <c r="B35" s="228"/>
      <c r="C35" s="45" t="s">
        <v>158</v>
      </c>
      <c r="D35" s="49">
        <v>2</v>
      </c>
      <c r="E35" s="48" t="s">
        <v>30</v>
      </c>
      <c r="F35" s="47" t="s">
        <v>31</v>
      </c>
      <c r="G35" s="49">
        <v>4</v>
      </c>
      <c r="H35" s="45" t="s">
        <v>33</v>
      </c>
      <c r="I35" s="47" t="s">
        <v>31</v>
      </c>
      <c r="J35" s="49">
        <v>12</v>
      </c>
      <c r="K35" s="48" t="s">
        <v>67</v>
      </c>
      <c r="L35" s="50">
        <f>D35*G35*J35</f>
        <v>96</v>
      </c>
      <c r="M35" s="206" t="s">
        <v>207</v>
      </c>
      <c r="N35" s="207">
        <v>400000</v>
      </c>
      <c r="O35" s="51">
        <f>N35*L35</f>
        <v>38400000</v>
      </c>
      <c r="P35" s="9"/>
    </row>
    <row r="36" spans="1:16" ht="15.75" customHeight="1" x14ac:dyDescent="0.25">
      <c r="A36" s="37"/>
      <c r="B36" s="40"/>
      <c r="C36" s="45" t="s">
        <v>61</v>
      </c>
      <c r="D36" s="49">
        <v>2</v>
      </c>
      <c r="E36" s="48" t="s">
        <v>30</v>
      </c>
      <c r="F36" s="47" t="s">
        <v>31</v>
      </c>
      <c r="G36" s="49">
        <v>3</v>
      </c>
      <c r="H36" s="45" t="s">
        <v>33</v>
      </c>
      <c r="I36" s="47" t="s">
        <v>31</v>
      </c>
      <c r="J36" s="49">
        <v>12</v>
      </c>
      <c r="K36" s="48" t="s">
        <v>67</v>
      </c>
      <c r="L36" s="50">
        <f>D36*G36*J36</f>
        <v>72</v>
      </c>
      <c r="M36" s="206" t="s">
        <v>207</v>
      </c>
      <c r="N36" s="207">
        <v>400000</v>
      </c>
      <c r="O36" s="51">
        <f>N36*L36</f>
        <v>28800000</v>
      </c>
      <c r="P36" s="9"/>
    </row>
    <row r="37" spans="1:16" ht="15.75" customHeight="1" x14ac:dyDescent="0.25">
      <c r="A37" s="37"/>
      <c r="B37" s="38"/>
      <c r="C37" s="256" t="s">
        <v>208</v>
      </c>
      <c r="D37" s="245"/>
      <c r="F37" s="10"/>
      <c r="G37" s="10"/>
      <c r="H37" s="10"/>
      <c r="I37" s="11"/>
      <c r="L37" s="50"/>
      <c r="M37" s="206"/>
      <c r="N37" s="207"/>
      <c r="O37" s="34"/>
      <c r="P37" s="9"/>
    </row>
    <row r="38" spans="1:16" ht="15.75" customHeight="1" x14ac:dyDescent="0.25">
      <c r="A38" s="37"/>
      <c r="B38" s="44"/>
      <c r="C38" s="45" t="s">
        <v>55</v>
      </c>
      <c r="D38" s="45">
        <v>27</v>
      </c>
      <c r="E38" s="45" t="s">
        <v>30</v>
      </c>
      <c r="F38" s="47" t="s">
        <v>31</v>
      </c>
      <c r="G38" s="45">
        <v>1</v>
      </c>
      <c r="H38" s="48" t="s">
        <v>33</v>
      </c>
      <c r="I38" s="47" t="s">
        <v>31</v>
      </c>
      <c r="J38" s="49">
        <v>4</v>
      </c>
      <c r="K38" s="48" t="s">
        <v>48</v>
      </c>
      <c r="L38" s="50">
        <f>D38*G38*J38</f>
        <v>108</v>
      </c>
      <c r="M38" s="206" t="s">
        <v>206</v>
      </c>
      <c r="N38" s="68">
        <v>330000</v>
      </c>
      <c r="O38" s="51">
        <f>N38*L38</f>
        <v>35640000</v>
      </c>
      <c r="P38" s="9"/>
    </row>
    <row r="39" spans="1:16" ht="15.75" customHeight="1" x14ac:dyDescent="0.25">
      <c r="A39" s="37"/>
      <c r="B39" s="40"/>
      <c r="C39" s="45" t="s">
        <v>46</v>
      </c>
      <c r="D39" s="45">
        <v>27</v>
      </c>
      <c r="E39" s="45" t="s">
        <v>30</v>
      </c>
      <c r="F39" s="45" t="s">
        <v>31</v>
      </c>
      <c r="G39" s="45">
        <v>1</v>
      </c>
      <c r="H39" s="45" t="s">
        <v>47</v>
      </c>
      <c r="I39" s="45" t="s">
        <v>31</v>
      </c>
      <c r="J39" s="45">
        <v>4</v>
      </c>
      <c r="K39" s="48" t="s">
        <v>48</v>
      </c>
      <c r="L39" s="50">
        <f>D39*G39*J39</f>
        <v>108</v>
      </c>
      <c r="M39" s="206" t="s">
        <v>206</v>
      </c>
      <c r="N39" s="68">
        <v>150000</v>
      </c>
      <c r="O39" s="51">
        <f>N39*L39</f>
        <v>16200000</v>
      </c>
      <c r="P39" s="9"/>
    </row>
    <row r="40" spans="1:16" ht="15.75" customHeight="1" x14ac:dyDescent="0.25">
      <c r="A40" s="37"/>
      <c r="B40" s="247"/>
      <c r="C40" s="45" t="s">
        <v>56</v>
      </c>
      <c r="D40" s="45">
        <v>27</v>
      </c>
      <c r="E40" s="45" t="s">
        <v>30</v>
      </c>
      <c r="F40" s="45" t="s">
        <v>31</v>
      </c>
      <c r="G40" s="45">
        <v>1</v>
      </c>
      <c r="H40" s="45" t="s">
        <v>33</v>
      </c>
      <c r="I40" s="45" t="s">
        <v>31</v>
      </c>
      <c r="J40" s="45">
        <v>4</v>
      </c>
      <c r="K40" s="48" t="s">
        <v>48</v>
      </c>
      <c r="L40" s="50">
        <f>D40*G40*J40</f>
        <v>108</v>
      </c>
      <c r="M40" s="206" t="s">
        <v>206</v>
      </c>
      <c r="N40" s="68">
        <v>130000</v>
      </c>
      <c r="O40" s="51">
        <f>N40*L40</f>
        <v>14040000</v>
      </c>
      <c r="P40" s="9"/>
    </row>
    <row r="41" spans="1:16" ht="15.75" customHeight="1" x14ac:dyDescent="0.25">
      <c r="A41" s="37"/>
      <c r="B41" s="247"/>
      <c r="C41" s="45"/>
      <c r="D41" s="45"/>
      <c r="E41" s="45"/>
      <c r="F41" s="45"/>
      <c r="G41" s="45"/>
      <c r="H41" s="45"/>
      <c r="I41" s="45"/>
      <c r="J41" s="45"/>
      <c r="K41" s="48"/>
      <c r="L41" s="50"/>
      <c r="M41" s="206"/>
      <c r="N41" s="68"/>
      <c r="O41" s="51"/>
      <c r="P41" s="9"/>
    </row>
    <row r="42" spans="1:16" ht="15.75" customHeight="1" x14ac:dyDescent="0.25">
      <c r="A42" s="37"/>
      <c r="B42" s="247"/>
      <c r="C42" s="257" t="s">
        <v>341</v>
      </c>
      <c r="D42" s="45"/>
      <c r="E42" s="45"/>
      <c r="F42" s="45"/>
      <c r="G42" s="45"/>
      <c r="H42" s="45"/>
      <c r="I42" s="45"/>
      <c r="J42" s="45"/>
      <c r="K42" s="48"/>
      <c r="L42" s="50"/>
      <c r="M42" s="206"/>
      <c r="N42" s="68"/>
      <c r="O42" s="26">
        <f>SUM(O44:O78)</f>
        <v>304460000</v>
      </c>
      <c r="P42" s="9"/>
    </row>
    <row r="43" spans="1:16" ht="15.75" customHeight="1" x14ac:dyDescent="0.25">
      <c r="A43" s="24"/>
      <c r="B43" s="40"/>
      <c r="C43" s="258" t="s">
        <v>28</v>
      </c>
      <c r="D43" s="259"/>
      <c r="E43" s="260"/>
      <c r="F43" s="259"/>
      <c r="G43" s="259"/>
      <c r="H43" s="259"/>
      <c r="I43" s="259"/>
      <c r="J43" s="259"/>
      <c r="K43" s="261"/>
      <c r="L43" s="262"/>
      <c r="M43" s="262"/>
      <c r="N43" s="262"/>
      <c r="O43" s="263"/>
      <c r="P43" s="9"/>
    </row>
    <row r="44" spans="1:16" ht="15.75" customHeight="1" x14ac:dyDescent="0.25">
      <c r="A44" s="24"/>
      <c r="B44" s="40"/>
      <c r="C44" s="264" t="s">
        <v>37</v>
      </c>
      <c r="D44" s="265">
        <v>25</v>
      </c>
      <c r="E44" s="265" t="s">
        <v>213</v>
      </c>
      <c r="F44" s="266" t="s">
        <v>31</v>
      </c>
      <c r="G44" s="264">
        <v>1</v>
      </c>
      <c r="H44" s="264" t="s">
        <v>196</v>
      </c>
      <c r="I44" s="264" t="s">
        <v>31</v>
      </c>
      <c r="J44" s="264">
        <v>1</v>
      </c>
      <c r="K44" s="267" t="s">
        <v>214</v>
      </c>
      <c r="L44" s="262">
        <f>+G44*D44*J44</f>
        <v>25</v>
      </c>
      <c r="M44" s="262" t="s">
        <v>215</v>
      </c>
      <c r="N44" s="268">
        <v>150000</v>
      </c>
      <c r="O44" s="269">
        <f>L44*N44</f>
        <v>3750000</v>
      </c>
      <c r="P44" s="9"/>
    </row>
    <row r="45" spans="1:16" ht="15.75" customHeight="1" x14ac:dyDescent="0.25">
      <c r="A45" s="24"/>
      <c r="B45" s="40"/>
      <c r="C45" s="264" t="s">
        <v>216</v>
      </c>
      <c r="D45" s="265">
        <v>25</v>
      </c>
      <c r="E45" s="265" t="s">
        <v>213</v>
      </c>
      <c r="F45" s="266" t="s">
        <v>31</v>
      </c>
      <c r="G45" s="264">
        <v>1</v>
      </c>
      <c r="H45" s="264" t="s">
        <v>196</v>
      </c>
      <c r="I45" s="264" t="s">
        <v>31</v>
      </c>
      <c r="J45" s="264">
        <v>1</v>
      </c>
      <c r="K45" s="267" t="s">
        <v>214</v>
      </c>
      <c r="L45" s="262">
        <f t="shared" ref="L45:L52" si="3">+G45*D45*J45</f>
        <v>25</v>
      </c>
      <c r="M45" s="262" t="s">
        <v>215</v>
      </c>
      <c r="N45" s="268">
        <v>150000</v>
      </c>
      <c r="O45" s="269">
        <f>L45*N45</f>
        <v>3750000</v>
      </c>
      <c r="P45" s="9"/>
    </row>
    <row r="46" spans="1:16" ht="15.75" customHeight="1" x14ac:dyDescent="0.25">
      <c r="A46" s="24"/>
      <c r="B46" s="40"/>
      <c r="C46" s="270" t="s">
        <v>217</v>
      </c>
      <c r="D46" s="265">
        <v>15</v>
      </c>
      <c r="E46" s="265" t="s">
        <v>213</v>
      </c>
      <c r="F46" s="266" t="s">
        <v>31</v>
      </c>
      <c r="G46" s="264">
        <v>2</v>
      </c>
      <c r="H46" s="264" t="s">
        <v>196</v>
      </c>
      <c r="I46" s="264" t="s">
        <v>31</v>
      </c>
      <c r="J46" s="264">
        <v>1</v>
      </c>
      <c r="K46" s="267" t="s">
        <v>214</v>
      </c>
      <c r="L46" s="262">
        <f t="shared" si="3"/>
        <v>30</v>
      </c>
      <c r="M46" s="262" t="s">
        <v>218</v>
      </c>
      <c r="N46" s="268">
        <v>75000</v>
      </c>
      <c r="O46" s="269">
        <f>L46*N46</f>
        <v>2250000</v>
      </c>
      <c r="P46" s="9"/>
    </row>
    <row r="47" spans="1:16" ht="15.75" customHeight="1" x14ac:dyDescent="0.25">
      <c r="A47" s="24"/>
      <c r="B47" s="40"/>
      <c r="C47" s="264" t="s">
        <v>219</v>
      </c>
      <c r="D47" s="265">
        <v>2</v>
      </c>
      <c r="E47" s="265" t="s">
        <v>220</v>
      </c>
      <c r="F47" s="264" t="s">
        <v>31</v>
      </c>
      <c r="G47" s="264">
        <v>1</v>
      </c>
      <c r="H47" s="264" t="s">
        <v>196</v>
      </c>
      <c r="I47" s="264" t="s">
        <v>31</v>
      </c>
      <c r="J47" s="264">
        <v>1</v>
      </c>
      <c r="K47" s="267" t="s">
        <v>214</v>
      </c>
      <c r="L47" s="262">
        <f t="shared" si="3"/>
        <v>2</v>
      </c>
      <c r="M47" s="262" t="s">
        <v>221</v>
      </c>
      <c r="N47" s="268">
        <v>300000</v>
      </c>
      <c r="O47" s="269">
        <f t="shared" ref="O47:O52" si="4">L47*N47</f>
        <v>600000</v>
      </c>
      <c r="P47" s="9"/>
    </row>
    <row r="48" spans="1:16" ht="15.75" customHeight="1" x14ac:dyDescent="0.25">
      <c r="A48" s="24"/>
      <c r="B48" s="40"/>
      <c r="C48" s="264" t="s">
        <v>222</v>
      </c>
      <c r="D48" s="265">
        <v>35</v>
      </c>
      <c r="E48" s="265" t="s">
        <v>213</v>
      </c>
      <c r="F48" s="264" t="s">
        <v>31</v>
      </c>
      <c r="G48" s="264">
        <v>2</v>
      </c>
      <c r="H48" s="264" t="s">
        <v>196</v>
      </c>
      <c r="I48" s="264" t="s">
        <v>31</v>
      </c>
      <c r="J48" s="264">
        <v>1</v>
      </c>
      <c r="K48" s="267" t="s">
        <v>214</v>
      </c>
      <c r="L48" s="262">
        <f t="shared" si="3"/>
        <v>70</v>
      </c>
      <c r="M48" s="262" t="s">
        <v>218</v>
      </c>
      <c r="N48" s="268">
        <v>25000</v>
      </c>
      <c r="O48" s="269">
        <f t="shared" si="4"/>
        <v>1750000</v>
      </c>
      <c r="P48" s="9"/>
    </row>
    <row r="49" spans="1:16" ht="15.75" customHeight="1" x14ac:dyDescent="0.25">
      <c r="A49" s="24"/>
      <c r="B49" s="40"/>
      <c r="C49" s="264" t="s">
        <v>223</v>
      </c>
      <c r="D49" s="271">
        <v>1</v>
      </c>
      <c r="E49" s="271" t="s">
        <v>196</v>
      </c>
      <c r="F49" s="272" t="s">
        <v>31</v>
      </c>
      <c r="G49" s="264">
        <v>1</v>
      </c>
      <c r="H49" s="264" t="s">
        <v>196</v>
      </c>
      <c r="I49" s="264" t="s">
        <v>31</v>
      </c>
      <c r="J49" s="264">
        <v>1</v>
      </c>
      <c r="K49" s="267" t="s">
        <v>214</v>
      </c>
      <c r="L49" s="262">
        <f t="shared" si="3"/>
        <v>1</v>
      </c>
      <c r="M49" s="262" t="s">
        <v>196</v>
      </c>
      <c r="N49" s="268">
        <v>500000</v>
      </c>
      <c r="O49" s="269">
        <f t="shared" si="4"/>
        <v>500000</v>
      </c>
      <c r="P49" s="9"/>
    </row>
    <row r="50" spans="1:16" ht="15.75" customHeight="1" x14ac:dyDescent="0.25">
      <c r="A50" s="24"/>
      <c r="B50" s="40"/>
      <c r="C50" s="264" t="s">
        <v>224</v>
      </c>
      <c r="D50" s="265">
        <v>35</v>
      </c>
      <c r="E50" s="265" t="s">
        <v>213</v>
      </c>
      <c r="F50" s="264" t="s">
        <v>31</v>
      </c>
      <c r="G50" s="264">
        <v>1</v>
      </c>
      <c r="H50" s="264" t="s">
        <v>196</v>
      </c>
      <c r="I50" s="264" t="s">
        <v>31</v>
      </c>
      <c r="J50" s="264">
        <v>1</v>
      </c>
      <c r="K50" s="267" t="s">
        <v>214</v>
      </c>
      <c r="L50" s="262">
        <f t="shared" si="3"/>
        <v>35</v>
      </c>
      <c r="M50" s="262" t="s">
        <v>218</v>
      </c>
      <c r="N50" s="268">
        <v>100000</v>
      </c>
      <c r="O50" s="269">
        <f t="shared" si="4"/>
        <v>3500000</v>
      </c>
      <c r="P50" s="9"/>
    </row>
    <row r="51" spans="1:16" ht="15.75" customHeight="1" x14ac:dyDescent="0.25">
      <c r="A51" s="24"/>
      <c r="B51" s="40"/>
      <c r="C51" s="264" t="s">
        <v>225</v>
      </c>
      <c r="D51" s="271">
        <v>1</v>
      </c>
      <c r="E51" s="271" t="s">
        <v>196</v>
      </c>
      <c r="F51" s="272" t="s">
        <v>31</v>
      </c>
      <c r="G51" s="264">
        <v>1</v>
      </c>
      <c r="H51" s="264" t="s">
        <v>196</v>
      </c>
      <c r="I51" s="264" t="s">
        <v>31</v>
      </c>
      <c r="J51" s="264">
        <v>1</v>
      </c>
      <c r="K51" s="267" t="s">
        <v>214</v>
      </c>
      <c r="L51" s="262">
        <f t="shared" si="3"/>
        <v>1</v>
      </c>
      <c r="M51" s="262" t="s">
        <v>226</v>
      </c>
      <c r="N51" s="268">
        <v>500000</v>
      </c>
      <c r="O51" s="269">
        <f t="shared" si="4"/>
        <v>500000</v>
      </c>
      <c r="P51" s="9"/>
    </row>
    <row r="52" spans="1:16" ht="15.75" customHeight="1" x14ac:dyDescent="0.25">
      <c r="A52" s="24"/>
      <c r="B52" s="40"/>
      <c r="C52" s="264" t="s">
        <v>227</v>
      </c>
      <c r="D52" s="265">
        <v>35</v>
      </c>
      <c r="E52" s="265" t="s">
        <v>213</v>
      </c>
      <c r="F52" s="266" t="s">
        <v>31</v>
      </c>
      <c r="G52" s="264">
        <v>6</v>
      </c>
      <c r="H52" s="264" t="s">
        <v>228</v>
      </c>
      <c r="I52" s="264" t="s">
        <v>31</v>
      </c>
      <c r="J52" s="264">
        <v>1</v>
      </c>
      <c r="K52" s="267" t="s">
        <v>214</v>
      </c>
      <c r="L52" s="262">
        <f t="shared" si="3"/>
        <v>210</v>
      </c>
      <c r="M52" s="262" t="s">
        <v>207</v>
      </c>
      <c r="N52" s="268">
        <v>150000</v>
      </c>
      <c r="O52" s="269">
        <f t="shared" si="4"/>
        <v>31500000</v>
      </c>
      <c r="P52" s="9"/>
    </row>
    <row r="53" spans="1:16" ht="15.75" customHeight="1" x14ac:dyDescent="0.25">
      <c r="A53" s="24"/>
      <c r="B53" s="40"/>
      <c r="C53" s="258" t="s">
        <v>229</v>
      </c>
      <c r="D53" s="260"/>
      <c r="E53" s="260"/>
      <c r="F53" s="259"/>
      <c r="G53" s="259"/>
      <c r="H53" s="259"/>
      <c r="I53" s="259"/>
      <c r="J53" s="259"/>
      <c r="K53" s="261"/>
      <c r="L53" s="262"/>
      <c r="M53" s="262"/>
      <c r="N53" s="262"/>
      <c r="O53" s="273"/>
      <c r="P53" s="9"/>
    </row>
    <row r="54" spans="1:16" ht="15.75" customHeight="1" x14ac:dyDescent="0.25">
      <c r="A54" s="24"/>
      <c r="B54" s="40"/>
      <c r="C54" s="264" t="s">
        <v>230</v>
      </c>
      <c r="D54" s="265">
        <v>4</v>
      </c>
      <c r="E54" s="265" t="s">
        <v>213</v>
      </c>
      <c r="F54" s="266" t="s">
        <v>31</v>
      </c>
      <c r="G54" s="264">
        <v>2</v>
      </c>
      <c r="H54" s="264" t="s">
        <v>231</v>
      </c>
      <c r="I54" s="266" t="s">
        <v>31</v>
      </c>
      <c r="J54" s="264">
        <v>6</v>
      </c>
      <c r="K54" s="267" t="s">
        <v>228</v>
      </c>
      <c r="L54" s="262">
        <f>+G54*D54*J54</f>
        <v>48</v>
      </c>
      <c r="M54" s="274" t="s">
        <v>231</v>
      </c>
      <c r="N54" s="268">
        <v>200000</v>
      </c>
      <c r="O54" s="269">
        <f>L54*N54</f>
        <v>9600000</v>
      </c>
      <c r="P54" s="9"/>
    </row>
    <row r="55" spans="1:16" ht="15.75" customHeight="1" x14ac:dyDescent="0.25">
      <c r="A55" s="24"/>
      <c r="B55" s="40"/>
      <c r="C55" s="264" t="s">
        <v>232</v>
      </c>
      <c r="D55" s="265">
        <v>4</v>
      </c>
      <c r="E55" s="265" t="s">
        <v>213</v>
      </c>
      <c r="F55" s="266" t="s">
        <v>31</v>
      </c>
      <c r="G55" s="264">
        <v>2</v>
      </c>
      <c r="H55" s="264" t="s">
        <v>231</v>
      </c>
      <c r="I55" s="266" t="s">
        <v>31</v>
      </c>
      <c r="J55" s="264">
        <v>6</v>
      </c>
      <c r="K55" s="267" t="s">
        <v>228</v>
      </c>
      <c r="L55" s="262">
        <f t="shared" ref="L55:L58" si="5">+G55*D55*J55</f>
        <v>48</v>
      </c>
      <c r="M55" s="274" t="s">
        <v>231</v>
      </c>
      <c r="N55" s="268">
        <v>60000</v>
      </c>
      <c r="O55" s="269">
        <f>L55*N55</f>
        <v>2880000</v>
      </c>
      <c r="P55" s="9"/>
    </row>
    <row r="56" spans="1:16" ht="15.75" customHeight="1" x14ac:dyDescent="0.25">
      <c r="A56" s="24"/>
      <c r="B56" s="40"/>
      <c r="C56" s="264" t="s">
        <v>233</v>
      </c>
      <c r="D56" s="265">
        <v>1</v>
      </c>
      <c r="E56" s="265" t="s">
        <v>213</v>
      </c>
      <c r="F56" s="266" t="s">
        <v>31</v>
      </c>
      <c r="G56" s="264">
        <v>1</v>
      </c>
      <c r="H56" s="264" t="s">
        <v>228</v>
      </c>
      <c r="I56" s="266" t="s">
        <v>31</v>
      </c>
      <c r="J56" s="264">
        <v>6</v>
      </c>
      <c r="K56" s="267" t="s">
        <v>228</v>
      </c>
      <c r="L56" s="262">
        <f t="shared" si="5"/>
        <v>6</v>
      </c>
      <c r="M56" s="274" t="s">
        <v>207</v>
      </c>
      <c r="N56" s="268">
        <v>200000</v>
      </c>
      <c r="O56" s="269">
        <f>L56*N56</f>
        <v>1200000</v>
      </c>
      <c r="P56" s="9"/>
    </row>
    <row r="57" spans="1:16" ht="15.75" customHeight="1" x14ac:dyDescent="0.25">
      <c r="A57" s="24"/>
      <c r="B57" s="40"/>
      <c r="C57" s="264" t="s">
        <v>273</v>
      </c>
      <c r="D57" s="265">
        <v>4</v>
      </c>
      <c r="E57" s="265" t="s">
        <v>213</v>
      </c>
      <c r="F57" s="266" t="s">
        <v>31</v>
      </c>
      <c r="G57" s="264">
        <v>2</v>
      </c>
      <c r="H57" s="264" t="s">
        <v>234</v>
      </c>
      <c r="I57" s="266" t="s">
        <v>31</v>
      </c>
      <c r="J57" s="264">
        <v>6</v>
      </c>
      <c r="K57" s="267" t="s">
        <v>228</v>
      </c>
      <c r="L57" s="262">
        <f t="shared" si="5"/>
        <v>48</v>
      </c>
      <c r="M57" s="274" t="s">
        <v>234</v>
      </c>
      <c r="N57" s="268">
        <v>100000</v>
      </c>
      <c r="O57" s="269">
        <f>L57*N57</f>
        <v>4800000</v>
      </c>
      <c r="P57" s="9"/>
    </row>
    <row r="58" spans="1:16" ht="15.75" customHeight="1" x14ac:dyDescent="0.25">
      <c r="A58" s="24"/>
      <c r="B58" s="40"/>
      <c r="C58" s="264" t="s">
        <v>235</v>
      </c>
      <c r="D58" s="265">
        <v>1</v>
      </c>
      <c r="E58" s="265" t="s">
        <v>213</v>
      </c>
      <c r="F58" s="264" t="s">
        <v>31</v>
      </c>
      <c r="G58" s="264">
        <v>20</v>
      </c>
      <c r="H58" s="264" t="s">
        <v>236</v>
      </c>
      <c r="I58" s="264" t="s">
        <v>31</v>
      </c>
      <c r="J58" s="264">
        <v>1</v>
      </c>
      <c r="K58" s="267" t="s">
        <v>228</v>
      </c>
      <c r="L58" s="262">
        <f t="shared" si="5"/>
        <v>20</v>
      </c>
      <c r="M58" s="262" t="s">
        <v>218</v>
      </c>
      <c r="N58" s="268">
        <v>10000</v>
      </c>
      <c r="O58" s="269">
        <f>L58*N58</f>
        <v>200000</v>
      </c>
      <c r="P58" s="9"/>
    </row>
    <row r="59" spans="1:16" ht="15.75" customHeight="1" x14ac:dyDescent="0.25">
      <c r="A59" s="24"/>
      <c r="B59" s="40"/>
      <c r="C59" s="275" t="s">
        <v>237</v>
      </c>
      <c r="D59" s="260"/>
      <c r="E59" s="260"/>
      <c r="F59" s="259"/>
      <c r="G59" s="259"/>
      <c r="H59" s="259"/>
      <c r="I59" s="259"/>
      <c r="J59" s="259"/>
      <c r="K59" s="261"/>
      <c r="L59" s="262"/>
      <c r="M59" s="262"/>
      <c r="N59" s="262"/>
      <c r="O59" s="273"/>
      <c r="P59" s="9"/>
    </row>
    <row r="60" spans="1:16" ht="15.75" customHeight="1" x14ac:dyDescent="0.25">
      <c r="A60" s="24"/>
      <c r="B60" s="40"/>
      <c r="C60" s="264" t="s">
        <v>238</v>
      </c>
      <c r="D60" s="265">
        <v>35</v>
      </c>
      <c r="E60" s="265" t="s">
        <v>213</v>
      </c>
      <c r="F60" s="266" t="s">
        <v>31</v>
      </c>
      <c r="G60" s="264">
        <v>6</v>
      </c>
      <c r="H60" s="264" t="s">
        <v>228</v>
      </c>
      <c r="I60" s="266" t="s">
        <v>31</v>
      </c>
      <c r="J60" s="264">
        <v>1</v>
      </c>
      <c r="K60" s="267" t="s">
        <v>214</v>
      </c>
      <c r="L60" s="262">
        <f>D60*G60*J60</f>
        <v>210</v>
      </c>
      <c r="M60" s="274" t="s">
        <v>207</v>
      </c>
      <c r="N60" s="268">
        <v>300000</v>
      </c>
      <c r="O60" s="269">
        <f>L60*N60</f>
        <v>63000000</v>
      </c>
      <c r="P60" s="9"/>
    </row>
    <row r="61" spans="1:16" ht="15.75" customHeight="1" x14ac:dyDescent="0.25">
      <c r="A61" s="24"/>
      <c r="B61" s="40"/>
      <c r="C61" s="264" t="s">
        <v>239</v>
      </c>
      <c r="D61" s="265">
        <v>6</v>
      </c>
      <c r="E61" s="265" t="s">
        <v>228</v>
      </c>
      <c r="F61" s="264" t="s">
        <v>31</v>
      </c>
      <c r="G61" s="264">
        <v>1</v>
      </c>
      <c r="H61" s="264" t="s">
        <v>196</v>
      </c>
      <c r="I61" s="264" t="s">
        <v>31</v>
      </c>
      <c r="J61" s="264">
        <v>1</v>
      </c>
      <c r="K61" s="267" t="s">
        <v>214</v>
      </c>
      <c r="L61" s="262">
        <f t="shared" ref="L61:L62" si="6">D61*G61*J61</f>
        <v>6</v>
      </c>
      <c r="M61" s="274" t="s">
        <v>228</v>
      </c>
      <c r="N61" s="268">
        <v>500000</v>
      </c>
      <c r="O61" s="269">
        <f>L61*N61</f>
        <v>3000000</v>
      </c>
      <c r="P61" s="9"/>
    </row>
    <row r="62" spans="1:16" ht="15.75" customHeight="1" x14ac:dyDescent="0.25">
      <c r="A62" s="24"/>
      <c r="B62" s="40"/>
      <c r="C62" s="264" t="s">
        <v>240</v>
      </c>
      <c r="D62" s="265">
        <v>2</v>
      </c>
      <c r="E62" s="265" t="s">
        <v>228</v>
      </c>
      <c r="F62" s="266" t="s">
        <v>31</v>
      </c>
      <c r="G62" s="264">
        <v>1</v>
      </c>
      <c r="H62" s="264" t="s">
        <v>196</v>
      </c>
      <c r="I62" s="266" t="s">
        <v>31</v>
      </c>
      <c r="J62" s="264">
        <v>1</v>
      </c>
      <c r="K62" s="267" t="s">
        <v>214</v>
      </c>
      <c r="L62" s="262">
        <f t="shared" si="6"/>
        <v>2</v>
      </c>
      <c r="M62" s="274" t="s">
        <v>228</v>
      </c>
      <c r="N62" s="268">
        <v>1000000</v>
      </c>
      <c r="O62" s="269">
        <f>L62*N62</f>
        <v>2000000</v>
      </c>
      <c r="P62" s="9"/>
    </row>
    <row r="63" spans="1:16" ht="15.75" customHeight="1" x14ac:dyDescent="0.25">
      <c r="A63" s="24"/>
      <c r="B63" s="40"/>
      <c r="C63" s="275" t="s">
        <v>40</v>
      </c>
      <c r="D63" s="265"/>
      <c r="E63" s="265"/>
      <c r="F63" s="264"/>
      <c r="G63" s="264"/>
      <c r="H63" s="264"/>
      <c r="I63" s="266"/>
      <c r="J63" s="264"/>
      <c r="K63" s="267"/>
      <c r="L63" s="262"/>
      <c r="M63" s="262"/>
      <c r="N63" s="268"/>
      <c r="O63" s="273"/>
      <c r="P63" s="9"/>
    </row>
    <row r="64" spans="1:16" ht="15.75" customHeight="1" x14ac:dyDescent="0.25">
      <c r="A64" s="24"/>
      <c r="B64" s="40"/>
      <c r="C64" s="264" t="s">
        <v>241</v>
      </c>
      <c r="D64" s="265">
        <v>4</v>
      </c>
      <c r="E64" s="265" t="s">
        <v>213</v>
      </c>
      <c r="F64" s="264" t="s">
        <v>31</v>
      </c>
      <c r="G64" s="264">
        <v>2</v>
      </c>
      <c r="H64" s="264" t="s">
        <v>231</v>
      </c>
      <c r="I64" s="264" t="s">
        <v>31</v>
      </c>
      <c r="J64" s="264">
        <v>6</v>
      </c>
      <c r="K64" s="267" t="s">
        <v>228</v>
      </c>
      <c r="L64" s="262">
        <f>D64*G64*J64</f>
        <v>48</v>
      </c>
      <c r="M64" s="262" t="s">
        <v>211</v>
      </c>
      <c r="N64" s="268">
        <v>1000000</v>
      </c>
      <c r="O64" s="269">
        <f>L64*N64</f>
        <v>48000000</v>
      </c>
      <c r="P64" s="9"/>
    </row>
    <row r="65" spans="1:16" ht="15.75" customHeight="1" x14ac:dyDescent="0.25">
      <c r="A65" s="24"/>
      <c r="B65" s="40"/>
      <c r="C65" s="270" t="s">
        <v>242</v>
      </c>
      <c r="D65" s="265">
        <v>2</v>
      </c>
      <c r="E65" s="265" t="s">
        <v>213</v>
      </c>
      <c r="F65" s="266" t="s">
        <v>31</v>
      </c>
      <c r="G65" s="264">
        <v>1</v>
      </c>
      <c r="H65" s="264" t="s">
        <v>231</v>
      </c>
      <c r="I65" s="264" t="s">
        <v>31</v>
      </c>
      <c r="J65" s="264">
        <v>2</v>
      </c>
      <c r="K65" s="267" t="s">
        <v>228</v>
      </c>
      <c r="L65" s="262">
        <f>D65*G65*J65</f>
        <v>4</v>
      </c>
      <c r="M65" s="274" t="s">
        <v>218</v>
      </c>
      <c r="N65" s="268">
        <v>1000000</v>
      </c>
      <c r="O65" s="269">
        <f>L65*N65</f>
        <v>4000000</v>
      </c>
      <c r="P65" s="9"/>
    </row>
    <row r="66" spans="1:16" ht="15.75" customHeight="1" x14ac:dyDescent="0.25">
      <c r="A66" s="24"/>
      <c r="B66" s="40"/>
      <c r="C66" s="275" t="s">
        <v>243</v>
      </c>
      <c r="D66" s="276"/>
      <c r="E66" s="276"/>
      <c r="F66" s="277"/>
      <c r="G66" s="277"/>
      <c r="H66" s="277"/>
      <c r="I66" s="277"/>
      <c r="J66" s="277"/>
      <c r="K66" s="278"/>
      <c r="L66" s="279"/>
      <c r="M66" s="279"/>
      <c r="N66" s="279"/>
      <c r="O66" s="273"/>
      <c r="P66" s="9"/>
    </row>
    <row r="67" spans="1:16" ht="15.75" customHeight="1" x14ac:dyDescent="0.25">
      <c r="A67" s="24"/>
      <c r="B67" s="40"/>
      <c r="C67" s="264" t="s">
        <v>244</v>
      </c>
      <c r="D67" s="276"/>
      <c r="E67" s="276"/>
      <c r="F67" s="277"/>
      <c r="G67" s="277"/>
      <c r="H67" s="277"/>
      <c r="I67" s="277"/>
      <c r="J67" s="277"/>
      <c r="K67" s="278"/>
      <c r="L67" s="279"/>
      <c r="M67" s="279"/>
      <c r="N67" s="279"/>
      <c r="O67" s="263"/>
      <c r="P67" s="9"/>
    </row>
    <row r="68" spans="1:16" ht="15.75" customHeight="1" x14ac:dyDescent="0.25">
      <c r="A68" s="24"/>
      <c r="B68" s="40"/>
      <c r="C68" s="264" t="s">
        <v>64</v>
      </c>
      <c r="D68" s="265">
        <v>25</v>
      </c>
      <c r="E68" s="265" t="s">
        <v>213</v>
      </c>
      <c r="F68" s="266" t="s">
        <v>31</v>
      </c>
      <c r="G68" s="264">
        <v>1</v>
      </c>
      <c r="H68" s="264" t="s">
        <v>245</v>
      </c>
      <c r="I68" s="266" t="s">
        <v>31</v>
      </c>
      <c r="J68" s="264">
        <v>1</v>
      </c>
      <c r="K68" s="267" t="s">
        <v>214</v>
      </c>
      <c r="L68" s="262">
        <f>+J68*G68*D68</f>
        <v>25</v>
      </c>
      <c r="M68" s="274" t="s">
        <v>206</v>
      </c>
      <c r="N68" s="268">
        <v>3000000</v>
      </c>
      <c r="O68" s="269">
        <f>L68*N68</f>
        <v>75000000</v>
      </c>
      <c r="P68" s="9"/>
    </row>
    <row r="69" spans="1:16" ht="15.75" customHeight="1" x14ac:dyDescent="0.25">
      <c r="A69" s="24"/>
      <c r="B69" s="40"/>
      <c r="C69" s="264" t="s">
        <v>158</v>
      </c>
      <c r="D69" s="265">
        <v>25</v>
      </c>
      <c r="E69" s="265" t="s">
        <v>213</v>
      </c>
      <c r="F69" s="266" t="s">
        <v>31</v>
      </c>
      <c r="G69" s="264">
        <v>2</v>
      </c>
      <c r="H69" s="264" t="s">
        <v>228</v>
      </c>
      <c r="I69" s="266" t="s">
        <v>31</v>
      </c>
      <c r="J69" s="264">
        <v>1</v>
      </c>
      <c r="K69" s="267" t="s">
        <v>214</v>
      </c>
      <c r="L69" s="262">
        <f>+J69*G69*D69</f>
        <v>50</v>
      </c>
      <c r="M69" s="274" t="s">
        <v>207</v>
      </c>
      <c r="N69" s="268">
        <v>400000</v>
      </c>
      <c r="O69" s="269">
        <f>L69*N69</f>
        <v>20000000</v>
      </c>
      <c r="P69" s="9"/>
    </row>
    <row r="70" spans="1:16" ht="15.75" customHeight="1" x14ac:dyDescent="0.25">
      <c r="A70" s="24"/>
      <c r="B70" s="40"/>
      <c r="C70" s="275" t="s">
        <v>45</v>
      </c>
      <c r="D70" s="260"/>
      <c r="E70" s="260"/>
      <c r="F70" s="259"/>
      <c r="G70" s="259"/>
      <c r="H70" s="259"/>
      <c r="I70" s="259"/>
      <c r="J70" s="259"/>
      <c r="K70" s="261"/>
      <c r="L70" s="262"/>
      <c r="M70" s="262"/>
      <c r="N70" s="262"/>
      <c r="O70" s="273"/>
      <c r="P70" s="9"/>
    </row>
    <row r="71" spans="1:16" ht="15.75" customHeight="1" x14ac:dyDescent="0.25">
      <c r="A71" s="24"/>
      <c r="B71" s="40"/>
      <c r="C71" s="280" t="s">
        <v>275</v>
      </c>
      <c r="D71" s="265"/>
      <c r="E71" s="265"/>
      <c r="F71" s="264"/>
      <c r="G71" s="264"/>
      <c r="H71" s="264"/>
      <c r="I71" s="264"/>
      <c r="J71" s="264"/>
      <c r="K71" s="267"/>
      <c r="L71" s="262"/>
      <c r="M71" s="262"/>
      <c r="N71" s="268"/>
      <c r="O71" s="263"/>
      <c r="P71" s="9"/>
    </row>
    <row r="72" spans="1:16" ht="15.75" customHeight="1" x14ac:dyDescent="0.25">
      <c r="A72" s="24"/>
      <c r="B72" s="40"/>
      <c r="C72" s="264" t="s">
        <v>274</v>
      </c>
      <c r="D72" s="265">
        <v>10</v>
      </c>
      <c r="E72" s="265" t="s">
        <v>213</v>
      </c>
      <c r="F72" s="266" t="s">
        <v>31</v>
      </c>
      <c r="G72" s="264">
        <f>+G49</f>
        <v>1</v>
      </c>
      <c r="H72" s="264" t="s">
        <v>245</v>
      </c>
      <c r="I72" s="266" t="s">
        <v>31</v>
      </c>
      <c r="J72" s="264">
        <v>6</v>
      </c>
      <c r="K72" s="267" t="s">
        <v>278</v>
      </c>
      <c r="L72" s="262">
        <f>+J72*G72*D72</f>
        <v>60</v>
      </c>
      <c r="M72" s="262" t="s">
        <v>206</v>
      </c>
      <c r="N72" s="268">
        <v>150000</v>
      </c>
      <c r="O72" s="269">
        <f t="shared" ref="O72" si="7">L72*N72</f>
        <v>9000000</v>
      </c>
      <c r="P72" s="9"/>
    </row>
    <row r="73" spans="1:16" ht="15.75" customHeight="1" x14ac:dyDescent="0.25">
      <c r="A73" s="24"/>
      <c r="B73" s="40"/>
      <c r="C73" s="264" t="s">
        <v>247</v>
      </c>
      <c r="D73" s="265">
        <v>1</v>
      </c>
      <c r="E73" s="265" t="s">
        <v>213</v>
      </c>
      <c r="F73" s="266" t="s">
        <v>31</v>
      </c>
      <c r="G73" s="264">
        <v>1</v>
      </c>
      <c r="H73" s="264" t="s">
        <v>245</v>
      </c>
      <c r="I73" s="266" t="s">
        <v>31</v>
      </c>
      <c r="J73" s="264">
        <v>1</v>
      </c>
      <c r="K73" s="267" t="s">
        <v>245</v>
      </c>
      <c r="L73" s="262">
        <f t="shared" ref="L73" si="8">+J73*G73*D73</f>
        <v>1</v>
      </c>
      <c r="M73" s="262" t="s">
        <v>206</v>
      </c>
      <c r="N73" s="268">
        <v>150000</v>
      </c>
      <c r="O73" s="269">
        <f>L73*N73</f>
        <v>150000</v>
      </c>
      <c r="P73" s="9"/>
    </row>
    <row r="74" spans="1:16" ht="15.75" customHeight="1" x14ac:dyDescent="0.25">
      <c r="A74" s="24"/>
      <c r="B74" s="40"/>
      <c r="C74" s="281" t="s">
        <v>276</v>
      </c>
      <c r="D74" s="265">
        <v>10</v>
      </c>
      <c r="E74" s="265" t="s">
        <v>213</v>
      </c>
      <c r="F74" s="266" t="s">
        <v>31</v>
      </c>
      <c r="G74" s="264">
        <v>1</v>
      </c>
      <c r="H74" s="264" t="s">
        <v>228</v>
      </c>
      <c r="I74" s="266" t="s">
        <v>31</v>
      </c>
      <c r="J74" s="264">
        <v>6</v>
      </c>
      <c r="K74" s="267" t="s">
        <v>228</v>
      </c>
      <c r="L74" s="262">
        <f>D74*G74*J74</f>
        <v>60</v>
      </c>
      <c r="M74" s="262" t="s">
        <v>207</v>
      </c>
      <c r="N74" s="268">
        <v>130000</v>
      </c>
      <c r="O74" s="269">
        <f>L74*N74</f>
        <v>7800000</v>
      </c>
      <c r="P74" s="9"/>
    </row>
    <row r="75" spans="1:16" ht="15.75" customHeight="1" x14ac:dyDescent="0.25">
      <c r="A75" s="24"/>
      <c r="B75" s="40"/>
      <c r="C75" s="281" t="s">
        <v>277</v>
      </c>
      <c r="D75" s="265">
        <v>1</v>
      </c>
      <c r="E75" s="265" t="s">
        <v>213</v>
      </c>
      <c r="F75" s="266" t="s">
        <v>31</v>
      </c>
      <c r="G75" s="264">
        <v>1</v>
      </c>
      <c r="H75" s="264" t="s">
        <v>228</v>
      </c>
      <c r="I75" s="266" t="s">
        <v>31</v>
      </c>
      <c r="J75" s="264">
        <v>1</v>
      </c>
      <c r="K75" s="267" t="s">
        <v>228</v>
      </c>
      <c r="L75" s="262">
        <f>D75*G75*J75</f>
        <v>1</v>
      </c>
      <c r="M75" s="262" t="s">
        <v>207</v>
      </c>
      <c r="N75" s="268">
        <v>130000</v>
      </c>
      <c r="O75" s="269">
        <f>L75*N75</f>
        <v>130000</v>
      </c>
      <c r="P75" s="9"/>
    </row>
    <row r="76" spans="1:16" ht="15.75" customHeight="1" x14ac:dyDescent="0.25">
      <c r="A76" s="24"/>
      <c r="B76" s="40"/>
      <c r="C76" s="280" t="s">
        <v>27</v>
      </c>
      <c r="D76" s="265"/>
      <c r="E76" s="265"/>
      <c r="F76" s="266"/>
      <c r="G76" s="264"/>
      <c r="H76" s="264"/>
      <c r="I76" s="266"/>
      <c r="J76" s="264"/>
      <c r="K76" s="267"/>
      <c r="L76" s="262"/>
      <c r="M76" s="262"/>
      <c r="N76" s="268"/>
      <c r="O76" s="269"/>
      <c r="P76" s="9"/>
    </row>
    <row r="77" spans="1:16" ht="15.75" customHeight="1" x14ac:dyDescent="0.25">
      <c r="A77" s="24"/>
      <c r="B77" s="40"/>
      <c r="C77" s="264" t="s">
        <v>248</v>
      </c>
      <c r="D77" s="265">
        <v>10</v>
      </c>
      <c r="E77" s="265" t="s">
        <v>213</v>
      </c>
      <c r="F77" s="264" t="s">
        <v>31</v>
      </c>
      <c r="G77" s="264">
        <v>2</v>
      </c>
      <c r="H77" s="264" t="s">
        <v>245</v>
      </c>
      <c r="I77" s="264" t="s">
        <v>31</v>
      </c>
      <c r="J77" s="264">
        <v>1</v>
      </c>
      <c r="K77" s="267" t="s">
        <v>214</v>
      </c>
      <c r="L77" s="262">
        <f>+J77*G77*D77</f>
        <v>20</v>
      </c>
      <c r="M77" s="262" t="s">
        <v>206</v>
      </c>
      <c r="N77" s="268">
        <v>150000</v>
      </c>
      <c r="O77" s="269">
        <f>L77*N77</f>
        <v>3000000</v>
      </c>
      <c r="P77" s="9"/>
    </row>
    <row r="78" spans="1:16" ht="15.75" customHeight="1" x14ac:dyDescent="0.25">
      <c r="A78" s="24"/>
      <c r="B78" s="40"/>
      <c r="C78" s="281" t="s">
        <v>249</v>
      </c>
      <c r="D78" s="265">
        <v>10</v>
      </c>
      <c r="E78" s="265" t="s">
        <v>213</v>
      </c>
      <c r="F78" s="266" t="s">
        <v>31</v>
      </c>
      <c r="G78" s="264">
        <v>2</v>
      </c>
      <c r="H78" s="264" t="s">
        <v>228</v>
      </c>
      <c r="I78" s="266" t="s">
        <v>31</v>
      </c>
      <c r="J78" s="264">
        <v>1</v>
      </c>
      <c r="K78" s="267" t="s">
        <v>214</v>
      </c>
      <c r="L78" s="262">
        <f>D78*G78*J78</f>
        <v>20</v>
      </c>
      <c r="M78" s="262" t="s">
        <v>207</v>
      </c>
      <c r="N78" s="268">
        <v>130000</v>
      </c>
      <c r="O78" s="269">
        <f>L78*N78</f>
        <v>2600000</v>
      </c>
      <c r="P78" s="9"/>
    </row>
    <row r="79" spans="1:16" ht="15.75" customHeight="1" x14ac:dyDescent="0.25">
      <c r="A79" s="24"/>
      <c r="B79" s="40"/>
      <c r="C79" s="281"/>
      <c r="D79" s="265"/>
      <c r="E79" s="265"/>
      <c r="F79" s="266"/>
      <c r="G79" s="264"/>
      <c r="H79" s="264"/>
      <c r="I79" s="266"/>
      <c r="J79" s="264"/>
      <c r="K79" s="265"/>
      <c r="L79" s="262"/>
      <c r="M79" s="282"/>
      <c r="N79" s="268"/>
      <c r="O79" s="283"/>
      <c r="P79" s="9"/>
    </row>
    <row r="80" spans="1:16" ht="15.75" customHeight="1" x14ac:dyDescent="0.25">
      <c r="A80" s="37"/>
      <c r="B80" s="40"/>
      <c r="C80" s="236" t="s">
        <v>250</v>
      </c>
      <c r="D80" s="11"/>
      <c r="F80" s="10"/>
      <c r="G80" s="10"/>
      <c r="H80" s="10"/>
      <c r="I80" s="10"/>
      <c r="K80" s="284"/>
      <c r="L80" s="285"/>
      <c r="M80" s="206"/>
      <c r="N80" s="207"/>
      <c r="O80" s="26">
        <f>SUM(O82:O119)</f>
        <v>2229450000</v>
      </c>
      <c r="P80" s="9"/>
    </row>
    <row r="81" spans="1:16" ht="15.75" customHeight="1" x14ac:dyDescent="0.25">
      <c r="A81" s="37"/>
      <c r="B81" s="40"/>
      <c r="C81" s="254" t="s">
        <v>251</v>
      </c>
      <c r="D81" s="11"/>
      <c r="F81" s="10"/>
      <c r="G81" s="10"/>
      <c r="H81" s="10"/>
      <c r="I81" s="10"/>
      <c r="L81" s="50"/>
      <c r="M81" s="245"/>
      <c r="N81" s="207"/>
      <c r="O81" s="34"/>
      <c r="P81" s="9"/>
    </row>
    <row r="82" spans="1:16" ht="15.75" customHeight="1" x14ac:dyDescent="0.25">
      <c r="A82" s="37"/>
      <c r="B82" s="40"/>
      <c r="C82" s="45" t="s">
        <v>252</v>
      </c>
      <c r="D82" s="45"/>
      <c r="E82" s="45"/>
      <c r="F82" s="47"/>
      <c r="G82" s="45">
        <v>5</v>
      </c>
      <c r="H82" s="48" t="s">
        <v>32</v>
      </c>
      <c r="I82" s="47"/>
      <c r="J82" s="49"/>
      <c r="K82" s="48"/>
      <c r="L82" s="50">
        <f>G82</f>
        <v>5</v>
      </c>
      <c r="M82" s="245" t="s">
        <v>196</v>
      </c>
      <c r="N82" s="235">
        <v>250000</v>
      </c>
      <c r="O82" s="51">
        <f t="shared" ref="O82:O83" si="9">N82*L82</f>
        <v>1250000</v>
      </c>
      <c r="P82" s="9"/>
    </row>
    <row r="83" spans="1:16" ht="15.75" customHeight="1" x14ac:dyDescent="0.25">
      <c r="A83" s="24"/>
      <c r="B83" s="246"/>
      <c r="C83" s="45" t="s">
        <v>279</v>
      </c>
      <c r="D83" s="45"/>
      <c r="E83" s="45"/>
      <c r="F83" s="47"/>
      <c r="G83" s="45">
        <v>1</v>
      </c>
      <c r="H83" s="48" t="s">
        <v>32</v>
      </c>
      <c r="I83" s="47" t="s">
        <v>31</v>
      </c>
      <c r="J83" s="49">
        <v>5</v>
      </c>
      <c r="K83" s="48" t="s">
        <v>67</v>
      </c>
      <c r="L83" s="50">
        <f>G83*J83</f>
        <v>5</v>
      </c>
      <c r="M83" s="245" t="s">
        <v>196</v>
      </c>
      <c r="N83" s="235">
        <v>10000000</v>
      </c>
      <c r="O83" s="51">
        <f t="shared" si="9"/>
        <v>50000000</v>
      </c>
      <c r="P83" s="9"/>
    </row>
    <row r="84" spans="1:16" ht="15.75" customHeight="1" x14ac:dyDescent="0.25">
      <c r="A84" s="24"/>
      <c r="B84" s="246"/>
      <c r="C84" s="256" t="s">
        <v>280</v>
      </c>
      <c r="D84" s="45"/>
      <c r="E84" s="45"/>
      <c r="F84" s="47"/>
      <c r="G84" s="45"/>
      <c r="H84" s="48"/>
      <c r="I84" s="47"/>
      <c r="J84" s="49"/>
      <c r="K84" s="286"/>
      <c r="L84" s="285"/>
      <c r="M84" s="206"/>
      <c r="N84" s="207"/>
      <c r="O84" s="51"/>
      <c r="P84" s="9"/>
    </row>
    <row r="85" spans="1:16" ht="15.75" customHeight="1" x14ac:dyDescent="0.25">
      <c r="A85" s="37"/>
      <c r="B85" s="40"/>
      <c r="C85" s="45" t="s">
        <v>253</v>
      </c>
      <c r="D85" s="45"/>
      <c r="E85" s="45"/>
      <c r="F85" s="47"/>
      <c r="G85" s="45">
        <v>1</v>
      </c>
      <c r="H85" s="48" t="s">
        <v>32</v>
      </c>
      <c r="I85" s="47"/>
      <c r="J85" s="49"/>
      <c r="K85" s="48"/>
      <c r="L85" s="50">
        <f>G85</f>
        <v>1</v>
      </c>
      <c r="M85" s="245" t="s">
        <v>196</v>
      </c>
      <c r="N85" s="235">
        <v>1000000</v>
      </c>
      <c r="O85" s="51">
        <f>N85*L85</f>
        <v>1000000</v>
      </c>
      <c r="P85" s="9"/>
    </row>
    <row r="86" spans="1:16" ht="15.75" customHeight="1" x14ac:dyDescent="0.25">
      <c r="A86" s="37"/>
      <c r="B86" s="40"/>
      <c r="C86" s="255" t="s">
        <v>281</v>
      </c>
      <c r="D86" s="45"/>
      <c r="E86" s="45"/>
      <c r="F86" s="47"/>
      <c r="G86" s="45"/>
      <c r="H86" s="48"/>
      <c r="I86" s="47"/>
      <c r="J86" s="49"/>
      <c r="K86" s="48"/>
      <c r="L86" s="50"/>
      <c r="M86" s="245"/>
      <c r="N86" s="235"/>
      <c r="O86" s="51"/>
      <c r="P86" s="9"/>
    </row>
    <row r="87" spans="1:16" ht="15.75" customHeight="1" x14ac:dyDescent="0.25">
      <c r="A87" s="24"/>
      <c r="B87" s="246"/>
      <c r="C87" s="45" t="s">
        <v>254</v>
      </c>
      <c r="D87" s="45"/>
      <c r="E87" s="45"/>
      <c r="F87" s="47"/>
      <c r="G87" s="45">
        <v>1</v>
      </c>
      <c r="H87" s="48" t="s">
        <v>32</v>
      </c>
      <c r="I87" s="47" t="s">
        <v>31</v>
      </c>
      <c r="J87" s="49">
        <v>5</v>
      </c>
      <c r="K87" s="48" t="s">
        <v>67</v>
      </c>
      <c r="L87" s="50">
        <f>G87*J87</f>
        <v>5</v>
      </c>
      <c r="M87" s="245" t="s">
        <v>196</v>
      </c>
      <c r="N87" s="235">
        <v>2300000</v>
      </c>
      <c r="O87" s="51">
        <f>N87*L87</f>
        <v>11500000</v>
      </c>
      <c r="P87" s="9"/>
    </row>
    <row r="88" spans="1:16" ht="15.75" customHeight="1" x14ac:dyDescent="0.25">
      <c r="A88" s="24"/>
      <c r="B88" s="246"/>
      <c r="C88" s="45" t="s">
        <v>29</v>
      </c>
      <c r="D88" s="45">
        <v>20</v>
      </c>
      <c r="E88" s="45" t="s">
        <v>30</v>
      </c>
      <c r="F88" s="47" t="s">
        <v>31</v>
      </c>
      <c r="G88" s="45">
        <v>1</v>
      </c>
      <c r="H88" s="48" t="s">
        <v>32</v>
      </c>
      <c r="I88" s="47" t="s">
        <v>31</v>
      </c>
      <c r="J88" s="49">
        <v>5</v>
      </c>
      <c r="K88" s="48" t="s">
        <v>67</v>
      </c>
      <c r="L88" s="50">
        <f>D88*G88</f>
        <v>20</v>
      </c>
      <c r="M88" s="11" t="s">
        <v>207</v>
      </c>
      <c r="N88" s="235">
        <v>60000</v>
      </c>
      <c r="O88" s="51">
        <f>N88*L88</f>
        <v>1200000</v>
      </c>
      <c r="P88" s="9"/>
    </row>
    <row r="89" spans="1:16" ht="15.75" customHeight="1" x14ac:dyDescent="0.25">
      <c r="A89" s="37"/>
      <c r="B89" s="228"/>
      <c r="C89" s="10" t="s">
        <v>282</v>
      </c>
      <c r="D89" s="49">
        <v>10</v>
      </c>
      <c r="E89" s="9" t="s">
        <v>30</v>
      </c>
      <c r="F89" s="9" t="s">
        <v>31</v>
      </c>
      <c r="G89" s="9">
        <v>1</v>
      </c>
      <c r="H89" s="10" t="s">
        <v>47</v>
      </c>
      <c r="I89" s="11" t="s">
        <v>31</v>
      </c>
      <c r="J89" s="49">
        <v>5</v>
      </c>
      <c r="K89" s="284" t="s">
        <v>67</v>
      </c>
      <c r="L89" s="285">
        <f>J89*G89*D89</f>
        <v>50</v>
      </c>
      <c r="M89" s="206" t="s">
        <v>206</v>
      </c>
      <c r="N89" s="207">
        <v>110000</v>
      </c>
      <c r="O89" s="51">
        <f t="shared" ref="O89:O96" si="10">N89*L89</f>
        <v>5500000</v>
      </c>
    </row>
    <row r="90" spans="1:16" ht="15.75" customHeight="1" x14ac:dyDescent="0.25">
      <c r="A90" s="37"/>
      <c r="B90" s="228"/>
      <c r="C90" s="10" t="s">
        <v>41</v>
      </c>
      <c r="D90" s="49">
        <v>5</v>
      </c>
      <c r="E90" s="9" t="s">
        <v>30</v>
      </c>
      <c r="F90" s="9" t="s">
        <v>31</v>
      </c>
      <c r="G90" s="9">
        <v>1</v>
      </c>
      <c r="H90" s="10" t="s">
        <v>32</v>
      </c>
      <c r="I90" s="11" t="s">
        <v>31</v>
      </c>
      <c r="J90" s="49">
        <v>5</v>
      </c>
      <c r="K90" s="284" t="s">
        <v>67</v>
      </c>
      <c r="L90" s="285">
        <f>J90*G90*D90</f>
        <v>25</v>
      </c>
      <c r="M90" s="206" t="s">
        <v>206</v>
      </c>
      <c r="N90" s="207">
        <v>1000000</v>
      </c>
      <c r="O90" s="51">
        <f t="shared" ref="O90" si="11">N90*L90</f>
        <v>25000000</v>
      </c>
    </row>
    <row r="91" spans="1:16" ht="15.75" customHeight="1" x14ac:dyDescent="0.25">
      <c r="A91" s="37"/>
      <c r="B91" s="228"/>
      <c r="C91" s="10" t="s">
        <v>283</v>
      </c>
      <c r="D91" s="49">
        <v>5</v>
      </c>
      <c r="E91" s="9" t="s">
        <v>30</v>
      </c>
      <c r="F91" s="9" t="s">
        <v>31</v>
      </c>
      <c r="G91" s="9">
        <v>1</v>
      </c>
      <c r="H91" s="10" t="s">
        <v>47</v>
      </c>
      <c r="I91" s="11" t="s">
        <v>31</v>
      </c>
      <c r="J91" s="49">
        <v>5</v>
      </c>
      <c r="K91" s="284" t="s">
        <v>67</v>
      </c>
      <c r="L91" s="285">
        <f>J91*G91*D91</f>
        <v>25</v>
      </c>
      <c r="M91" s="206" t="s">
        <v>206</v>
      </c>
      <c r="N91" s="207">
        <v>3000000</v>
      </c>
      <c r="O91" s="51">
        <f t="shared" si="10"/>
        <v>75000000</v>
      </c>
    </row>
    <row r="92" spans="1:16" ht="15.75" customHeight="1" x14ac:dyDescent="0.25">
      <c r="A92" s="37"/>
      <c r="B92" s="228"/>
      <c r="C92" s="45" t="s">
        <v>284</v>
      </c>
      <c r="D92" s="49">
        <v>5</v>
      </c>
      <c r="E92" s="45" t="s">
        <v>30</v>
      </c>
      <c r="F92" s="47" t="s">
        <v>31</v>
      </c>
      <c r="G92" s="45">
        <v>3</v>
      </c>
      <c r="H92" s="48" t="s">
        <v>33</v>
      </c>
      <c r="I92" s="47" t="s">
        <v>31</v>
      </c>
      <c r="J92" s="49">
        <v>5</v>
      </c>
      <c r="K92" s="286" t="s">
        <v>67</v>
      </c>
      <c r="L92" s="285">
        <f>D92*G92*J92</f>
        <v>75</v>
      </c>
      <c r="M92" s="206" t="s">
        <v>207</v>
      </c>
      <c r="N92" s="207">
        <v>400000</v>
      </c>
      <c r="O92" s="51">
        <f t="shared" si="10"/>
        <v>30000000</v>
      </c>
    </row>
    <row r="93" spans="1:16" ht="15.75" customHeight="1" x14ac:dyDescent="0.25">
      <c r="A93" s="37"/>
      <c r="B93" s="40"/>
      <c r="C93" s="45" t="s">
        <v>285</v>
      </c>
      <c r="D93" s="49">
        <v>5</v>
      </c>
      <c r="E93" s="45" t="s">
        <v>30</v>
      </c>
      <c r="F93" s="47" t="s">
        <v>31</v>
      </c>
      <c r="G93" s="45">
        <v>2</v>
      </c>
      <c r="H93" s="48" t="s">
        <v>33</v>
      </c>
      <c r="I93" s="47" t="s">
        <v>31</v>
      </c>
      <c r="J93" s="49">
        <v>5</v>
      </c>
      <c r="K93" s="286" t="s">
        <v>67</v>
      </c>
      <c r="L93" s="285">
        <f>D93*G93*J93</f>
        <v>50</v>
      </c>
      <c r="M93" s="206" t="s">
        <v>207</v>
      </c>
      <c r="N93" s="207">
        <v>400000</v>
      </c>
      <c r="O93" s="51">
        <f t="shared" si="10"/>
        <v>20000000</v>
      </c>
    </row>
    <row r="94" spans="1:16" ht="15.75" customHeight="1" x14ac:dyDescent="0.25">
      <c r="A94" s="37"/>
      <c r="B94" s="40"/>
      <c r="C94" s="45" t="s">
        <v>246</v>
      </c>
      <c r="D94" s="49">
        <v>2</v>
      </c>
      <c r="E94" s="9" t="s">
        <v>30</v>
      </c>
      <c r="F94" s="9" t="s">
        <v>31</v>
      </c>
      <c r="G94" s="9">
        <v>1</v>
      </c>
      <c r="H94" s="10" t="s">
        <v>47</v>
      </c>
      <c r="I94" s="11" t="s">
        <v>31</v>
      </c>
      <c r="J94" s="49">
        <v>5</v>
      </c>
      <c r="K94" s="284" t="s">
        <v>67</v>
      </c>
      <c r="L94" s="285">
        <f>J94*G94*D94</f>
        <v>10</v>
      </c>
      <c r="M94" s="206" t="s">
        <v>206</v>
      </c>
      <c r="N94" s="207">
        <v>3000000</v>
      </c>
      <c r="O94" s="51">
        <f t="shared" si="10"/>
        <v>30000000</v>
      </c>
    </row>
    <row r="95" spans="1:16" ht="15.75" customHeight="1" x14ac:dyDescent="0.25">
      <c r="A95" s="37"/>
      <c r="B95" s="40"/>
      <c r="C95" s="45" t="s">
        <v>286</v>
      </c>
      <c r="D95" s="49">
        <v>2</v>
      </c>
      <c r="E95" s="45" t="s">
        <v>30</v>
      </c>
      <c r="F95" s="47" t="s">
        <v>31</v>
      </c>
      <c r="G95" s="45">
        <v>5</v>
      </c>
      <c r="H95" s="48" t="s">
        <v>33</v>
      </c>
      <c r="I95" s="47" t="s">
        <v>31</v>
      </c>
      <c r="J95" s="49">
        <v>5</v>
      </c>
      <c r="K95" s="286" t="s">
        <v>67</v>
      </c>
      <c r="L95" s="285">
        <f>D95*G95*J95</f>
        <v>50</v>
      </c>
      <c r="M95" s="206" t="s">
        <v>207</v>
      </c>
      <c r="N95" s="207">
        <v>400000</v>
      </c>
      <c r="O95" s="51">
        <f t="shared" si="10"/>
        <v>20000000</v>
      </c>
    </row>
    <row r="96" spans="1:16" ht="15.75" customHeight="1" x14ac:dyDescent="0.25">
      <c r="A96" s="37"/>
      <c r="B96" s="40"/>
      <c r="C96" s="45" t="s">
        <v>287</v>
      </c>
      <c r="D96" s="49">
        <v>2</v>
      </c>
      <c r="E96" s="45" t="s">
        <v>30</v>
      </c>
      <c r="F96" s="47" t="s">
        <v>31</v>
      </c>
      <c r="G96" s="45">
        <v>4</v>
      </c>
      <c r="H96" s="48" t="s">
        <v>33</v>
      </c>
      <c r="I96" s="47" t="s">
        <v>31</v>
      </c>
      <c r="J96" s="49">
        <v>5</v>
      </c>
      <c r="K96" s="286" t="s">
        <v>67</v>
      </c>
      <c r="L96" s="285">
        <f>D96*G96*J96</f>
        <v>40</v>
      </c>
      <c r="M96" s="206" t="s">
        <v>207</v>
      </c>
      <c r="N96" s="207">
        <v>400000</v>
      </c>
      <c r="O96" s="51">
        <f t="shared" si="10"/>
        <v>16000000</v>
      </c>
    </row>
    <row r="97" spans="1:17" ht="15.75" customHeight="1" x14ac:dyDescent="0.25">
      <c r="A97" s="37"/>
      <c r="B97" s="40"/>
      <c r="C97" s="255" t="s">
        <v>288</v>
      </c>
      <c r="D97" s="45"/>
      <c r="E97" s="45"/>
      <c r="F97" s="47"/>
      <c r="G97" s="45"/>
      <c r="H97" s="48"/>
      <c r="I97" s="47"/>
      <c r="J97" s="49"/>
      <c r="K97" s="48"/>
      <c r="L97" s="50"/>
      <c r="M97" s="245"/>
      <c r="N97" s="235"/>
      <c r="O97" s="51"/>
      <c r="P97" s="9"/>
    </row>
    <row r="98" spans="1:17" ht="15.75" customHeight="1" x14ac:dyDescent="0.25">
      <c r="A98" s="37"/>
      <c r="B98" s="228"/>
      <c r="C98" s="10" t="s">
        <v>283</v>
      </c>
      <c r="D98" s="49">
        <v>5</v>
      </c>
      <c r="E98" s="9" t="s">
        <v>30</v>
      </c>
      <c r="F98" s="9" t="s">
        <v>31</v>
      </c>
      <c r="G98" s="9">
        <v>1</v>
      </c>
      <c r="H98" s="10" t="s">
        <v>47</v>
      </c>
      <c r="I98" s="11" t="s">
        <v>31</v>
      </c>
      <c r="J98" s="49">
        <v>5</v>
      </c>
      <c r="K98" s="284" t="s">
        <v>67</v>
      </c>
      <c r="L98" s="285">
        <f>J98*G98*D98</f>
        <v>25</v>
      </c>
      <c r="M98" s="206" t="s">
        <v>206</v>
      </c>
      <c r="N98" s="207">
        <v>3000000</v>
      </c>
      <c r="O98" s="51">
        <f t="shared" ref="O98:O103" si="12">N98*L98</f>
        <v>75000000</v>
      </c>
    </row>
    <row r="99" spans="1:17" ht="15.75" customHeight="1" x14ac:dyDescent="0.25">
      <c r="A99" s="37"/>
      <c r="B99" s="228"/>
      <c r="C99" s="45" t="s">
        <v>284</v>
      </c>
      <c r="D99" s="49">
        <v>5</v>
      </c>
      <c r="E99" s="45" t="s">
        <v>30</v>
      </c>
      <c r="F99" s="47" t="s">
        <v>31</v>
      </c>
      <c r="G99" s="45">
        <v>2</v>
      </c>
      <c r="H99" s="48" t="s">
        <v>33</v>
      </c>
      <c r="I99" s="47" t="s">
        <v>31</v>
      </c>
      <c r="J99" s="49">
        <v>5</v>
      </c>
      <c r="K99" s="286" t="s">
        <v>67</v>
      </c>
      <c r="L99" s="285">
        <f>D99*G99*J99</f>
        <v>50</v>
      </c>
      <c r="M99" s="206" t="s">
        <v>207</v>
      </c>
      <c r="N99" s="207">
        <v>400000</v>
      </c>
      <c r="O99" s="51">
        <f t="shared" si="12"/>
        <v>20000000</v>
      </c>
    </row>
    <row r="100" spans="1:17" ht="15.75" customHeight="1" x14ac:dyDescent="0.25">
      <c r="A100" s="37"/>
      <c r="B100" s="40"/>
      <c r="C100" s="45" t="s">
        <v>285</v>
      </c>
      <c r="D100" s="49">
        <v>5</v>
      </c>
      <c r="E100" s="45" t="s">
        <v>30</v>
      </c>
      <c r="F100" s="47" t="s">
        <v>31</v>
      </c>
      <c r="G100" s="45">
        <v>1</v>
      </c>
      <c r="H100" s="48" t="s">
        <v>33</v>
      </c>
      <c r="I100" s="47" t="s">
        <v>31</v>
      </c>
      <c r="J100" s="49">
        <v>5</v>
      </c>
      <c r="K100" s="286" t="s">
        <v>67</v>
      </c>
      <c r="L100" s="285">
        <f>D100*G100*J100</f>
        <v>25</v>
      </c>
      <c r="M100" s="206" t="s">
        <v>207</v>
      </c>
      <c r="N100" s="207">
        <v>400000</v>
      </c>
      <c r="O100" s="51">
        <f t="shared" si="12"/>
        <v>10000000</v>
      </c>
    </row>
    <row r="101" spans="1:17" ht="15.75" customHeight="1" x14ac:dyDescent="0.25">
      <c r="A101" s="37"/>
      <c r="B101" s="40"/>
      <c r="C101" s="45" t="s">
        <v>246</v>
      </c>
      <c r="D101" s="49">
        <v>2</v>
      </c>
      <c r="E101" s="9" t="s">
        <v>30</v>
      </c>
      <c r="F101" s="9" t="s">
        <v>31</v>
      </c>
      <c r="G101" s="9">
        <v>1</v>
      </c>
      <c r="H101" s="10" t="s">
        <v>47</v>
      </c>
      <c r="I101" s="11" t="s">
        <v>31</v>
      </c>
      <c r="J101" s="49">
        <v>5</v>
      </c>
      <c r="K101" s="284" t="s">
        <v>67</v>
      </c>
      <c r="L101" s="285">
        <f>J101*G101*D101</f>
        <v>10</v>
      </c>
      <c r="M101" s="206" t="s">
        <v>206</v>
      </c>
      <c r="N101" s="207">
        <v>3000000</v>
      </c>
      <c r="O101" s="51">
        <f t="shared" si="12"/>
        <v>30000000</v>
      </c>
    </row>
    <row r="102" spans="1:17" ht="15.75" customHeight="1" x14ac:dyDescent="0.25">
      <c r="A102" s="37"/>
      <c r="B102" s="40"/>
      <c r="C102" s="45" t="s">
        <v>286</v>
      </c>
      <c r="D102" s="49">
        <v>2</v>
      </c>
      <c r="E102" s="45" t="s">
        <v>30</v>
      </c>
      <c r="F102" s="47" t="s">
        <v>31</v>
      </c>
      <c r="G102" s="45">
        <v>3</v>
      </c>
      <c r="H102" s="48" t="s">
        <v>33</v>
      </c>
      <c r="I102" s="47" t="s">
        <v>31</v>
      </c>
      <c r="J102" s="49">
        <v>5</v>
      </c>
      <c r="K102" s="286" t="s">
        <v>67</v>
      </c>
      <c r="L102" s="285">
        <f>D102*G102*J102</f>
        <v>30</v>
      </c>
      <c r="M102" s="206" t="s">
        <v>207</v>
      </c>
      <c r="N102" s="207">
        <v>400000</v>
      </c>
      <c r="O102" s="51">
        <f t="shared" si="12"/>
        <v>12000000</v>
      </c>
    </row>
    <row r="103" spans="1:17" ht="15.75" customHeight="1" x14ac:dyDescent="0.25">
      <c r="A103" s="37"/>
      <c r="B103" s="40"/>
      <c r="C103" s="45" t="s">
        <v>287</v>
      </c>
      <c r="D103" s="49">
        <v>2</v>
      </c>
      <c r="E103" s="45" t="s">
        <v>30</v>
      </c>
      <c r="F103" s="47" t="s">
        <v>31</v>
      </c>
      <c r="G103" s="45">
        <v>2</v>
      </c>
      <c r="H103" s="48" t="s">
        <v>33</v>
      </c>
      <c r="I103" s="47" t="s">
        <v>31</v>
      </c>
      <c r="J103" s="49">
        <v>5</v>
      </c>
      <c r="K103" s="286" t="s">
        <v>67</v>
      </c>
      <c r="L103" s="285">
        <f>D103*G103*J103</f>
        <v>20</v>
      </c>
      <c r="M103" s="206" t="s">
        <v>207</v>
      </c>
      <c r="N103" s="207">
        <v>400000</v>
      </c>
      <c r="O103" s="51">
        <f t="shared" si="12"/>
        <v>8000000</v>
      </c>
    </row>
    <row r="104" spans="1:17" ht="15.75" customHeight="1" x14ac:dyDescent="0.25">
      <c r="A104" s="37"/>
      <c r="B104" s="40"/>
      <c r="C104" s="255" t="s">
        <v>258</v>
      </c>
      <c r="D104" s="45"/>
      <c r="E104" s="45"/>
      <c r="F104" s="47"/>
      <c r="G104" s="45"/>
      <c r="H104" s="48"/>
      <c r="I104" s="47"/>
      <c r="J104" s="49"/>
      <c r="K104" s="286"/>
      <c r="L104" s="285"/>
      <c r="M104" s="206"/>
      <c r="N104" s="207"/>
      <c r="O104" s="51"/>
    </row>
    <row r="105" spans="1:17" ht="15.75" customHeight="1" x14ac:dyDescent="0.25">
      <c r="A105" s="37"/>
      <c r="B105" s="40"/>
      <c r="C105" s="45" t="s">
        <v>259</v>
      </c>
      <c r="D105" s="45">
        <v>1</v>
      </c>
      <c r="E105" s="45" t="s">
        <v>32</v>
      </c>
      <c r="F105" s="47" t="s">
        <v>31</v>
      </c>
      <c r="G105" s="45">
        <v>6</v>
      </c>
      <c r="H105" s="48" t="s">
        <v>260</v>
      </c>
      <c r="I105" s="11" t="s">
        <v>31</v>
      </c>
      <c r="J105" s="12">
        <v>5</v>
      </c>
      <c r="K105" s="284" t="s">
        <v>67</v>
      </c>
      <c r="L105" s="285">
        <f>J105*G105*D105</f>
        <v>30</v>
      </c>
      <c r="M105" s="206" t="s">
        <v>261</v>
      </c>
      <c r="N105" s="207">
        <v>3000000</v>
      </c>
      <c r="O105" s="51">
        <f>N105*L105</f>
        <v>90000000</v>
      </c>
    </row>
    <row r="106" spans="1:17" ht="15.75" customHeight="1" x14ac:dyDescent="0.25">
      <c r="A106" s="24"/>
      <c r="B106" s="246"/>
      <c r="C106" s="9" t="s">
        <v>289</v>
      </c>
      <c r="D106" s="287">
        <v>5</v>
      </c>
      <c r="E106" s="287" t="s">
        <v>30</v>
      </c>
      <c r="F106" s="287" t="s">
        <v>31</v>
      </c>
      <c r="G106" s="9">
        <v>6</v>
      </c>
      <c r="H106" s="10" t="s">
        <v>260</v>
      </c>
      <c r="I106" s="11" t="s">
        <v>31</v>
      </c>
      <c r="J106" s="12">
        <v>5</v>
      </c>
      <c r="K106" s="284" t="s">
        <v>67</v>
      </c>
      <c r="L106" s="285">
        <f>J106*G106*D106</f>
        <v>150</v>
      </c>
      <c r="M106" s="206" t="s">
        <v>261</v>
      </c>
      <c r="N106" s="207">
        <v>3000000</v>
      </c>
      <c r="O106" s="51">
        <f>N106*L106</f>
        <v>450000000</v>
      </c>
      <c r="Q106" s="248"/>
    </row>
    <row r="107" spans="1:17" ht="15.75" customHeight="1" x14ac:dyDescent="0.25">
      <c r="A107" s="24"/>
      <c r="B107" s="246"/>
      <c r="C107" s="9" t="s">
        <v>262</v>
      </c>
      <c r="D107" s="287">
        <v>7</v>
      </c>
      <c r="E107" s="287" t="s">
        <v>30</v>
      </c>
      <c r="F107" s="287" t="s">
        <v>31</v>
      </c>
      <c r="G107" s="9">
        <v>12</v>
      </c>
      <c r="H107" s="10" t="s">
        <v>48</v>
      </c>
      <c r="I107" s="11" t="s">
        <v>31</v>
      </c>
      <c r="J107" s="12">
        <v>5</v>
      </c>
      <c r="K107" s="284" t="s">
        <v>67</v>
      </c>
      <c r="L107" s="285">
        <f t="shared" ref="L107:L109" si="13">J107*G107*D107</f>
        <v>420</v>
      </c>
      <c r="M107" s="206" t="s">
        <v>261</v>
      </c>
      <c r="N107" s="207">
        <v>1000000</v>
      </c>
      <c r="O107" s="51">
        <f t="shared" ref="O107:O109" si="14">N107*L107</f>
        <v>420000000</v>
      </c>
    </row>
    <row r="108" spans="1:17" ht="15.75" customHeight="1" x14ac:dyDescent="0.25">
      <c r="A108" s="24"/>
      <c r="B108" s="246"/>
      <c r="C108" s="9" t="s">
        <v>263</v>
      </c>
      <c r="D108" s="287">
        <v>7</v>
      </c>
      <c r="E108" s="287" t="s">
        <v>30</v>
      </c>
      <c r="F108" s="287" t="s">
        <v>31</v>
      </c>
      <c r="G108" s="9">
        <f>14*6</f>
        <v>84</v>
      </c>
      <c r="H108" s="10" t="s">
        <v>33</v>
      </c>
      <c r="I108" s="11" t="s">
        <v>31</v>
      </c>
      <c r="J108" s="12">
        <v>5</v>
      </c>
      <c r="K108" s="284" t="s">
        <v>67</v>
      </c>
      <c r="L108" s="285">
        <f t="shared" si="13"/>
        <v>2940</v>
      </c>
      <c r="M108" s="206" t="s">
        <v>261</v>
      </c>
      <c r="N108" s="207">
        <v>200000</v>
      </c>
      <c r="O108" s="51">
        <f t="shared" si="14"/>
        <v>588000000</v>
      </c>
      <c r="Q108" s="248"/>
    </row>
    <row r="109" spans="1:17" ht="15.75" customHeight="1" x14ac:dyDescent="0.25">
      <c r="A109" s="24"/>
      <c r="B109" s="246"/>
      <c r="C109" s="9" t="s">
        <v>264</v>
      </c>
      <c r="D109" s="287">
        <v>1</v>
      </c>
      <c r="E109" s="287" t="s">
        <v>32</v>
      </c>
      <c r="F109" s="287" t="s">
        <v>31</v>
      </c>
      <c r="G109" s="9">
        <v>12</v>
      </c>
      <c r="H109" s="10" t="s">
        <v>48</v>
      </c>
      <c r="I109" s="11" t="s">
        <v>31</v>
      </c>
      <c r="J109" s="12">
        <v>5</v>
      </c>
      <c r="K109" s="284" t="s">
        <v>67</v>
      </c>
      <c r="L109" s="285">
        <f t="shared" si="13"/>
        <v>60</v>
      </c>
      <c r="M109" s="206" t="s">
        <v>261</v>
      </c>
      <c r="N109" s="207">
        <v>750000</v>
      </c>
      <c r="O109" s="51">
        <f t="shared" si="14"/>
        <v>45000000</v>
      </c>
    </row>
    <row r="110" spans="1:17" ht="15.75" customHeight="1" x14ac:dyDescent="0.25">
      <c r="A110" s="24"/>
      <c r="B110" s="246"/>
      <c r="C110" s="255" t="s">
        <v>290</v>
      </c>
      <c r="D110" s="45"/>
      <c r="E110" s="45"/>
      <c r="F110" s="47"/>
      <c r="G110" s="45"/>
      <c r="H110" s="48"/>
      <c r="I110" s="47"/>
      <c r="J110" s="49"/>
      <c r="K110" s="286"/>
      <c r="L110" s="285"/>
      <c r="M110" s="206"/>
      <c r="N110" s="207"/>
      <c r="O110" s="51"/>
    </row>
    <row r="111" spans="1:17" ht="15.75" customHeight="1" x14ac:dyDescent="0.25">
      <c r="A111" s="24"/>
      <c r="B111" s="246"/>
      <c r="C111" s="45" t="s">
        <v>255</v>
      </c>
      <c r="D111" s="45">
        <v>3</v>
      </c>
      <c r="E111" s="45" t="s">
        <v>30</v>
      </c>
      <c r="F111" s="47" t="s">
        <v>31</v>
      </c>
      <c r="G111" s="45">
        <v>1</v>
      </c>
      <c r="H111" s="48" t="s">
        <v>47</v>
      </c>
      <c r="I111" s="47" t="s">
        <v>31</v>
      </c>
      <c r="J111" s="49">
        <v>5</v>
      </c>
      <c r="K111" s="286" t="s">
        <v>67</v>
      </c>
      <c r="L111" s="285">
        <f>J111*G111*D111</f>
        <v>15</v>
      </c>
      <c r="M111" s="206" t="s">
        <v>206</v>
      </c>
      <c r="N111" s="207">
        <v>6000000</v>
      </c>
      <c r="O111" s="51">
        <f t="shared" ref="O111:O113" si="15">N111*L111</f>
        <v>90000000</v>
      </c>
    </row>
    <row r="112" spans="1:17" ht="15.75" customHeight="1" x14ac:dyDescent="0.25">
      <c r="A112" s="24"/>
      <c r="B112" s="246"/>
      <c r="C112" s="45" t="s">
        <v>256</v>
      </c>
      <c r="D112" s="45">
        <v>3</v>
      </c>
      <c r="E112" s="45" t="s">
        <v>30</v>
      </c>
      <c r="F112" s="47" t="s">
        <v>31</v>
      </c>
      <c r="G112" s="45">
        <v>4</v>
      </c>
      <c r="H112" s="48" t="s">
        <v>33</v>
      </c>
      <c r="I112" s="47" t="s">
        <v>31</v>
      </c>
      <c r="J112" s="49">
        <v>5</v>
      </c>
      <c r="K112" s="286" t="s">
        <v>67</v>
      </c>
      <c r="L112" s="285">
        <f>J112*G112*D112</f>
        <v>60</v>
      </c>
      <c r="M112" s="206" t="s">
        <v>207</v>
      </c>
      <c r="N112" s="207">
        <v>400000</v>
      </c>
      <c r="O112" s="51">
        <f t="shared" si="15"/>
        <v>24000000</v>
      </c>
    </row>
    <row r="113" spans="1:17" ht="15.75" customHeight="1" x14ac:dyDescent="0.25">
      <c r="A113" s="24"/>
      <c r="B113" s="246"/>
      <c r="C113" s="45" t="s">
        <v>257</v>
      </c>
      <c r="D113" s="45">
        <v>3</v>
      </c>
      <c r="E113" s="45" t="s">
        <v>30</v>
      </c>
      <c r="F113" s="47" t="s">
        <v>31</v>
      </c>
      <c r="G113" s="45">
        <v>3</v>
      </c>
      <c r="H113" s="48" t="s">
        <v>33</v>
      </c>
      <c r="I113" s="47" t="s">
        <v>31</v>
      </c>
      <c r="J113" s="49">
        <v>5</v>
      </c>
      <c r="K113" s="286" t="s">
        <v>67</v>
      </c>
      <c r="L113" s="285">
        <f>J113*G113*D113</f>
        <v>45</v>
      </c>
      <c r="M113" s="206" t="s">
        <v>207</v>
      </c>
      <c r="N113" s="207">
        <v>400000</v>
      </c>
      <c r="O113" s="51">
        <f t="shared" si="15"/>
        <v>18000000</v>
      </c>
    </row>
    <row r="114" spans="1:17" ht="15.75" customHeight="1" x14ac:dyDescent="0.25">
      <c r="A114" s="24"/>
      <c r="B114" s="246"/>
      <c r="C114" s="255" t="s">
        <v>265</v>
      </c>
      <c r="D114" s="45"/>
      <c r="E114" s="45"/>
      <c r="F114" s="47"/>
      <c r="G114" s="45"/>
      <c r="H114" s="48"/>
      <c r="I114" s="47"/>
      <c r="J114" s="49"/>
      <c r="K114" s="286"/>
      <c r="L114" s="288"/>
      <c r="M114" s="289"/>
      <c r="N114" s="207"/>
      <c r="O114" s="51"/>
    </row>
    <row r="115" spans="1:17" ht="15.75" customHeight="1" x14ac:dyDescent="0.25">
      <c r="A115" s="24"/>
      <c r="B115" s="246"/>
      <c r="C115" s="9" t="s">
        <v>266</v>
      </c>
      <c r="D115" s="287">
        <v>2</v>
      </c>
      <c r="E115" s="287" t="s">
        <v>30</v>
      </c>
      <c r="F115" s="287" t="s">
        <v>31</v>
      </c>
      <c r="G115" s="9">
        <v>6</v>
      </c>
      <c r="H115" s="10" t="s">
        <v>260</v>
      </c>
      <c r="I115" s="11" t="s">
        <v>31</v>
      </c>
      <c r="J115" s="12">
        <v>5</v>
      </c>
      <c r="K115" s="284" t="s">
        <v>67</v>
      </c>
      <c r="L115" s="285">
        <f>J115*G115*D115</f>
        <v>60</v>
      </c>
      <c r="M115" s="206" t="s">
        <v>261</v>
      </c>
      <c r="N115" s="207">
        <v>750000</v>
      </c>
      <c r="O115" s="51">
        <f>N115*L115</f>
        <v>45000000</v>
      </c>
    </row>
    <row r="116" spans="1:17" ht="15.75" customHeight="1" x14ac:dyDescent="0.25">
      <c r="A116" s="24"/>
      <c r="B116" s="246"/>
      <c r="C116" s="9" t="s">
        <v>300</v>
      </c>
      <c r="D116" s="287">
        <v>1</v>
      </c>
      <c r="E116" s="287" t="s">
        <v>30</v>
      </c>
      <c r="F116" s="287" t="s">
        <v>31</v>
      </c>
      <c r="G116" s="9">
        <v>6</v>
      </c>
      <c r="H116" s="10" t="s">
        <v>260</v>
      </c>
      <c r="I116" s="11" t="s">
        <v>31</v>
      </c>
      <c r="J116" s="12">
        <v>5</v>
      </c>
      <c r="K116" s="284" t="s">
        <v>67</v>
      </c>
      <c r="L116" s="285">
        <f>J116*G116*D116</f>
        <v>30</v>
      </c>
      <c r="M116" s="206" t="s">
        <v>261</v>
      </c>
      <c r="N116" s="207">
        <v>500000</v>
      </c>
      <c r="O116" s="51">
        <f>N116*L116</f>
        <v>15000000</v>
      </c>
    </row>
    <row r="117" spans="1:17" s="254" customFormat="1" ht="15.75" customHeight="1" x14ac:dyDescent="0.25">
      <c r="A117" s="304"/>
      <c r="B117" s="305"/>
      <c r="C117" s="254" t="s">
        <v>51</v>
      </c>
      <c r="D117" s="306"/>
      <c r="E117" s="306"/>
      <c r="F117" s="306"/>
      <c r="H117" s="256"/>
      <c r="I117" s="307"/>
      <c r="J117" s="308"/>
      <c r="K117" s="309"/>
      <c r="L117" s="310"/>
      <c r="M117" s="311"/>
      <c r="N117" s="312"/>
      <c r="O117" s="313"/>
      <c r="P117" s="314"/>
    </row>
    <row r="118" spans="1:17" ht="15.75" customHeight="1" x14ac:dyDescent="0.25">
      <c r="A118" s="24"/>
      <c r="B118" s="246"/>
      <c r="C118" s="9" t="s">
        <v>267</v>
      </c>
      <c r="D118" s="287"/>
      <c r="E118" s="287"/>
      <c r="F118" s="287"/>
      <c r="G118" s="9">
        <v>1</v>
      </c>
      <c r="H118" s="10" t="s">
        <v>32</v>
      </c>
      <c r="I118" s="11"/>
      <c r="K118" s="284"/>
      <c r="L118" s="285">
        <v>1</v>
      </c>
      <c r="M118" s="206" t="s">
        <v>196</v>
      </c>
      <c r="N118" s="207">
        <v>1000000</v>
      </c>
      <c r="O118" s="51">
        <f>N118</f>
        <v>1000000</v>
      </c>
    </row>
    <row r="119" spans="1:17" ht="15.75" customHeight="1" x14ac:dyDescent="0.25">
      <c r="A119" s="24"/>
      <c r="B119" s="246"/>
      <c r="C119" s="9" t="s">
        <v>268</v>
      </c>
      <c r="D119" s="287"/>
      <c r="E119" s="287"/>
      <c r="F119" s="287"/>
      <c r="G119" s="9">
        <v>1</v>
      </c>
      <c r="H119" s="10" t="s">
        <v>32</v>
      </c>
      <c r="I119" s="11"/>
      <c r="K119" s="284"/>
      <c r="L119" s="285">
        <v>1</v>
      </c>
      <c r="M119" s="206" t="s">
        <v>196</v>
      </c>
      <c r="N119" s="207">
        <f>2000000</f>
        <v>2000000</v>
      </c>
      <c r="O119" s="51">
        <f>N119</f>
        <v>2000000</v>
      </c>
    </row>
    <row r="120" spans="1:17" ht="15.75" customHeight="1" x14ac:dyDescent="0.25">
      <c r="A120" s="37"/>
      <c r="B120" s="40"/>
      <c r="C120" s="45"/>
      <c r="D120" s="49"/>
      <c r="E120" s="48"/>
      <c r="F120" s="47"/>
      <c r="G120" s="49"/>
      <c r="H120" s="45"/>
      <c r="I120" s="47"/>
      <c r="J120" s="49"/>
      <c r="K120" s="48"/>
      <c r="L120" s="50"/>
      <c r="M120" s="206"/>
      <c r="N120" s="207"/>
      <c r="O120" s="51"/>
      <c r="Q120" s="248"/>
    </row>
    <row r="121" spans="1:17" ht="15.75" customHeight="1" x14ac:dyDescent="0.25">
      <c r="A121" s="24"/>
      <c r="B121" s="290" t="s">
        <v>269</v>
      </c>
      <c r="C121" s="75"/>
      <c r="D121" s="291"/>
      <c r="E121" s="291"/>
      <c r="F121" s="291"/>
      <c r="G121" s="75"/>
      <c r="H121" s="76"/>
      <c r="I121" s="292"/>
      <c r="J121" s="77"/>
      <c r="K121" s="293"/>
      <c r="L121" s="294"/>
      <c r="M121" s="295"/>
      <c r="N121" s="296"/>
      <c r="O121" s="297">
        <f>O7</f>
        <v>3340990000</v>
      </c>
      <c r="Q121" s="81"/>
    </row>
    <row r="122" spans="1:17" ht="15.75" customHeight="1" x14ac:dyDescent="0.25">
      <c r="B122" s="1"/>
      <c r="D122" s="287"/>
      <c r="E122" s="287"/>
      <c r="F122" s="287"/>
      <c r="G122" s="9"/>
      <c r="H122" s="10"/>
      <c r="I122" s="11"/>
      <c r="L122" s="298"/>
      <c r="M122" s="245"/>
      <c r="N122" s="299"/>
      <c r="O122" s="6"/>
    </row>
    <row r="123" spans="1:17" ht="15.75" customHeight="1" x14ac:dyDescent="0.25">
      <c r="A123" s="4"/>
      <c r="L123" s="9" t="s">
        <v>291</v>
      </c>
      <c r="N123" s="300"/>
    </row>
    <row r="124" spans="1:17" ht="15.75" customHeight="1" x14ac:dyDescent="0.25">
      <c r="N124" s="301"/>
      <c r="O124" s="6"/>
      <c r="P124" s="6"/>
    </row>
    <row r="125" spans="1:17" ht="15.75" customHeight="1" x14ac:dyDescent="0.25">
      <c r="L125" s="9" t="s">
        <v>69</v>
      </c>
      <c r="M125" s="1"/>
      <c r="N125" s="1"/>
      <c r="O125" s="6"/>
      <c r="P125" s="6"/>
    </row>
    <row r="126" spans="1:17" ht="15.75" customHeight="1" x14ac:dyDescent="0.25">
      <c r="L126" s="9" t="s">
        <v>70</v>
      </c>
      <c r="M126" s="302"/>
    </row>
    <row r="127" spans="1:17" ht="15.75" customHeight="1" x14ac:dyDescent="0.25">
      <c r="N127" s="303"/>
      <c r="O127" s="6"/>
      <c r="P127" s="6"/>
    </row>
    <row r="128" spans="1:17" ht="15.75" customHeight="1" x14ac:dyDescent="0.25">
      <c r="N128" s="303"/>
      <c r="O128" s="6"/>
      <c r="P128" s="6"/>
    </row>
    <row r="129" spans="4:16" ht="15.75" customHeight="1" x14ac:dyDescent="0.25">
      <c r="N129" s="303"/>
      <c r="O129" s="6"/>
      <c r="P129" s="6"/>
    </row>
    <row r="130" spans="4:16" ht="15.75" customHeight="1" x14ac:dyDescent="0.25">
      <c r="D130" s="9"/>
      <c r="E130" s="9"/>
      <c r="G130" s="9"/>
      <c r="J130" s="9"/>
      <c r="K130" s="9"/>
      <c r="N130" s="301"/>
      <c r="O130" s="6"/>
      <c r="P130" s="6"/>
    </row>
    <row r="131" spans="4:16" ht="15.75" customHeight="1" x14ac:dyDescent="0.25">
      <c r="D131" s="9"/>
      <c r="E131" s="9"/>
      <c r="G131" s="9"/>
      <c r="J131" s="9"/>
      <c r="K131" s="9"/>
      <c r="L131" s="9" t="s">
        <v>71</v>
      </c>
      <c r="M131" s="1"/>
      <c r="N131" s="1"/>
      <c r="O131" s="1"/>
      <c r="P131" s="2"/>
    </row>
    <row r="132" spans="4:16" ht="15.75" customHeight="1" x14ac:dyDescent="0.25">
      <c r="D132" s="9"/>
      <c r="E132" s="9"/>
      <c r="G132" s="9"/>
      <c r="J132" s="9"/>
      <c r="K132" s="9"/>
      <c r="L132" s="9" t="s">
        <v>72</v>
      </c>
    </row>
  </sheetData>
  <mergeCells count="8">
    <mergeCell ref="A1:O1"/>
    <mergeCell ref="A2:O2"/>
    <mergeCell ref="A4:A5"/>
    <mergeCell ref="B4:K5"/>
    <mergeCell ref="L4:L5"/>
    <mergeCell ref="M4:M5"/>
    <mergeCell ref="N4:N5"/>
    <mergeCell ref="O4:O5"/>
  </mergeCells>
  <pageMargins left="0.31496062992125984" right="0.31496062992125984" top="0.55118110236220474" bottom="0.55118110236220474" header="0.31496062992125984" footer="0.31496062992125984"/>
  <pageSetup paperSize="258" scale="8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O15" sqref="O15"/>
    </sheetView>
  </sheetViews>
  <sheetFormatPr defaultRowHeight="12" x14ac:dyDescent="0.25"/>
  <cols>
    <col min="1" max="1" width="4.5703125" style="95" customWidth="1"/>
    <col min="2" max="2" width="8.5703125" style="95" customWidth="1"/>
    <col min="3" max="3" width="11.7109375" style="95" customWidth="1"/>
    <col min="4" max="4" width="2.140625" style="95" customWidth="1"/>
    <col min="5" max="5" width="12.28515625" style="95" customWidth="1"/>
    <col min="6" max="6" width="3.7109375" style="324" customWidth="1"/>
    <col min="7" max="7" width="22.5703125" style="324" customWidth="1"/>
    <col min="8" max="8" width="3.28515625" style="95" customWidth="1"/>
    <col min="9" max="9" width="30" style="95" customWidth="1"/>
    <col min="10" max="10" width="8.85546875" style="96" customWidth="1"/>
    <col min="11" max="11" width="14.140625" style="96" customWidth="1"/>
    <col min="12" max="12" width="38.5703125" style="184" customWidth="1"/>
    <col min="13" max="16384" width="9.140625" style="95"/>
  </cols>
  <sheetData>
    <row r="1" spans="1:12" ht="15" customHeight="1" x14ac:dyDescent="0.25">
      <c r="A1" s="94" t="s">
        <v>73</v>
      </c>
      <c r="B1" s="94"/>
      <c r="C1" s="94"/>
      <c r="D1" s="94"/>
      <c r="E1" s="94"/>
      <c r="F1" s="323"/>
      <c r="K1" s="97">
        <f>SUM(K4:K34)</f>
        <v>6906021000</v>
      </c>
    </row>
    <row r="2" spans="1:12" ht="15" customHeight="1" x14ac:dyDescent="0.25"/>
    <row r="3" spans="1:12" s="94" customFormat="1" ht="34.5" customHeight="1" x14ac:dyDescent="0.25">
      <c r="A3" s="98" t="s">
        <v>74</v>
      </c>
      <c r="B3" s="99" t="s">
        <v>75</v>
      </c>
      <c r="C3" s="99" t="s">
        <v>76</v>
      </c>
      <c r="D3" s="395" t="s">
        <v>77</v>
      </c>
      <c r="E3" s="396"/>
      <c r="F3" s="397" t="s">
        <v>78</v>
      </c>
      <c r="G3" s="398"/>
      <c r="H3" s="395" t="s">
        <v>79</v>
      </c>
      <c r="I3" s="396"/>
      <c r="J3" s="99" t="s">
        <v>80</v>
      </c>
      <c r="K3" s="99" t="s">
        <v>108</v>
      </c>
      <c r="L3" s="98" t="s">
        <v>81</v>
      </c>
    </row>
    <row r="4" spans="1:12" ht="12.75" customHeight="1" x14ac:dyDescent="0.25">
      <c r="A4" s="431">
        <v>1</v>
      </c>
      <c r="B4" s="432" t="s">
        <v>109</v>
      </c>
      <c r="C4" s="432" t="s">
        <v>113</v>
      </c>
      <c r="D4" s="427">
        <v>1</v>
      </c>
      <c r="E4" s="393" t="s">
        <v>23</v>
      </c>
      <c r="F4" s="386">
        <v>1</v>
      </c>
      <c r="G4" s="383" t="s">
        <v>310</v>
      </c>
      <c r="H4" s="100">
        <v>1</v>
      </c>
      <c r="I4" s="102" t="str">
        <f>RAB!B20</f>
        <v>Persiapan dan Penyusunan Laporan</v>
      </c>
      <c r="J4" s="388" t="s">
        <v>53</v>
      </c>
      <c r="K4" s="377">
        <f>RAB!P18</f>
        <v>1035544000</v>
      </c>
      <c r="L4" s="374" t="s">
        <v>344</v>
      </c>
    </row>
    <row r="5" spans="1:12" ht="12.75" customHeight="1" x14ac:dyDescent="0.25">
      <c r="A5" s="390"/>
      <c r="B5" s="391"/>
      <c r="C5" s="391"/>
      <c r="D5" s="419"/>
      <c r="E5" s="394"/>
      <c r="F5" s="387"/>
      <c r="G5" s="384"/>
      <c r="H5" s="100">
        <v>2</v>
      </c>
      <c r="I5" s="102" t="str">
        <f>RAB!B33</f>
        <v>Penyusunan Dokumen</v>
      </c>
      <c r="J5" s="378"/>
      <c r="K5" s="378"/>
      <c r="L5" s="375"/>
    </row>
    <row r="6" spans="1:12" ht="12.75" customHeight="1" x14ac:dyDescent="0.25">
      <c r="A6" s="390"/>
      <c r="B6" s="391"/>
      <c r="C6" s="391"/>
      <c r="D6" s="419"/>
      <c r="E6" s="394"/>
      <c r="F6" s="387"/>
      <c r="G6" s="384"/>
      <c r="H6" s="100">
        <v>3</v>
      </c>
      <c r="I6" s="102" t="str">
        <f>RAB!B59</f>
        <v>Finalisasi</v>
      </c>
      <c r="J6" s="378"/>
      <c r="K6" s="378"/>
      <c r="L6" s="375"/>
    </row>
    <row r="7" spans="1:12" ht="12.75" customHeight="1" x14ac:dyDescent="0.25">
      <c r="A7" s="390"/>
      <c r="B7" s="391"/>
      <c r="C7" s="391"/>
      <c r="D7" s="419"/>
      <c r="E7" s="394"/>
      <c r="F7" s="387"/>
      <c r="G7" s="384"/>
      <c r="H7" s="100">
        <v>4</v>
      </c>
      <c r="I7" s="102" t="str">
        <f>RAB!B77</f>
        <v>Sosialisasi</v>
      </c>
      <c r="J7" s="378"/>
      <c r="K7" s="378"/>
      <c r="L7" s="375"/>
    </row>
    <row r="8" spans="1:12" ht="12.75" customHeight="1" x14ac:dyDescent="0.25">
      <c r="A8" s="390"/>
      <c r="B8" s="391"/>
      <c r="C8" s="391"/>
      <c r="D8" s="419"/>
      <c r="E8" s="394"/>
      <c r="F8" s="387"/>
      <c r="G8" s="384"/>
      <c r="H8" s="100">
        <v>5</v>
      </c>
      <c r="I8" s="102" t="str">
        <f>RAB!B102</f>
        <v>Pertemuan Koordinasi/Konsultasi dengan Stakeholder</v>
      </c>
      <c r="J8" s="378"/>
      <c r="K8" s="378"/>
      <c r="L8" s="375"/>
    </row>
    <row r="9" spans="1:12" ht="12.75" customHeight="1" x14ac:dyDescent="0.25">
      <c r="A9" s="390"/>
      <c r="B9" s="391"/>
      <c r="C9" s="391"/>
      <c r="D9" s="419"/>
      <c r="E9" s="394"/>
      <c r="F9" s="386">
        <v>2</v>
      </c>
      <c r="G9" s="383" t="s">
        <v>121</v>
      </c>
      <c r="H9" s="100">
        <v>1</v>
      </c>
      <c r="I9" s="102" t="str">
        <f>RAB!B141</f>
        <v>Persiapan dan Penyusunan Laporan</v>
      </c>
      <c r="J9" s="388" t="s">
        <v>25</v>
      </c>
      <c r="K9" s="377">
        <f>RAB!P139</f>
        <v>449340000</v>
      </c>
      <c r="L9" s="374" t="s">
        <v>345</v>
      </c>
    </row>
    <row r="10" spans="1:12" ht="12.75" customHeight="1" x14ac:dyDescent="0.25">
      <c r="A10" s="390"/>
      <c r="B10" s="391"/>
      <c r="C10" s="391"/>
      <c r="D10" s="419"/>
      <c r="E10" s="394"/>
      <c r="F10" s="387"/>
      <c r="G10" s="384"/>
      <c r="H10" s="100">
        <v>2</v>
      </c>
      <c r="I10" s="102" t="str">
        <f>RAB!B154</f>
        <v>Penyusunan dan Pembahasan</v>
      </c>
      <c r="J10" s="378"/>
      <c r="K10" s="378"/>
      <c r="L10" s="375"/>
    </row>
    <row r="11" spans="1:12" ht="12.75" customHeight="1" x14ac:dyDescent="0.25">
      <c r="A11" s="390"/>
      <c r="B11" s="391"/>
      <c r="C11" s="391"/>
      <c r="D11" s="419"/>
      <c r="E11" s="394"/>
      <c r="F11" s="387"/>
      <c r="G11" s="384"/>
      <c r="H11" s="100">
        <v>3</v>
      </c>
      <c r="I11" s="102" t="str">
        <f>RAB!B172</f>
        <v>Pembuatan Aplikasi Manajemen Distribusi SDMK</v>
      </c>
      <c r="J11" s="378"/>
      <c r="K11" s="378"/>
      <c r="L11" s="375"/>
    </row>
    <row r="12" spans="1:12" ht="12.75" customHeight="1" x14ac:dyDescent="0.25">
      <c r="A12" s="390"/>
      <c r="B12" s="391"/>
      <c r="C12" s="391"/>
      <c r="D12" s="419"/>
      <c r="E12" s="394"/>
      <c r="F12" s="387"/>
      <c r="G12" s="384"/>
      <c r="H12" s="100">
        <v>4</v>
      </c>
      <c r="I12" s="102" t="s">
        <v>122</v>
      </c>
      <c r="J12" s="378"/>
      <c r="K12" s="378"/>
      <c r="L12" s="375"/>
    </row>
    <row r="13" spans="1:12" ht="12.75" customHeight="1" x14ac:dyDescent="0.25">
      <c r="A13" s="390"/>
      <c r="B13" s="391"/>
      <c r="C13" s="391"/>
      <c r="D13" s="419"/>
      <c r="E13" s="394"/>
      <c r="F13" s="387"/>
      <c r="G13" s="384"/>
      <c r="H13" s="100">
        <v>5</v>
      </c>
      <c r="I13" s="102" t="str">
        <f>RAB!B191</f>
        <v>Pertemuan Koordinasi/Konsultasi dengan Stakeholder</v>
      </c>
      <c r="J13" s="379"/>
      <c r="K13" s="379"/>
      <c r="L13" s="376"/>
    </row>
    <row r="14" spans="1:12" ht="12.75" customHeight="1" x14ac:dyDescent="0.25">
      <c r="A14" s="390"/>
      <c r="B14" s="391"/>
      <c r="C14" s="391"/>
      <c r="D14" s="427">
        <v>2</v>
      </c>
      <c r="E14" s="393" t="s">
        <v>112</v>
      </c>
      <c r="F14" s="386">
        <v>1</v>
      </c>
      <c r="G14" s="383" t="s">
        <v>306</v>
      </c>
      <c r="H14" s="100">
        <v>1</v>
      </c>
      <c r="I14" s="101" t="str">
        <f>RAB!B233</f>
        <v>Rapat Persiapan</v>
      </c>
      <c r="J14" s="388" t="s">
        <v>53</v>
      </c>
      <c r="K14" s="377">
        <f>RAB!P231</f>
        <v>460087000</v>
      </c>
      <c r="L14" s="380" t="s">
        <v>302</v>
      </c>
    </row>
    <row r="15" spans="1:12" ht="12.75" customHeight="1" x14ac:dyDescent="0.25">
      <c r="A15" s="390"/>
      <c r="B15" s="391"/>
      <c r="C15" s="391"/>
      <c r="D15" s="419"/>
      <c r="E15" s="394"/>
      <c r="F15" s="387"/>
      <c r="G15" s="384"/>
      <c r="H15" s="100">
        <v>2</v>
      </c>
      <c r="I15" s="101" t="str">
        <f>RAB!B240</f>
        <v>Pembahasan</v>
      </c>
      <c r="J15" s="378"/>
      <c r="K15" s="428"/>
      <c r="L15" s="381"/>
    </row>
    <row r="16" spans="1:12" ht="12.75" customHeight="1" x14ac:dyDescent="0.25">
      <c r="A16" s="390"/>
      <c r="B16" s="391"/>
      <c r="C16" s="391"/>
      <c r="D16" s="419"/>
      <c r="E16" s="394"/>
      <c r="F16" s="387"/>
      <c r="G16" s="384"/>
      <c r="H16" s="100">
        <v>3</v>
      </c>
      <c r="I16" s="101" t="str">
        <f>RAB!B260</f>
        <v>Seminar</v>
      </c>
      <c r="J16" s="378"/>
      <c r="K16" s="428"/>
      <c r="L16" s="381"/>
    </row>
    <row r="17" spans="1:12" ht="12.75" customHeight="1" x14ac:dyDescent="0.25">
      <c r="A17" s="390"/>
      <c r="B17" s="391"/>
      <c r="C17" s="391"/>
      <c r="D17" s="419"/>
      <c r="E17" s="394"/>
      <c r="F17" s="387"/>
      <c r="G17" s="384"/>
      <c r="H17" s="100">
        <v>4</v>
      </c>
      <c r="I17" s="101" t="str">
        <f>RAB!B281</f>
        <v>Pertemuan Koordinasi/Konsultasi dengan Stakeholder</v>
      </c>
      <c r="J17" s="378"/>
      <c r="K17" s="428"/>
      <c r="L17" s="381"/>
    </row>
    <row r="18" spans="1:12" ht="12.75" customHeight="1" x14ac:dyDescent="0.25">
      <c r="A18" s="390"/>
      <c r="B18" s="391"/>
      <c r="C18" s="391"/>
      <c r="D18" s="419"/>
      <c r="E18" s="394"/>
      <c r="F18" s="329"/>
      <c r="G18" s="330"/>
      <c r="H18" s="100">
        <v>5</v>
      </c>
      <c r="I18" s="101" t="str">
        <f>RAB!B319</f>
        <v>Belanja Bahan</v>
      </c>
      <c r="J18" s="379"/>
      <c r="K18" s="429"/>
      <c r="L18" s="382"/>
    </row>
    <row r="19" spans="1:12" ht="12.75" customHeight="1" x14ac:dyDescent="0.25">
      <c r="A19" s="390"/>
      <c r="B19" s="391"/>
      <c r="C19" s="391"/>
      <c r="D19" s="419"/>
      <c r="E19" s="394"/>
      <c r="F19" s="387">
        <v>3</v>
      </c>
      <c r="G19" s="384" t="s">
        <v>307</v>
      </c>
      <c r="H19" s="100">
        <v>1</v>
      </c>
      <c r="I19" s="102" t="str">
        <f>RAB!B327</f>
        <v>Persiapan dan Penyusunan Laporan</v>
      </c>
      <c r="J19" s="388" t="s">
        <v>53</v>
      </c>
      <c r="K19" s="377">
        <f>RAB!P325</f>
        <v>809490000</v>
      </c>
      <c r="L19" s="374" t="s">
        <v>110</v>
      </c>
    </row>
    <row r="20" spans="1:12" ht="12.75" customHeight="1" x14ac:dyDescent="0.25">
      <c r="A20" s="390"/>
      <c r="B20" s="391"/>
      <c r="C20" s="391"/>
      <c r="D20" s="419"/>
      <c r="E20" s="394"/>
      <c r="F20" s="387"/>
      <c r="G20" s="384"/>
      <c r="H20" s="100">
        <v>2</v>
      </c>
      <c r="I20" s="102" t="str">
        <f>RAB!B340</f>
        <v>Penyusunan Draft Pedoman</v>
      </c>
      <c r="J20" s="378"/>
      <c r="K20" s="378"/>
      <c r="L20" s="375"/>
    </row>
    <row r="21" spans="1:12" ht="12.75" customHeight="1" x14ac:dyDescent="0.25">
      <c r="A21" s="390"/>
      <c r="B21" s="391"/>
      <c r="C21" s="391"/>
      <c r="D21" s="419"/>
      <c r="E21" s="394"/>
      <c r="F21" s="387"/>
      <c r="G21" s="384"/>
      <c r="H21" s="100">
        <v>3</v>
      </c>
      <c r="I21" s="102" t="str">
        <f>RAB!B366</f>
        <v>Finalisasi</v>
      </c>
      <c r="J21" s="378"/>
      <c r="K21" s="378"/>
      <c r="L21" s="375"/>
    </row>
    <row r="22" spans="1:12" ht="12.75" customHeight="1" x14ac:dyDescent="0.25">
      <c r="A22" s="390"/>
      <c r="B22" s="391"/>
      <c r="C22" s="391"/>
      <c r="D22" s="419"/>
      <c r="E22" s="394"/>
      <c r="F22" s="387"/>
      <c r="G22" s="384"/>
      <c r="H22" s="100">
        <v>4</v>
      </c>
      <c r="I22" s="102" t="str">
        <f>RAB!B384</f>
        <v>Sosialisasi</v>
      </c>
      <c r="J22" s="378"/>
      <c r="K22" s="378"/>
      <c r="L22" s="375"/>
    </row>
    <row r="23" spans="1:12" ht="12.75" customHeight="1" x14ac:dyDescent="0.25">
      <c r="A23" s="390"/>
      <c r="B23" s="391"/>
      <c r="C23" s="391"/>
      <c r="D23" s="419"/>
      <c r="E23" s="394"/>
      <c r="F23" s="387"/>
      <c r="G23" s="384"/>
      <c r="H23" s="100">
        <v>5</v>
      </c>
      <c r="I23" s="102" t="str">
        <f>RAB!B409</f>
        <v>Pertemuan Koordinasi/Konsultasi dengan Stakeholder</v>
      </c>
      <c r="J23" s="378"/>
      <c r="K23" s="378"/>
      <c r="L23" s="375"/>
    </row>
    <row r="24" spans="1:12" ht="12.75" customHeight="1" x14ac:dyDescent="0.25">
      <c r="A24" s="390"/>
      <c r="B24" s="391"/>
      <c r="C24" s="391"/>
      <c r="D24" s="419"/>
      <c r="E24" s="394"/>
      <c r="F24" s="325">
        <v>4</v>
      </c>
      <c r="G24" s="383" t="str">
        <f>RAB!B446</f>
        <v>PELAKSANAAN UJI COBA DISTRIBUSI NAKES DENGAN TEAM BASE</v>
      </c>
      <c r="H24" s="317"/>
      <c r="I24" s="319"/>
      <c r="J24" s="388"/>
      <c r="K24" s="377">
        <f>RAB!P446</f>
        <v>3380990000</v>
      </c>
      <c r="L24" s="380" t="s">
        <v>303</v>
      </c>
    </row>
    <row r="25" spans="1:12" ht="12.75" customHeight="1" x14ac:dyDescent="0.25">
      <c r="A25" s="390"/>
      <c r="B25" s="391"/>
      <c r="C25" s="391"/>
      <c r="D25" s="419"/>
      <c r="E25" s="394"/>
      <c r="F25" s="326"/>
      <c r="G25" s="384"/>
      <c r="H25" s="318"/>
      <c r="I25" s="316"/>
      <c r="J25" s="378"/>
      <c r="K25" s="428"/>
      <c r="L25" s="381"/>
    </row>
    <row r="26" spans="1:12" ht="12.75" customHeight="1" x14ac:dyDescent="0.25">
      <c r="A26" s="390"/>
      <c r="B26" s="391"/>
      <c r="C26" s="391"/>
      <c r="D26" s="419"/>
      <c r="E26" s="418"/>
      <c r="F26" s="326"/>
      <c r="G26" s="385"/>
      <c r="H26" s="321"/>
      <c r="I26" s="320"/>
      <c r="J26" s="379"/>
      <c r="K26" s="429"/>
      <c r="L26" s="382"/>
    </row>
    <row r="27" spans="1:12" ht="12.75" customHeight="1" x14ac:dyDescent="0.25">
      <c r="A27" s="390"/>
      <c r="B27" s="391"/>
      <c r="C27" s="391"/>
      <c r="D27" s="392">
        <v>3</v>
      </c>
      <c r="E27" s="393" t="s">
        <v>83</v>
      </c>
      <c r="F27" s="386">
        <v>2</v>
      </c>
      <c r="G27" s="383" t="s">
        <v>84</v>
      </c>
      <c r="H27" s="100">
        <v>1</v>
      </c>
      <c r="I27" s="102" t="str">
        <f>RAB!B461</f>
        <v>Rapat Persiapan</v>
      </c>
      <c r="J27" s="388" t="s">
        <v>25</v>
      </c>
      <c r="K27" s="377">
        <f>RAB!P459</f>
        <v>467960000</v>
      </c>
      <c r="L27" s="374" t="s">
        <v>301</v>
      </c>
    </row>
    <row r="28" spans="1:12" ht="12.75" customHeight="1" x14ac:dyDescent="0.25">
      <c r="A28" s="390"/>
      <c r="B28" s="391"/>
      <c r="C28" s="391"/>
      <c r="D28" s="392"/>
      <c r="E28" s="394"/>
      <c r="F28" s="387"/>
      <c r="G28" s="384"/>
      <c r="H28" s="100">
        <v>2</v>
      </c>
      <c r="I28" s="102" t="str">
        <f>RAB!B468</f>
        <v>Pelaksanaan Pemantauan</v>
      </c>
      <c r="J28" s="378"/>
      <c r="K28" s="378"/>
      <c r="L28" s="375"/>
    </row>
    <row r="29" spans="1:12" ht="12.75" customHeight="1" x14ac:dyDescent="0.25">
      <c r="A29" s="390"/>
      <c r="B29" s="391"/>
      <c r="C29" s="391"/>
      <c r="D29" s="392"/>
      <c r="E29" s="394"/>
      <c r="F29" s="387"/>
      <c r="G29" s="384"/>
      <c r="H29" s="100">
        <v>3</v>
      </c>
      <c r="I29" s="102" t="str">
        <f>RAB!B487</f>
        <v>Pembahasan</v>
      </c>
      <c r="J29" s="378"/>
      <c r="K29" s="378"/>
      <c r="L29" s="375"/>
    </row>
    <row r="30" spans="1:12" ht="12.75" customHeight="1" x14ac:dyDescent="0.25">
      <c r="A30" s="390"/>
      <c r="B30" s="391"/>
      <c r="C30" s="391"/>
      <c r="D30" s="392"/>
      <c r="E30" s="394"/>
      <c r="F30" s="387"/>
      <c r="G30" s="384"/>
      <c r="H30" s="100">
        <v>4</v>
      </c>
      <c r="I30" s="102" t="str">
        <f>RAB!B505</f>
        <v>Penyusunan Laporan</v>
      </c>
      <c r="J30" s="379"/>
      <c r="K30" s="379"/>
      <c r="L30" s="376"/>
    </row>
    <row r="31" spans="1:12" ht="12.75" customHeight="1" x14ac:dyDescent="0.25">
      <c r="A31" s="390"/>
      <c r="B31" s="391"/>
      <c r="C31" s="391"/>
      <c r="D31" s="392"/>
      <c r="E31" s="394"/>
      <c r="F31" s="386">
        <v>3</v>
      </c>
      <c r="G31" s="383" t="s">
        <v>304</v>
      </c>
      <c r="H31" s="100">
        <v>1</v>
      </c>
      <c r="I31" s="102" t="str">
        <f>RAB!B514</f>
        <v>Rapat Persiapan</v>
      </c>
      <c r="J31" s="388" t="s">
        <v>53</v>
      </c>
      <c r="K31" s="377">
        <f>RAB!P512</f>
        <v>302610000</v>
      </c>
      <c r="L31" s="374" t="s">
        <v>346</v>
      </c>
    </row>
    <row r="32" spans="1:12" ht="12.75" customHeight="1" x14ac:dyDescent="0.25">
      <c r="A32" s="390"/>
      <c r="B32" s="391"/>
      <c r="C32" s="391"/>
      <c r="D32" s="392"/>
      <c r="E32" s="394"/>
      <c r="F32" s="387"/>
      <c r="G32" s="384"/>
      <c r="H32" s="100">
        <v>2</v>
      </c>
      <c r="I32" s="102" t="str">
        <f>RAB!B521</f>
        <v>Pembahasan</v>
      </c>
      <c r="J32" s="378"/>
      <c r="K32" s="378"/>
      <c r="L32" s="375"/>
    </row>
    <row r="33" spans="1:12" ht="12.75" customHeight="1" x14ac:dyDescent="0.25">
      <c r="A33" s="390"/>
      <c r="B33" s="391"/>
      <c r="C33" s="391"/>
      <c r="D33" s="392"/>
      <c r="E33" s="394"/>
      <c r="F33" s="387"/>
      <c r="G33" s="384"/>
      <c r="H33" s="100">
        <v>3</v>
      </c>
      <c r="I33" s="102" t="str">
        <f>RAB!B539</f>
        <v>Seminar</v>
      </c>
      <c r="J33" s="378"/>
      <c r="K33" s="378"/>
      <c r="L33" s="375"/>
    </row>
    <row r="34" spans="1:12" ht="12.75" customHeight="1" x14ac:dyDescent="0.25">
      <c r="A34" s="433"/>
      <c r="B34" s="434"/>
      <c r="C34" s="434"/>
      <c r="D34" s="435"/>
      <c r="E34" s="418"/>
      <c r="F34" s="389"/>
      <c r="G34" s="385"/>
      <c r="H34" s="100">
        <v>4</v>
      </c>
      <c r="I34" s="102" t="str">
        <f>RAB!B561</f>
        <v>Penyusunan Laporan</v>
      </c>
      <c r="J34" s="379"/>
      <c r="K34" s="379"/>
      <c r="L34" s="376"/>
    </row>
    <row r="35" spans="1:12" ht="12.75" customHeight="1" x14ac:dyDescent="0.25">
      <c r="A35" s="420"/>
      <c r="B35" s="421"/>
      <c r="C35" s="421"/>
      <c r="D35" s="430"/>
      <c r="E35" s="430"/>
      <c r="F35" s="423"/>
      <c r="G35" s="424"/>
      <c r="H35" s="422"/>
      <c r="I35" s="421"/>
      <c r="J35" s="425"/>
      <c r="K35" s="425"/>
      <c r="L35" s="426"/>
    </row>
  </sheetData>
  <mergeCells count="46">
    <mergeCell ref="D27:D34"/>
    <mergeCell ref="J4:J8"/>
    <mergeCell ref="K4:K8"/>
    <mergeCell ref="L4:L8"/>
    <mergeCell ref="J9:J13"/>
    <mergeCell ref="K9:K13"/>
    <mergeCell ref="L9:L13"/>
    <mergeCell ref="D3:E3"/>
    <mergeCell ref="F3:G3"/>
    <mergeCell ref="H3:I3"/>
    <mergeCell ref="F9:F13"/>
    <mergeCell ref="G9:G13"/>
    <mergeCell ref="F4:F8"/>
    <mergeCell ref="G4:G8"/>
    <mergeCell ref="A4:A34"/>
    <mergeCell ref="B4:B34"/>
    <mergeCell ref="C4:C34"/>
    <mergeCell ref="D4:D13"/>
    <mergeCell ref="E4:E13"/>
    <mergeCell ref="D14:D26"/>
    <mergeCell ref="E14:E26"/>
    <mergeCell ref="E27:E34"/>
    <mergeCell ref="J31:J34"/>
    <mergeCell ref="F31:F34"/>
    <mergeCell ref="G31:G34"/>
    <mergeCell ref="F27:F30"/>
    <mergeCell ref="G27:G30"/>
    <mergeCell ref="J27:J30"/>
    <mergeCell ref="K24:K26"/>
    <mergeCell ref="J24:J26"/>
    <mergeCell ref="G24:G26"/>
    <mergeCell ref="F14:F17"/>
    <mergeCell ref="G14:G17"/>
    <mergeCell ref="F19:F23"/>
    <mergeCell ref="G19:G23"/>
    <mergeCell ref="J19:J23"/>
    <mergeCell ref="J14:J18"/>
    <mergeCell ref="K31:K34"/>
    <mergeCell ref="L31:L34"/>
    <mergeCell ref="K19:K23"/>
    <mergeCell ref="L19:L23"/>
    <mergeCell ref="L24:L26"/>
    <mergeCell ref="K27:K30"/>
    <mergeCell ref="L27:L30"/>
    <mergeCell ref="L14:L18"/>
    <mergeCell ref="K14:K18"/>
  </mergeCells>
  <pageMargins left="0.70866141732283472" right="0.70866141732283472" top="0.35433070866141736" bottom="0.35433070866141736" header="0.31496062992125984" footer="0.31496062992125984"/>
  <pageSetup paperSize="258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RAB</vt:lpstr>
      <vt:lpstr>Rincian Transport</vt:lpstr>
      <vt:lpstr>RAB Konsultan</vt:lpstr>
      <vt:lpstr>Matrik Relefansi</vt:lpstr>
      <vt:lpstr>'Matrik Relefansi'!Print_Area</vt:lpstr>
      <vt:lpstr>RAB!Print_Area</vt:lpstr>
      <vt:lpstr>'RAB Konsultan'!Print_Area</vt:lpstr>
      <vt:lpstr>'Rincian Transport'!Print_Area</vt:lpstr>
      <vt:lpstr>'Matrik Relefansi'!Print_Titles</vt:lpstr>
      <vt:lpstr>RAB!Print_Titles</vt:lpstr>
      <vt:lpstr>'RAB Konsultan'!Print_Titles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2014-09-25T05:19:49Z</dcterms:modified>
</cp:coreProperties>
</file>