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0" yWindow="0" windowWidth="15600" windowHeight="9240" firstSheet="3" activeTab="3"/>
  </bookViews>
  <sheets>
    <sheet name="ws integrasi rpjmd" sheetId="4" r:id="rId1"/>
    <sheet name="TOT skpd prop maluku" sheetId="6" r:id="rId2"/>
    <sheet name=" POkja PUG Prop. Maluku" sheetId="7" r:id="rId3"/>
    <sheet name="REVISI ACEH" sheetId="15" r:id="rId4"/>
    <sheet name="Sheet1" sheetId="16" r:id="rId5"/>
  </sheets>
  <externalReferences>
    <externalReference r:id="rId6"/>
  </externalReferences>
  <definedNames>
    <definedName name="_xlnm.Print_Area" localSheetId="3">'REVISI ACEH'!$A$2:$S$130</definedName>
    <definedName name="_xlnm.Print_Titles" localSheetId="3">'REVISI ACEH'!$15:$18</definedName>
  </definedNames>
  <calcPr calcId="124519" concurrentCalc="0"/>
</workbook>
</file>

<file path=xl/sharedStrings.xml><?xml version="1.0" encoding="utf-8"?>
<sst xmlns="http://schemas.openxmlformats.org/spreadsheetml/2006/main" count="896" uniqueCount="173">
  <si>
    <t>Kode</t>
  </si>
  <si>
    <t>Uraian</t>
  </si>
  <si>
    <t>Volume</t>
  </si>
  <si>
    <t>Rincian Perhitungan</t>
  </si>
  <si>
    <t>Jumlah</t>
  </si>
  <si>
    <t>RINCIAN ANGGARAN BELANJA</t>
  </si>
  <si>
    <t>Unit Eselon II/ Satker</t>
  </si>
  <si>
    <t>Kegiatan</t>
  </si>
  <si>
    <t>Keluaran (output)</t>
  </si>
  <si>
    <t>Satuan Ukur</t>
  </si>
  <si>
    <t>Alokasi Dana</t>
  </si>
  <si>
    <t>A</t>
  </si>
  <si>
    <t>Belanja Bahan</t>
  </si>
  <si>
    <t>- Ketua</t>
  </si>
  <si>
    <t>B</t>
  </si>
  <si>
    <t>KELUARAN (OUTPUT) KEGIATAN TA 2013</t>
  </si>
  <si>
    <t>521211</t>
  </si>
  <si>
    <t>- ATK</t>
  </si>
  <si>
    <t>pkt</t>
  </si>
  <si>
    <t>x</t>
  </si>
  <si>
    <t>keg</t>
  </si>
  <si>
    <t>521213</t>
  </si>
  <si>
    <t>Honor Output Kegiatan</t>
  </si>
  <si>
    <t>org</t>
  </si>
  <si>
    <t>kl</t>
  </si>
  <si>
    <t>521219</t>
  </si>
  <si>
    <t>Belanja Barang Non Operasional Lainnya</t>
  </si>
  <si>
    <t>- Uang Saku Peserta</t>
  </si>
  <si>
    <t>hr</t>
  </si>
  <si>
    <t>522151</t>
  </si>
  <si>
    <t>Belanja Jasa Profesi</t>
  </si>
  <si>
    <t>Kementerian Negara /Lembaga</t>
  </si>
  <si>
    <t>jml</t>
  </si>
  <si>
    <t>C</t>
  </si>
  <si>
    <t>Volume Sub Output</t>
  </si>
  <si>
    <t>Jenis Komponen (Utama/ Pendukung)</t>
  </si>
  <si>
    <t xml:space="preserve"> :  Kementerian/Lembaga, Provinsi dan Dokumen</t>
  </si>
  <si>
    <t xml:space="preserve"> : Kementerian/Lembaga dan Pemda yang difasilitasi dalam penerapan kebijakan pelaksanaan PUG di bidang Ketenagakerjaan</t>
  </si>
  <si>
    <t xml:space="preserve"> :  Penyusunan dan Harmonisasi Kebijakan Bidang Ketenagakerjaan</t>
  </si>
  <si>
    <t xml:space="preserve"> :  Deputi Bidang PUG Bidang Ekonomi</t>
  </si>
  <si>
    <t xml:space="preserve"> :  Kementerian Pemberdayaan Perempuan dan Perindungan Anak</t>
  </si>
  <si>
    <t>Sub Output/Komponen/</t>
  </si>
  <si>
    <t>Sub komponen/Akun/detil</t>
  </si>
  <si>
    <t>:  Rp.840.120.000</t>
  </si>
  <si>
    <t xml:space="preserve"> :  1 K/L dan 5 Provinsi</t>
  </si>
  <si>
    <t>Paket</t>
  </si>
  <si>
    <t>Pengandaan/pelaporan/spanduk</t>
  </si>
  <si>
    <t>Sekretaris</t>
  </si>
  <si>
    <t>orang</t>
  </si>
  <si>
    <t>jp</t>
  </si>
  <si>
    <t>Honorarium Fasilitator Pusat</t>
  </si>
  <si>
    <t>Belanja Perjalanan Lainnya</t>
  </si>
  <si>
    <t xml:space="preserve">Uang Penginapan Panitia </t>
  </si>
  <si>
    <t xml:space="preserve">- Paket Meeting Fullday </t>
  </si>
  <si>
    <t>Uang saku Panitia</t>
  </si>
  <si>
    <t xml:space="preserve">- Transpot Lokal peserta </t>
  </si>
  <si>
    <t xml:space="preserve">- Transpot Lokal Panitia </t>
  </si>
  <si>
    <t xml:space="preserve">- Transpot Lokal Narasumber </t>
  </si>
  <si>
    <t>anggota</t>
  </si>
  <si>
    <t>Sertifikat</t>
  </si>
  <si>
    <t>Paket Meeting (Fullboad)</t>
  </si>
  <si>
    <t>Seminar Kit</t>
  </si>
  <si>
    <t>Uang saku peserta</t>
  </si>
  <si>
    <t>Uang saku panitia daerah</t>
  </si>
  <si>
    <t>Transport Peserta</t>
  </si>
  <si>
    <t>Transport panitia</t>
  </si>
  <si>
    <t>Honorarium Fasilitatoras Pusat</t>
  </si>
  <si>
    <t>Honorarium Narasumber Provinsi</t>
  </si>
  <si>
    <t>Uang harian Narasumber Pusat</t>
  </si>
  <si>
    <t>Uang harian Panitia Pusat</t>
  </si>
  <si>
    <t>Penginapan Narasumber Pusat</t>
  </si>
  <si>
    <t>Penginapan Panitia Pusat</t>
  </si>
  <si>
    <t>Transport Narasumber/Panitia Pusat</t>
  </si>
  <si>
    <t>TOT PPRG Bagi Perencana SKPD Provinsi</t>
  </si>
  <si>
    <t>Fasilitasi Pertemuan Pokja PUG Tk. Provinsi</t>
  </si>
  <si>
    <t>Honorarium Narasumber Pusat</t>
  </si>
  <si>
    <t xml:space="preserve">Uang saku panitia </t>
  </si>
  <si>
    <t>Transport narasumber</t>
  </si>
  <si>
    <t xml:space="preserve">Uang harian Narasumber </t>
  </si>
  <si>
    <t>Transport Narasumber</t>
  </si>
  <si>
    <t xml:space="preserve"> Penginapan Narasumber </t>
  </si>
  <si>
    <t>Transport Panitia Propinsi</t>
  </si>
  <si>
    <t>Uang Harian Fasilitator dan Panitia Pusat</t>
  </si>
  <si>
    <t>Uang harian Peserta Kab/kota</t>
  </si>
  <si>
    <t>Biaya Penginapan Fasilitator Pusat</t>
  </si>
  <si>
    <t>Biaya Penginapan Panitia Pusat</t>
  </si>
  <si>
    <t>Biaya Penginapan Peserta Kab/kota</t>
  </si>
  <si>
    <t>Biaya Transportasi Narasumber/fasilitator dan Panitia  Pusat</t>
  </si>
  <si>
    <t xml:space="preserve">Biaya Transportasi Peserta Daerah </t>
  </si>
  <si>
    <t>Honorarium fasilitator Pusat</t>
  </si>
  <si>
    <t>Honorarium fasilitator Provinsi</t>
  </si>
  <si>
    <t>Biaya Transportasi fasilitator dan Panitia  Pusat</t>
  </si>
  <si>
    <t>:</t>
  </si>
  <si>
    <t>Paket Meeting (Fullboard)</t>
  </si>
  <si>
    <t>Honorarium Fasilitator Provinsi</t>
  </si>
  <si>
    <t>- anggota (Pusat dan daerah)</t>
  </si>
  <si>
    <t>- Seminar Kit</t>
  </si>
  <si>
    <t>Harga Satuan</t>
  </si>
  <si>
    <t>Uang harian panitia daerah</t>
  </si>
  <si>
    <t>Transport Fasilitator Propinsi</t>
  </si>
  <si>
    <t>Transport fasilitatot prop</t>
  </si>
  <si>
    <t>Workshop Integrasi gender ke dalam RPJMD Provinsi Maluku Tahun 2013-2018</t>
  </si>
  <si>
    <t>Moderator</t>
  </si>
  <si>
    <t>Uang Harian Narasumber Pusat</t>
  </si>
  <si>
    <t>Uang Harian Panitia Pusat</t>
  </si>
  <si>
    <t>Biaya Transport Narasumber/Panitia Pusat</t>
  </si>
  <si>
    <t>Uang Penginapan Narasumber</t>
  </si>
  <si>
    <t>- Transpot Lokal Moderator</t>
  </si>
  <si>
    <t>Jakarta,    November 2012</t>
  </si>
  <si>
    <t>Plt. Kepala BPKSDM Prov. Maluku</t>
  </si>
  <si>
    <t>Dra. R. Soamole, M.Si</t>
  </si>
  <si>
    <t>Penguatan Kelembagaan PUG di Provinsi</t>
  </si>
  <si>
    <t>Kementerian Pemberdayaan Perempuan dan Perindungan Anak</t>
  </si>
  <si>
    <t>Badan Pemberdayaan Perempuan dan Keluarga Berencana Prov. Kaltim</t>
  </si>
  <si>
    <t>1. Jumlah kab/kota yang memiliki SDM yang kompeten dalam Analisis Gender</t>
  </si>
  <si>
    <t>2. Jumlah kab/kota yang memiliki kelembagaan dan jejaring PUG</t>
  </si>
  <si>
    <t>3. Jumlah kab/kota yang memiliki data gender</t>
  </si>
  <si>
    <t>kabupaten/kota</t>
  </si>
  <si>
    <t>Belanja Perjalanan Dinas Paket Meeting dalam Kota</t>
  </si>
  <si>
    <t>Paket Meeting (Fullday)</t>
  </si>
  <si>
    <t>Pengandaan/pelaporan</t>
  </si>
  <si>
    <t>spanduk</t>
  </si>
  <si>
    <t>Honor Narasumber</t>
  </si>
  <si>
    <t>Pengandaan/pelaporan/</t>
  </si>
  <si>
    <t>Transport fasilitator dan Narsum prop</t>
  </si>
  <si>
    <t>11 kab</t>
  </si>
  <si>
    <t>Transport Narasumber dan Fasilitator Propinsi</t>
  </si>
  <si>
    <t>Dokumentasi</t>
  </si>
  <si>
    <t>ToT PPRG Bagi Fasilitator Provinsi SKPD terkait (TAPD, LM/PSW/PSG)</t>
  </si>
  <si>
    <t>Pelatihan Teknis PPRG Bagi Fasilitator di 23 Kabupaten/Kota bagi 4 Driver (BAPPEDA, Badan PP, Biro Keuangan dan Inspektorat)</t>
  </si>
  <si>
    <t>3 KL</t>
  </si>
  <si>
    <t>Fasilitasi Pengelolaan Data Gender DI 23 Kab/Kota</t>
  </si>
  <si>
    <t>- Paket Meeting  Fullboard</t>
  </si>
  <si>
    <t>Transport peserta kota Aceh</t>
  </si>
  <si>
    <t xml:space="preserve">peserta </t>
  </si>
  <si>
    <t>Uang harian peserta SKPD Prov dan kota Banda Aceh</t>
  </si>
  <si>
    <t>Uang saku peserta kota aceh</t>
  </si>
  <si>
    <t>Transport  Lokal Prov Aceh Tahun 2014</t>
  </si>
  <si>
    <t>No</t>
  </si>
  <si>
    <t>Kab/Kota</t>
  </si>
  <si>
    <t>Jarak</t>
  </si>
  <si>
    <t>Biaya</t>
  </si>
  <si>
    <t>Banda Aceh</t>
  </si>
  <si>
    <t>Aceh Besar</t>
  </si>
  <si>
    <t>Sigili</t>
  </si>
  <si>
    <t>Pidie jaya</t>
  </si>
  <si>
    <t>Bireun</t>
  </si>
  <si>
    <t>Bener Meriah</t>
  </si>
  <si>
    <t>Aceh Tengah</t>
  </si>
  <si>
    <t>Gayo Lues</t>
  </si>
  <si>
    <t>Aceh Tenggara</t>
  </si>
  <si>
    <t>karo Lhokseumawe</t>
  </si>
  <si>
    <t>Aceh Utara</t>
  </si>
  <si>
    <t>Aceh Timur</t>
  </si>
  <si>
    <t>Kota Langsa</t>
  </si>
  <si>
    <t>Aceh Tamiang</t>
  </si>
  <si>
    <t>Aceh Jaya</t>
  </si>
  <si>
    <t>Aceh Barat</t>
  </si>
  <si>
    <t>Nagan Raya</t>
  </si>
  <si>
    <t>Sabang</t>
  </si>
  <si>
    <t>Aceh Barat Daya</t>
  </si>
  <si>
    <t>Aceh Selatan</t>
  </si>
  <si>
    <t>Subulussalam</t>
  </si>
  <si>
    <t>Singkil</t>
  </si>
  <si>
    <t>Sinabung</t>
  </si>
  <si>
    <t>WILAYAH I</t>
  </si>
  <si>
    <t>WILAYAH II</t>
  </si>
  <si>
    <t xml:space="preserve">- Paket Meeting Fullboard </t>
  </si>
  <si>
    <t>Jakarta,    Januari 2014</t>
  </si>
  <si>
    <t>Kepala BP3AKB</t>
  </si>
  <si>
    <t>KELUARAN (OUTPUT) KEGIATAN TA 2014</t>
  </si>
  <si>
    <t>BP3AKB Prov. Aceh</t>
  </si>
  <si>
    <t>Dahlia, M.Ag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</si>
</sst>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6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u val="singleAccounting"/>
      <sz val="10"/>
      <color theme="1"/>
      <name val="Calibri"/>
      <family val="2"/>
      <scheme val="minor"/>
    </font>
    <font>
      <b/>
      <sz val="11"/>
      <color theme="1"/>
      <name val="Georgia"/>
      <family val="1"/>
    </font>
    <font>
      <sz val="11"/>
      <color theme="1"/>
      <name val="Georgia"/>
      <family val="1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11"/>
      <color theme="1"/>
      <name val="Calibri"/>
      <family val="2"/>
      <scheme val="minor"/>
    </font>
    <font>
      <b/>
      <i/>
      <u val="singleAccounting"/>
      <sz val="10"/>
      <color theme="1"/>
      <name val="Calibri"/>
      <family val="2"/>
      <scheme val="minor"/>
    </font>
    <font>
      <sz val="11"/>
      <color rgb="FFFF0000"/>
      <name val="Georgia"/>
      <family val="1"/>
    </font>
    <font>
      <b/>
      <u val="singleAccounting"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b/>
      <i/>
      <sz val="12"/>
      <color theme="1"/>
      <name val="Calibri"/>
      <family val="2"/>
      <scheme val="minor"/>
    </font>
    <font>
      <b/>
      <u/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Georgia"/>
      <family val="1"/>
    </font>
    <font>
      <sz val="12"/>
      <color theme="1"/>
      <name val="Georgia"/>
      <family val="1"/>
    </font>
    <font>
      <sz val="12"/>
      <color theme="0"/>
      <name val="Georgia"/>
      <family val="1"/>
    </font>
    <font>
      <sz val="12"/>
      <color rgb="FFFF0000"/>
      <name val="Georgia"/>
      <family val="1"/>
    </font>
    <font>
      <u/>
      <sz val="12"/>
      <color theme="1"/>
      <name val="Calibri"/>
      <family val="2"/>
      <scheme val="minor"/>
    </font>
    <font>
      <u val="singleAccounting"/>
      <sz val="12"/>
      <color theme="1"/>
      <name val="Calibri"/>
      <family val="2"/>
      <scheme val="minor"/>
    </font>
    <font>
      <sz val="12"/>
      <color rgb="FFFF0000"/>
      <name val="Calibri"/>
      <family val="2"/>
      <charset val="1"/>
      <scheme val="minor"/>
    </font>
    <font>
      <b/>
      <u val="singleAccounting"/>
      <sz val="12"/>
      <color theme="1"/>
      <name val="Calibri"/>
      <family val="2"/>
      <scheme val="minor"/>
    </font>
    <font>
      <sz val="12"/>
      <name val="Calibri"/>
      <family val="2"/>
      <charset val="1"/>
      <scheme val="minor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u/>
      <sz val="12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2"/>
      <name val="Georgia"/>
      <family val="1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u/>
      <sz val="10"/>
      <name val="Calibri"/>
      <family val="2"/>
      <charset val="1"/>
      <scheme val="minor"/>
    </font>
    <font>
      <sz val="10"/>
      <name val="Calibri"/>
      <family val="2"/>
      <charset val="1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name val="Tahoma"/>
      <family val="2"/>
    </font>
    <font>
      <sz val="11"/>
      <color theme="1"/>
      <name val="Tahoma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</font>
    <font>
      <sz val="12"/>
      <color rgb="FFFF0000"/>
      <name val="Tahoma"/>
      <family val="2"/>
    </font>
    <font>
      <b/>
      <i/>
      <sz val="12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41" fontId="2" fillId="0" borderId="0" applyFont="0" applyFill="0" applyBorder="0" applyAlignment="0" applyProtection="0"/>
  </cellStyleXfs>
  <cellXfs count="410">
    <xf numFmtId="0" fontId="0" fillId="0" borderId="0" xfId="0"/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3" fillId="0" borderId="15" xfId="0" quotePrefix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4" fontId="6" fillId="0" borderId="16" xfId="1" applyNumberFormat="1" applyFont="1" applyBorder="1" applyAlignment="1">
      <alignment vertical="center"/>
    </xf>
    <xf numFmtId="0" fontId="11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41" fontId="9" fillId="0" borderId="8" xfId="0" applyNumberFormat="1" applyFont="1" applyFill="1" applyBorder="1" applyAlignment="1" applyProtection="1">
      <alignment horizontal="right" vertical="center"/>
    </xf>
    <xf numFmtId="0" fontId="14" fillId="2" borderId="0" xfId="0" applyFont="1" applyFill="1" applyAlignment="1">
      <alignment vertical="center"/>
    </xf>
    <xf numFmtId="164" fontId="17" fillId="0" borderId="16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164" fontId="15" fillId="2" borderId="0" xfId="0" applyNumberFormat="1" applyFont="1" applyFill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164" fontId="3" fillId="0" borderId="0" xfId="1" applyNumberFormat="1" applyFont="1" applyBorder="1" applyAlignment="1">
      <alignment vertical="center"/>
    </xf>
    <xf numFmtId="164" fontId="6" fillId="0" borderId="0" xfId="1" applyNumberFormat="1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37" fontId="13" fillId="2" borderId="0" xfId="0" applyNumberFormat="1" applyFont="1" applyFill="1" applyBorder="1" applyAlignment="1" applyProtection="1">
      <alignment horizontal="right" vertical="center"/>
    </xf>
    <xf numFmtId="0" fontId="18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quotePrefix="1" applyBorder="1"/>
    <xf numFmtId="0" fontId="0" fillId="0" borderId="0" xfId="0" quotePrefix="1" applyBorder="1" applyAlignment="1">
      <alignment horizontal="center"/>
    </xf>
    <xf numFmtId="0" fontId="3" fillId="0" borderId="31" xfId="0" quotePrefix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2" xfId="0" quotePrefix="1" applyFont="1" applyBorder="1" applyAlignment="1">
      <alignment vertical="center"/>
    </xf>
    <xf numFmtId="0" fontId="0" fillId="0" borderId="2" xfId="0" applyBorder="1"/>
    <xf numFmtId="0" fontId="3" fillId="0" borderId="8" xfId="0" applyFont="1" applyBorder="1" applyAlignment="1">
      <alignment horizontal="center" vertical="center"/>
    </xf>
    <xf numFmtId="0" fontId="0" fillId="0" borderId="8" xfId="0" applyBorder="1"/>
    <xf numFmtId="164" fontId="3" fillId="0" borderId="8" xfId="1" applyNumberFormat="1" applyFont="1" applyBorder="1" applyAlignment="1">
      <alignment vertical="center"/>
    </xf>
    <xf numFmtId="0" fontId="0" fillId="0" borderId="2" xfId="0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3" fontId="0" fillId="0" borderId="16" xfId="0" applyNumberFormat="1" applyBorder="1"/>
    <xf numFmtId="3" fontId="0" fillId="0" borderId="8" xfId="0" applyNumberFormat="1" applyBorder="1" applyAlignment="1">
      <alignment horizontal="center"/>
    </xf>
    <xf numFmtId="0" fontId="5" fillId="0" borderId="8" xfId="0" applyFont="1" applyBorder="1" applyAlignment="1">
      <alignment vertical="center"/>
    </xf>
    <xf numFmtId="0" fontId="14" fillId="0" borderId="8" xfId="0" applyFont="1" applyBorder="1"/>
    <xf numFmtId="0" fontId="0" fillId="0" borderId="8" xfId="0" quotePrefix="1" applyBorder="1" applyAlignment="1"/>
    <xf numFmtId="3" fontId="20" fillId="0" borderId="8" xfId="0" applyNumberFormat="1" applyFont="1" applyBorder="1" applyAlignment="1">
      <alignment horizontal="center"/>
    </xf>
    <xf numFmtId="3" fontId="0" fillId="0" borderId="16" xfId="0" applyNumberFormat="1" applyFont="1" applyBorder="1"/>
    <xf numFmtId="0" fontId="3" fillId="0" borderId="8" xfId="0" quotePrefix="1" applyFont="1" applyBorder="1" applyAlignment="1">
      <alignment vertical="center"/>
    </xf>
    <xf numFmtId="0" fontId="19" fillId="0" borderId="0" xfId="0" applyFont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quotePrefix="1" applyBorder="1"/>
    <xf numFmtId="164" fontId="21" fillId="2" borderId="30" xfId="0" applyNumberFormat="1" applyFont="1" applyFill="1" applyBorder="1" applyAlignment="1">
      <alignment vertical="center"/>
    </xf>
    <xf numFmtId="164" fontId="6" fillId="0" borderId="32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37" fontId="22" fillId="0" borderId="16" xfId="0" applyNumberFormat="1" applyFont="1" applyFill="1" applyBorder="1" applyAlignment="1" applyProtection="1">
      <alignment horizontal="right" vertical="center"/>
    </xf>
    <xf numFmtId="0" fontId="23" fillId="2" borderId="29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left" vertical="center" wrapText="1"/>
    </xf>
    <xf numFmtId="0" fontId="23" fillId="2" borderId="14" xfId="0" applyFont="1" applyFill="1" applyBorder="1" applyAlignment="1">
      <alignment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3" fillId="0" borderId="20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5" fillId="0" borderId="31" xfId="0" quotePrefix="1" applyFont="1" applyBorder="1" applyAlignment="1">
      <alignment horizontal="center" vertical="center"/>
    </xf>
    <xf numFmtId="0" fontId="30" fillId="0" borderId="3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64" fontId="31" fillId="0" borderId="32" xfId="0" applyNumberFormat="1" applyFont="1" applyBorder="1" applyAlignment="1">
      <alignment vertical="center"/>
    </xf>
    <xf numFmtId="0" fontId="25" fillId="0" borderId="15" xfId="0" applyFont="1" applyBorder="1" applyAlignment="1">
      <alignment horizontal="center" vertical="center"/>
    </xf>
    <xf numFmtId="0" fontId="25" fillId="0" borderId="2" xfId="0" quotePrefix="1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25" fillId="0" borderId="0" xfId="0" quotePrefix="1" applyFont="1" applyBorder="1"/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25" fillId="0" borderId="8" xfId="0" applyFont="1" applyBorder="1"/>
    <xf numFmtId="0" fontId="25" fillId="0" borderId="2" xfId="0" applyFont="1" applyBorder="1" applyAlignment="1">
      <alignment horizontal="center"/>
    </xf>
    <xf numFmtId="3" fontId="32" fillId="0" borderId="2" xfId="0" applyNumberFormat="1" applyFont="1" applyBorder="1" applyAlignment="1">
      <alignment horizontal="center"/>
    </xf>
    <xf numFmtId="3" fontId="25" fillId="0" borderId="16" xfId="0" applyNumberFormat="1" applyFont="1" applyBorder="1"/>
    <xf numFmtId="0" fontId="25" fillId="0" borderId="8" xfId="0" quotePrefix="1" applyFont="1" applyBorder="1"/>
    <xf numFmtId="0" fontId="25" fillId="0" borderId="15" xfId="0" quotePrefix="1" applyFont="1" applyBorder="1" applyAlignment="1">
      <alignment horizontal="center" vertical="center"/>
    </xf>
    <xf numFmtId="0" fontId="30" fillId="0" borderId="2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164" fontId="25" fillId="0" borderId="2" xfId="1" applyNumberFormat="1" applyFont="1" applyBorder="1" applyAlignment="1">
      <alignment vertical="center"/>
    </xf>
    <xf numFmtId="164" fontId="31" fillId="0" borderId="16" xfId="1" applyNumberFormat="1" applyFont="1" applyBorder="1" applyAlignment="1">
      <alignment vertical="center"/>
    </xf>
    <xf numFmtId="3" fontId="25" fillId="0" borderId="2" xfId="0" applyNumberFormat="1" applyFont="1" applyBorder="1" applyAlignment="1">
      <alignment horizontal="center"/>
    </xf>
    <xf numFmtId="0" fontId="25" fillId="0" borderId="2" xfId="0" applyFont="1" applyBorder="1"/>
    <xf numFmtId="0" fontId="25" fillId="0" borderId="8" xfId="0" applyFont="1" applyBorder="1" applyAlignment="1">
      <alignment vertical="center"/>
    </xf>
    <xf numFmtId="0" fontId="30" fillId="0" borderId="8" xfId="0" applyFont="1" applyBorder="1" applyAlignment="1">
      <alignment vertical="center"/>
    </xf>
    <xf numFmtId="164" fontId="25" fillId="0" borderId="8" xfId="1" applyNumberFormat="1" applyFont="1" applyBorder="1" applyAlignment="1">
      <alignment vertical="center"/>
    </xf>
    <xf numFmtId="0" fontId="25" fillId="0" borderId="8" xfId="0" quotePrefix="1" applyFont="1" applyBorder="1" applyAlignment="1">
      <alignment vertical="center"/>
    </xf>
    <xf numFmtId="0" fontId="25" fillId="0" borderId="8" xfId="0" applyFont="1" applyBorder="1" applyAlignment="1">
      <alignment horizontal="center"/>
    </xf>
    <xf numFmtId="3" fontId="25" fillId="0" borderId="8" xfId="0" applyNumberFormat="1" applyFont="1" applyBorder="1" applyAlignment="1">
      <alignment horizontal="center"/>
    </xf>
    <xf numFmtId="3" fontId="32" fillId="0" borderId="8" xfId="0" applyNumberFormat="1" applyFont="1" applyBorder="1" applyAlignment="1">
      <alignment horizontal="center"/>
    </xf>
    <xf numFmtId="164" fontId="33" fillId="0" borderId="16" xfId="1" applyNumberFormat="1" applyFont="1" applyBorder="1" applyAlignment="1">
      <alignment vertical="center"/>
    </xf>
    <xf numFmtId="0" fontId="25" fillId="0" borderId="0" xfId="0" quotePrefix="1" applyFont="1" applyBorder="1" applyAlignment="1">
      <alignment horizontal="center"/>
    </xf>
    <xf numFmtId="3" fontId="34" fillId="0" borderId="8" xfId="0" applyNumberFormat="1" applyFont="1" applyBorder="1" applyAlignment="1">
      <alignment horizontal="center"/>
    </xf>
    <xf numFmtId="0" fontId="35" fillId="0" borderId="15" xfId="0" applyFont="1" applyFill="1" applyBorder="1" applyAlignment="1">
      <alignment horizontal="center" vertical="center"/>
    </xf>
    <xf numFmtId="0" fontId="23" fillId="0" borderId="8" xfId="0" applyFont="1" applyBorder="1"/>
    <xf numFmtId="0" fontId="35" fillId="0" borderId="8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41" fontId="35" fillId="0" borderId="8" xfId="0" applyNumberFormat="1" applyFont="1" applyFill="1" applyBorder="1" applyAlignment="1" applyProtection="1">
      <alignment horizontal="right" vertical="center"/>
    </xf>
    <xf numFmtId="37" fontId="37" fillId="0" borderId="16" xfId="0" applyNumberFormat="1" applyFont="1" applyFill="1" applyBorder="1" applyAlignment="1" applyProtection="1">
      <alignment horizontal="right" vertical="center"/>
    </xf>
    <xf numFmtId="0" fontId="38" fillId="0" borderId="15" xfId="0" applyFont="1" applyFill="1" applyBorder="1" applyAlignment="1">
      <alignment horizontal="center" vertical="center"/>
    </xf>
    <xf numFmtId="0" fontId="25" fillId="0" borderId="8" xfId="0" quotePrefix="1" applyFont="1" applyBorder="1" applyAlignment="1"/>
    <xf numFmtId="0" fontId="38" fillId="0" borderId="8" xfId="0" applyFont="1" applyFill="1" applyBorder="1" applyAlignment="1">
      <alignment vertical="center"/>
    </xf>
    <xf numFmtId="0" fontId="39" fillId="0" borderId="15" xfId="0" applyFont="1" applyFill="1" applyBorder="1" applyAlignment="1">
      <alignment horizontal="center" vertical="center"/>
    </xf>
    <xf numFmtId="0" fontId="25" fillId="0" borderId="15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25" fillId="0" borderId="34" xfId="0" applyFont="1" applyBorder="1"/>
    <xf numFmtId="0" fontId="25" fillId="0" borderId="34" xfId="0" applyFont="1" applyBorder="1" applyAlignment="1">
      <alignment horizontal="center"/>
    </xf>
    <xf numFmtId="0" fontId="25" fillId="0" borderId="38" xfId="0" applyFont="1" applyBorder="1"/>
    <xf numFmtId="0" fontId="25" fillId="0" borderId="38" xfId="0" applyFont="1" applyBorder="1" applyAlignment="1">
      <alignment horizontal="center"/>
    </xf>
    <xf numFmtId="3" fontId="25" fillId="0" borderId="38" xfId="0" applyNumberFormat="1" applyFont="1" applyBorder="1" applyAlignment="1">
      <alignment horizontal="center"/>
    </xf>
    <xf numFmtId="3" fontId="25" fillId="0" borderId="36" xfId="0" applyNumberFormat="1" applyFont="1" applyBorder="1"/>
    <xf numFmtId="0" fontId="25" fillId="0" borderId="0" xfId="0" applyFont="1" applyBorder="1" applyAlignment="1">
      <alignment vertical="center"/>
    </xf>
    <xf numFmtId="0" fontId="25" fillId="0" borderId="8" xfId="0" applyFont="1" applyBorder="1" applyAlignment="1">
      <alignment vertical="center" wrapText="1"/>
    </xf>
    <xf numFmtId="0" fontId="25" fillId="0" borderId="2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164" fontId="31" fillId="0" borderId="16" xfId="0" applyNumberFormat="1" applyFont="1" applyBorder="1" applyAlignment="1">
      <alignment vertical="center"/>
    </xf>
    <xf numFmtId="3" fontId="25" fillId="0" borderId="8" xfId="0" applyNumberFormat="1" applyFont="1" applyBorder="1"/>
    <xf numFmtId="0" fontId="25" fillId="0" borderId="8" xfId="0" quotePrefix="1" applyFont="1" applyBorder="1" applyAlignment="1">
      <alignment horizontal="left"/>
    </xf>
    <xf numFmtId="0" fontId="28" fillId="2" borderId="0" xfId="0" applyFont="1" applyFill="1" applyAlignment="1">
      <alignment vertical="center"/>
    </xf>
    <xf numFmtId="0" fontId="28" fillId="2" borderId="0" xfId="0" applyFont="1" applyFill="1" applyAlignment="1">
      <alignment horizontal="center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3" fillId="2" borderId="0" xfId="0" applyFont="1" applyFill="1" applyBorder="1" applyAlignment="1">
      <alignment vertical="center"/>
    </xf>
    <xf numFmtId="0" fontId="23" fillId="2" borderId="8" xfId="0" applyFont="1" applyFill="1" applyBorder="1" applyAlignment="1">
      <alignment vertical="center"/>
    </xf>
    <xf numFmtId="0" fontId="25" fillId="0" borderId="34" xfId="0" quotePrefix="1" applyFont="1" applyBorder="1"/>
    <xf numFmtId="0" fontId="25" fillId="0" borderId="34" xfId="0" applyFont="1" applyBorder="1" applyAlignment="1">
      <alignment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/>
    </xf>
    <xf numFmtId="0" fontId="25" fillId="0" borderId="1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35" xfId="0" quotePrefix="1" applyFont="1" applyBorder="1" applyAlignment="1">
      <alignment vertical="center"/>
    </xf>
    <xf numFmtId="0" fontId="25" fillId="0" borderId="35" xfId="0" applyFont="1" applyBorder="1" applyAlignment="1">
      <alignment vertical="center"/>
    </xf>
    <xf numFmtId="0" fontId="25" fillId="0" borderId="35" xfId="0" applyFont="1" applyBorder="1" applyAlignment="1">
      <alignment horizontal="center"/>
    </xf>
    <xf numFmtId="3" fontId="25" fillId="0" borderId="35" xfId="0" applyNumberFormat="1" applyFont="1" applyBorder="1" applyAlignment="1">
      <alignment horizontal="center"/>
    </xf>
    <xf numFmtId="0" fontId="25" fillId="0" borderId="38" xfId="0" quotePrefix="1" applyFont="1" applyBorder="1"/>
    <xf numFmtId="3" fontId="34" fillId="0" borderId="2" xfId="0" applyNumberFormat="1" applyFont="1" applyBorder="1" applyAlignment="1">
      <alignment horizontal="center"/>
    </xf>
    <xf numFmtId="3" fontId="42" fillId="0" borderId="8" xfId="0" applyNumberFormat="1" applyFont="1" applyBorder="1" applyAlignment="1">
      <alignment horizontal="center"/>
    </xf>
    <xf numFmtId="0" fontId="34" fillId="0" borderId="8" xfId="0" quotePrefix="1" applyFont="1" applyBorder="1"/>
    <xf numFmtId="0" fontId="34" fillId="0" borderId="0" xfId="0" quotePrefix="1" applyFont="1" applyBorder="1" applyAlignment="1">
      <alignment horizontal="center"/>
    </xf>
    <xf numFmtId="0" fontId="34" fillId="0" borderId="0" xfId="0" applyFont="1" applyBorder="1"/>
    <xf numFmtId="0" fontId="34" fillId="0" borderId="0" xfId="0" applyFont="1" applyBorder="1" applyAlignment="1">
      <alignment horizontal="center"/>
    </xf>
    <xf numFmtId="0" fontId="34" fillId="0" borderId="8" xfId="0" applyFont="1" applyBorder="1"/>
    <xf numFmtId="0" fontId="34" fillId="0" borderId="8" xfId="0" applyFont="1" applyBorder="1" applyAlignment="1">
      <alignment horizontal="center"/>
    </xf>
    <xf numFmtId="3" fontId="34" fillId="0" borderId="16" xfId="0" applyNumberFormat="1" applyFont="1" applyBorder="1"/>
    <xf numFmtId="0" fontId="42" fillId="0" borderId="15" xfId="0" applyFont="1" applyBorder="1" applyAlignment="1">
      <alignment horizontal="center" vertical="center"/>
    </xf>
    <xf numFmtId="0" fontId="42" fillId="0" borderId="8" xfId="0" quotePrefix="1" applyFont="1" applyBorder="1"/>
    <xf numFmtId="0" fontId="42" fillId="0" borderId="0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0" xfId="0" quotePrefix="1" applyFont="1" applyBorder="1" applyAlignment="1">
      <alignment horizontal="center"/>
    </xf>
    <xf numFmtId="0" fontId="42" fillId="0" borderId="0" xfId="0" applyFont="1" applyBorder="1"/>
    <xf numFmtId="0" fontId="42" fillId="0" borderId="0" xfId="0" applyFont="1" applyBorder="1" applyAlignment="1">
      <alignment horizontal="center"/>
    </xf>
    <xf numFmtId="0" fontId="42" fillId="0" borderId="8" xfId="0" applyFont="1" applyBorder="1"/>
    <xf numFmtId="0" fontId="42" fillId="0" borderId="8" xfId="0" applyFont="1" applyBorder="1" applyAlignment="1">
      <alignment horizontal="center"/>
    </xf>
    <xf numFmtId="3" fontId="42" fillId="0" borderId="16" xfId="0" applyNumberFormat="1" applyFont="1" applyBorder="1"/>
    <xf numFmtId="0" fontId="3" fillId="0" borderId="37" xfId="0" applyFont="1" applyBorder="1" applyAlignment="1">
      <alignment horizontal="center" vertical="center"/>
    </xf>
    <xf numFmtId="0" fontId="20" fillId="0" borderId="8" xfId="0" quotePrefix="1" applyFont="1" applyBorder="1"/>
    <xf numFmtId="0" fontId="43" fillId="0" borderId="5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0" fontId="44" fillId="0" borderId="8" xfId="0" applyFont="1" applyBorder="1" applyAlignment="1">
      <alignment vertical="center"/>
    </xf>
    <xf numFmtId="0" fontId="20" fillId="0" borderId="0" xfId="0" quotePrefix="1" applyFont="1" applyBorder="1" applyAlignment="1">
      <alignment horizontal="center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8" xfId="0" applyFont="1" applyBorder="1"/>
    <xf numFmtId="0" fontId="20" fillId="0" borderId="8" xfId="0" applyFont="1" applyBorder="1" applyAlignment="1">
      <alignment horizontal="center"/>
    </xf>
    <xf numFmtId="3" fontId="20" fillId="0" borderId="16" xfId="0" applyNumberFormat="1" applyFont="1" applyBorder="1"/>
    <xf numFmtId="0" fontId="20" fillId="0" borderId="5" xfId="0" applyFont="1" applyBorder="1" applyAlignment="1">
      <alignment horizontal="center" vertical="center"/>
    </xf>
    <xf numFmtId="0" fontId="20" fillId="0" borderId="8" xfId="0" applyFont="1" applyBorder="1" applyAlignment="1">
      <alignment vertical="center"/>
    </xf>
    <xf numFmtId="0" fontId="20" fillId="0" borderId="38" xfId="0" quotePrefix="1" applyFont="1" applyBorder="1"/>
    <xf numFmtId="0" fontId="20" fillId="0" borderId="33" xfId="0" applyFont="1" applyBorder="1" applyAlignment="1">
      <alignment horizontal="center" vertical="center"/>
    </xf>
    <xf numFmtId="0" fontId="20" fillId="0" borderId="38" xfId="0" applyFont="1" applyBorder="1" applyAlignment="1">
      <alignment vertical="center"/>
    </xf>
    <xf numFmtId="0" fontId="44" fillId="0" borderId="38" xfId="0" applyFont="1" applyBorder="1" applyAlignment="1">
      <alignment vertical="center"/>
    </xf>
    <xf numFmtId="0" fontId="20" fillId="0" borderId="34" xfId="0" quotePrefix="1" applyFont="1" applyBorder="1" applyAlignment="1">
      <alignment horizontal="center"/>
    </xf>
    <xf numFmtId="0" fontId="20" fillId="0" borderId="34" xfId="0" applyFont="1" applyBorder="1"/>
    <xf numFmtId="0" fontId="20" fillId="0" borderId="34" xfId="0" applyFont="1" applyBorder="1" applyAlignment="1">
      <alignment horizontal="center"/>
    </xf>
    <xf numFmtId="0" fontId="20" fillId="0" borderId="38" xfId="0" applyFont="1" applyBorder="1"/>
    <xf numFmtId="0" fontId="20" fillId="0" borderId="38" xfId="0" applyFont="1" applyBorder="1" applyAlignment="1">
      <alignment horizontal="center"/>
    </xf>
    <xf numFmtId="3" fontId="20" fillId="0" borderId="38" xfId="0" applyNumberFormat="1" applyFont="1" applyBorder="1" applyAlignment="1">
      <alignment horizontal="center"/>
    </xf>
    <xf numFmtId="3" fontId="20" fillId="0" borderId="36" xfId="0" applyNumberFormat="1" applyFont="1" applyBorder="1"/>
    <xf numFmtId="3" fontId="20" fillId="0" borderId="2" xfId="0" applyNumberFormat="1" applyFont="1" applyBorder="1" applyAlignment="1">
      <alignment horizontal="center"/>
    </xf>
    <xf numFmtId="0" fontId="2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3" fillId="0" borderId="20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48" fillId="0" borderId="6" xfId="0" applyFont="1" applyBorder="1" applyAlignment="1">
      <alignment horizontal="left" vertical="center"/>
    </xf>
    <xf numFmtId="0" fontId="49" fillId="0" borderId="6" xfId="0" applyFont="1" applyBorder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0" fontId="49" fillId="0" borderId="3" xfId="0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4" fontId="50" fillId="3" borderId="32" xfId="0" applyNumberFormat="1" applyFont="1" applyFill="1" applyBorder="1" applyAlignment="1">
      <alignment horizontal="center" vertical="center"/>
    </xf>
    <xf numFmtId="164" fontId="50" fillId="2" borderId="32" xfId="0" applyNumberFormat="1" applyFont="1" applyFill="1" applyBorder="1" applyAlignment="1">
      <alignment horizontal="center" vertical="center"/>
    </xf>
    <xf numFmtId="0" fontId="0" fillId="0" borderId="0" xfId="0" applyFont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vertical="center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  <xf numFmtId="0" fontId="51" fillId="0" borderId="0" xfId="0" applyFont="1" applyAlignment="1">
      <alignment vertical="center"/>
    </xf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vertical="center" wrapText="1"/>
    </xf>
    <xf numFmtId="0" fontId="30" fillId="0" borderId="6" xfId="0" applyFont="1" applyBorder="1" applyAlignment="1">
      <alignment vertical="center" wrapText="1"/>
    </xf>
    <xf numFmtId="0" fontId="30" fillId="0" borderId="7" xfId="0" applyFont="1" applyBorder="1" applyAlignment="1">
      <alignment vertical="center" wrapText="1"/>
    </xf>
    <xf numFmtId="0" fontId="30" fillId="0" borderId="5" xfId="0" applyFont="1" applyBorder="1" applyAlignment="1">
      <alignment vertical="center" wrapText="1"/>
    </xf>
    <xf numFmtId="0" fontId="30" fillId="0" borderId="8" xfId="0" applyFont="1" applyBorder="1" applyAlignment="1">
      <alignment vertical="center" wrapText="1"/>
    </xf>
    <xf numFmtId="164" fontId="0" fillId="0" borderId="0" xfId="0" applyNumberFormat="1" applyBorder="1"/>
    <xf numFmtId="0" fontId="1" fillId="0" borderId="8" xfId="0" applyFont="1" applyBorder="1"/>
    <xf numFmtId="0" fontId="30" fillId="0" borderId="5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/>
    </xf>
    <xf numFmtId="0" fontId="53" fillId="0" borderId="15" xfId="0" applyFont="1" applyFill="1" applyBorder="1" applyAlignment="1">
      <alignment horizontal="center" vertical="center"/>
    </xf>
    <xf numFmtId="0" fontId="54" fillId="0" borderId="15" xfId="0" applyFont="1" applyFill="1" applyBorder="1" applyAlignment="1">
      <alignment horizontal="center" vertical="center"/>
    </xf>
    <xf numFmtId="41" fontId="3" fillId="0" borderId="0" xfId="5" applyFont="1" applyBorder="1" applyAlignment="1">
      <alignment horizontal="center" vertical="center"/>
    </xf>
    <xf numFmtId="37" fontId="0" fillId="0" borderId="0" xfId="0" applyNumberFormat="1" applyBorder="1"/>
    <xf numFmtId="0" fontId="1" fillId="0" borderId="8" xfId="0" quotePrefix="1" applyFont="1" applyBorder="1" applyAlignment="1">
      <alignment vertical="center"/>
    </xf>
    <xf numFmtId="0" fontId="25" fillId="0" borderId="0" xfId="0" applyFont="1" applyBorder="1" applyAlignment="1">
      <alignment horizontal="left"/>
    </xf>
    <xf numFmtId="0" fontId="25" fillId="0" borderId="2" xfId="0" quotePrefix="1" applyFont="1" applyBorder="1"/>
    <xf numFmtId="0" fontId="55" fillId="0" borderId="0" xfId="0" quotePrefix="1" applyFont="1" applyBorder="1"/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/>
    </xf>
    <xf numFmtId="0" fontId="56" fillId="0" borderId="6" xfId="0" applyFont="1" applyBorder="1" applyAlignment="1">
      <alignment horizontal="left" vertical="center"/>
    </xf>
    <xf numFmtId="3" fontId="34" fillId="0" borderId="8" xfId="0" applyNumberFormat="1" applyFont="1" applyBorder="1"/>
    <xf numFmtId="3" fontId="55" fillId="0" borderId="8" xfId="0" applyNumberFormat="1" applyFont="1" applyBorder="1" applyAlignment="1">
      <alignment horizontal="center"/>
    </xf>
    <xf numFmtId="0" fontId="34" fillId="0" borderId="5" xfId="0" quotePrefix="1" applyFont="1" applyBorder="1" applyAlignment="1">
      <alignment horizontal="center"/>
    </xf>
    <xf numFmtId="0" fontId="57" fillId="0" borderId="0" xfId="0" applyFont="1" applyAlignment="1">
      <alignment vertical="center"/>
    </xf>
    <xf numFmtId="0" fontId="55" fillId="0" borderId="0" xfId="0" quotePrefix="1" applyFont="1" applyBorder="1" applyAlignment="1">
      <alignment horizontal="center"/>
    </xf>
    <xf numFmtId="41" fontId="0" fillId="0" borderId="0" xfId="5" applyFont="1" applyAlignment="1">
      <alignment vertical="center"/>
    </xf>
    <xf numFmtId="41" fontId="0" fillId="0" borderId="0" xfId="0" applyNumberFormat="1" applyBorder="1" applyAlignment="1">
      <alignment vertical="center"/>
    </xf>
    <xf numFmtId="0" fontId="18" fillId="0" borderId="0" xfId="0" quotePrefix="1" applyFont="1" applyBorder="1" applyAlignment="1">
      <alignment horizontal="center"/>
    </xf>
    <xf numFmtId="164" fontId="1" fillId="0" borderId="16" xfId="1" applyNumberFormat="1" applyFont="1" applyBorder="1" applyAlignment="1">
      <alignment vertical="center"/>
    </xf>
    <xf numFmtId="0" fontId="55" fillId="0" borderId="8" xfId="0" applyFont="1" applyBorder="1" applyAlignment="1">
      <alignment vertical="center"/>
    </xf>
    <xf numFmtId="0" fontId="25" fillId="0" borderId="0" xfId="0" quotePrefix="1" applyFont="1" applyBorder="1" applyAlignment="1">
      <alignment horizontal="right"/>
    </xf>
    <xf numFmtId="0" fontId="1" fillId="0" borderId="2" xfId="0" quotePrefix="1" applyFont="1" applyBorder="1"/>
    <xf numFmtId="164" fontId="25" fillId="0" borderId="8" xfId="1" applyNumberFormat="1" applyFont="1" applyBorder="1" applyAlignment="1">
      <alignment horizontal="right" vertical="center"/>
    </xf>
    <xf numFmtId="3" fontId="25" fillId="0" borderId="8" xfId="0" applyNumberFormat="1" applyFont="1" applyBorder="1" applyAlignment="1">
      <alignment horizontal="right"/>
    </xf>
    <xf numFmtId="0" fontId="55" fillId="0" borderId="8" xfId="0" applyFont="1" applyBorder="1"/>
    <xf numFmtId="0" fontId="23" fillId="4" borderId="1" xfId="0" applyFont="1" applyFill="1" applyBorder="1" applyAlignment="1">
      <alignment horizontal="left" vertical="center" wrapText="1"/>
    </xf>
    <xf numFmtId="0" fontId="23" fillId="4" borderId="29" xfId="0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/>
    </xf>
    <xf numFmtId="0" fontId="23" fillId="4" borderId="14" xfId="0" applyFont="1" applyFill="1" applyBorder="1" applyAlignment="1">
      <alignment horizontal="center" vertical="center"/>
    </xf>
    <xf numFmtId="164" fontId="21" fillId="4" borderId="30" xfId="0" applyNumberFormat="1" applyFont="1" applyFill="1" applyBorder="1" applyAlignment="1">
      <alignment vertical="center"/>
    </xf>
    <xf numFmtId="0" fontId="23" fillId="4" borderId="1" xfId="0" applyFont="1" applyFill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47" fillId="5" borderId="29" xfId="0" applyFont="1" applyFill="1" applyBorder="1" applyAlignment="1">
      <alignment horizontal="center" vertical="center"/>
    </xf>
    <xf numFmtId="0" fontId="47" fillId="5" borderId="14" xfId="0" applyFont="1" applyFill="1" applyBorder="1" applyAlignment="1">
      <alignment horizontal="left" vertical="center" wrapText="1"/>
    </xf>
    <xf numFmtId="0" fontId="47" fillId="5" borderId="14" xfId="0" applyFont="1" applyFill="1" applyBorder="1" applyAlignment="1">
      <alignment vertical="center"/>
    </xf>
    <xf numFmtId="0" fontId="47" fillId="5" borderId="12" xfId="0" applyFont="1" applyFill="1" applyBorder="1" applyAlignment="1">
      <alignment horizontal="center" vertical="center"/>
    </xf>
    <xf numFmtId="0" fontId="47" fillId="5" borderId="14" xfId="0" applyFont="1" applyFill="1" applyBorder="1" applyAlignment="1">
      <alignment horizontal="center" vertical="center"/>
    </xf>
    <xf numFmtId="164" fontId="58" fillId="5" borderId="30" xfId="0" applyNumberFormat="1" applyFont="1" applyFill="1" applyBorder="1" applyAlignment="1">
      <alignment vertical="center"/>
    </xf>
    <xf numFmtId="0" fontId="23" fillId="5" borderId="29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/>
    </xf>
    <xf numFmtId="0" fontId="23" fillId="5" borderId="14" xfId="0" applyFont="1" applyFill="1" applyBorder="1" applyAlignment="1">
      <alignment horizontal="center" vertical="center"/>
    </xf>
    <xf numFmtId="164" fontId="21" fillId="5" borderId="30" xfId="0" applyNumberFormat="1" applyFont="1" applyFill="1" applyBorder="1" applyAlignment="1">
      <alignment vertical="center"/>
    </xf>
    <xf numFmtId="0" fontId="23" fillId="5" borderId="1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vertical="center"/>
    </xf>
    <xf numFmtId="0" fontId="23" fillId="5" borderId="1" xfId="0" applyFont="1" applyFill="1" applyBorder="1" applyAlignment="1">
      <alignment horizontal="center" vertical="center"/>
    </xf>
    <xf numFmtId="0" fontId="0" fillId="0" borderId="8" xfId="0" quotePrefix="1" applyBorder="1" applyAlignment="1">
      <alignment vertical="center"/>
    </xf>
    <xf numFmtId="0" fontId="0" fillId="6" borderId="15" xfId="0" applyFill="1" applyBorder="1" applyAlignment="1">
      <alignment vertical="center"/>
    </xf>
    <xf numFmtId="0" fontId="0" fillId="6" borderId="8" xfId="0" applyFill="1" applyBorder="1" applyAlignment="1">
      <alignment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0" fillId="6" borderId="0" xfId="0" quotePrefix="1" applyFill="1" applyBorder="1" applyAlignment="1">
      <alignment horizontal="center"/>
    </xf>
    <xf numFmtId="0" fontId="0" fillId="6" borderId="0" xfId="0" applyFill="1" applyBorder="1"/>
    <xf numFmtId="0" fontId="0" fillId="6" borderId="0" xfId="0" applyFill="1" applyBorder="1" applyAlignment="1">
      <alignment horizontal="center"/>
    </xf>
    <xf numFmtId="0" fontId="0" fillId="6" borderId="8" xfId="0" applyFill="1" applyBorder="1"/>
    <xf numFmtId="0" fontId="0" fillId="6" borderId="8" xfId="0" applyFill="1" applyBorder="1" applyAlignment="1">
      <alignment horizontal="center"/>
    </xf>
    <xf numFmtId="3" fontId="0" fillId="6" borderId="16" xfId="0" applyNumberFormat="1" applyFill="1" applyBorder="1"/>
    <xf numFmtId="3" fontId="59" fillId="6" borderId="8" xfId="0" applyNumberFormat="1" applyFont="1" applyFill="1" applyBorder="1" applyAlignment="1">
      <alignment horizontal="center"/>
    </xf>
    <xf numFmtId="0" fontId="25" fillId="6" borderId="8" xfId="0" applyFont="1" applyFill="1" applyBorder="1" applyAlignment="1">
      <alignment vertical="center"/>
    </xf>
    <xf numFmtId="0" fontId="30" fillId="6" borderId="5" xfId="0" applyFont="1" applyFill="1" applyBorder="1" applyAlignment="1">
      <alignment vertical="center" wrapText="1"/>
    </xf>
    <xf numFmtId="0" fontId="30" fillId="6" borderId="8" xfId="0" applyFont="1" applyFill="1" applyBorder="1" applyAlignment="1">
      <alignment vertical="center" wrapText="1"/>
    </xf>
    <xf numFmtId="0" fontId="25" fillId="6" borderId="0" xfId="0" quotePrefix="1" applyFont="1" applyFill="1" applyBorder="1" applyAlignment="1">
      <alignment horizontal="center"/>
    </xf>
    <xf numFmtId="0" fontId="25" fillId="6" borderId="0" xfId="0" applyFont="1" applyFill="1" applyBorder="1"/>
    <xf numFmtId="0" fontId="25" fillId="6" borderId="0" xfId="0" applyFont="1" applyFill="1" applyBorder="1" applyAlignment="1">
      <alignment horizontal="center"/>
    </xf>
    <xf numFmtId="0" fontId="25" fillId="6" borderId="8" xfId="0" applyFont="1" applyFill="1" applyBorder="1"/>
    <xf numFmtId="0" fontId="25" fillId="6" borderId="8" xfId="0" applyFont="1" applyFill="1" applyBorder="1" applyAlignment="1">
      <alignment horizontal="center"/>
    </xf>
    <xf numFmtId="3" fontId="25" fillId="6" borderId="16" xfId="0" applyNumberFormat="1" applyFont="1" applyFill="1" applyBorder="1"/>
    <xf numFmtId="3" fontId="42" fillId="6" borderId="8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3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/>
    </xf>
    <xf numFmtId="0" fontId="1" fillId="8" borderId="1" xfId="0" applyFont="1" applyFill="1" applyBorder="1"/>
    <xf numFmtId="0" fontId="1" fillId="9" borderId="1" xfId="0" applyFont="1" applyFill="1" applyBorder="1" applyAlignment="1">
      <alignment horizontal="center"/>
    </xf>
    <xf numFmtId="0" fontId="1" fillId="9" borderId="1" xfId="0" applyFont="1" applyFill="1" applyBorder="1"/>
    <xf numFmtId="41" fontId="23" fillId="7" borderId="1" xfId="5" applyFont="1" applyFill="1" applyBorder="1" applyAlignment="1">
      <alignment horizontal="center" vertical="center" wrapText="1"/>
    </xf>
    <xf numFmtId="41" fontId="1" fillId="8" borderId="1" xfId="5" applyFont="1" applyFill="1" applyBorder="1"/>
    <xf numFmtId="41" fontId="1" fillId="9" borderId="1" xfId="5" applyFont="1" applyFill="1" applyBorder="1"/>
    <xf numFmtId="41" fontId="0" fillId="0" borderId="0" xfId="5" applyFont="1"/>
    <xf numFmtId="0" fontId="0" fillId="10" borderId="0" xfId="0" applyFill="1"/>
    <xf numFmtId="0" fontId="0" fillId="10" borderId="0" xfId="0" applyFill="1" applyAlignment="1">
      <alignment horizontal="center"/>
    </xf>
    <xf numFmtId="41" fontId="14" fillId="10" borderId="0" xfId="5" applyFont="1" applyFill="1"/>
    <xf numFmtId="0" fontId="1" fillId="8" borderId="13" xfId="0" applyFont="1" applyFill="1" applyBorder="1" applyAlignment="1">
      <alignment horizontal="center"/>
    </xf>
    <xf numFmtId="0" fontId="1" fillId="8" borderId="12" xfId="0" applyFont="1" applyFill="1" applyBorder="1"/>
    <xf numFmtId="0" fontId="1" fillId="8" borderId="12" xfId="0" applyFont="1" applyFill="1" applyBorder="1" applyAlignment="1">
      <alignment horizontal="center"/>
    </xf>
    <xf numFmtId="41" fontId="1" fillId="8" borderId="14" xfId="5" applyFont="1" applyFill="1" applyBorder="1"/>
    <xf numFmtId="41" fontId="14" fillId="0" borderId="0" xfId="5" applyFont="1"/>
    <xf numFmtId="0" fontId="23" fillId="0" borderId="19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5" xfId="0" applyFont="1" applyFill="1" applyBorder="1" applyAlignment="1">
      <alignment horizontal="center" vertical="center" wrapText="1"/>
    </xf>
    <xf numFmtId="0" fontId="23" fillId="0" borderId="41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40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164" fontId="28" fillId="0" borderId="0" xfId="1" quotePrefix="1" applyNumberFormat="1" applyFont="1" applyAlignment="1">
      <alignment horizontal="left" vertical="center"/>
    </xf>
    <xf numFmtId="164" fontId="28" fillId="0" borderId="0" xfId="1" applyNumberFormat="1" applyFont="1" applyAlignment="1">
      <alignment horizontal="left" vertical="center"/>
    </xf>
    <xf numFmtId="0" fontId="30" fillId="0" borderId="5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8" fillId="2" borderId="0" xfId="0" applyFont="1" applyFill="1" applyAlignment="1">
      <alignment vertical="center" wrapText="1"/>
    </xf>
    <xf numFmtId="164" fontId="28" fillId="2" borderId="0" xfId="1" quotePrefix="1" applyNumberFormat="1" applyFont="1" applyFill="1" applyAlignment="1">
      <alignment horizontal="left" vertical="center"/>
    </xf>
    <xf numFmtId="164" fontId="28" fillId="2" borderId="0" xfId="1" applyNumberFormat="1" applyFont="1" applyFill="1" applyAlignment="1">
      <alignment horizontal="left" vertical="center"/>
    </xf>
    <xf numFmtId="0" fontId="30" fillId="0" borderId="6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horizontal="left" vertical="top" wrapText="1"/>
    </xf>
    <xf numFmtId="0" fontId="52" fillId="0" borderId="0" xfId="0" quotePrefix="1" applyFont="1" applyAlignment="1">
      <alignment horizontal="left" vertical="top" wrapText="1"/>
    </xf>
    <xf numFmtId="164" fontId="0" fillId="0" borderId="0" xfId="1" quotePrefix="1" applyNumberFormat="1" applyFont="1" applyAlignment="1">
      <alignment vertical="top"/>
    </xf>
    <xf numFmtId="164" fontId="0" fillId="0" borderId="0" xfId="1" applyNumberFormat="1" applyFont="1" applyAlignment="1">
      <alignment vertical="top"/>
    </xf>
    <xf numFmtId="0" fontId="23" fillId="5" borderId="13" xfId="0" applyFont="1" applyFill="1" applyBorder="1" applyAlignment="1">
      <alignment horizontal="center" vertical="center" wrapText="1"/>
    </xf>
    <xf numFmtId="0" fontId="23" fillId="5" borderId="14" xfId="0" applyFont="1" applyFill="1" applyBorder="1" applyAlignment="1">
      <alignment horizontal="center" vertical="center" wrapText="1"/>
    </xf>
    <xf numFmtId="0" fontId="47" fillId="5" borderId="13" xfId="0" applyFont="1" applyFill="1" applyBorder="1" applyAlignment="1">
      <alignment horizontal="center" vertical="center" wrapText="1"/>
    </xf>
    <xf numFmtId="0" fontId="47" fillId="5" borderId="14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51" fillId="0" borderId="0" xfId="1" quotePrefix="1" applyNumberFormat="1" applyFont="1" applyAlignment="1">
      <alignment horizontal="left" vertical="center"/>
    </xf>
    <xf numFmtId="164" fontId="51" fillId="0" borderId="0" xfId="1" applyNumberFormat="1" applyFont="1" applyAlignment="1">
      <alignment horizontal="left" vertical="center"/>
    </xf>
    <xf numFmtId="0" fontId="60" fillId="0" borderId="0" xfId="0" applyFont="1" applyAlignment="1">
      <alignment horizontal="center"/>
    </xf>
    <xf numFmtId="0" fontId="23" fillId="11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 wrapText="1"/>
    </xf>
    <xf numFmtId="0" fontId="23" fillId="11" borderId="14" xfId="0" applyFont="1" applyFill="1" applyBorder="1" applyAlignment="1">
      <alignment horizontal="center" vertical="center" wrapText="1"/>
    </xf>
  </cellXfs>
  <cellStyles count="6">
    <cellStyle name="Comma" xfId="1" builtinId="3"/>
    <cellStyle name="Comma [0]" xfId="5" builtinId="6"/>
    <cellStyle name="Followed Hyperlink" xfId="4" builtinId="9" hidden="1"/>
    <cellStyle name="Hyperlink" xfId="3" builtinId="8" hidden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R,%20GBS,%20RAB%20NAKER%202014/DAFTAR%20RINGKASAN%20SBU%202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bu"/>
      <sheetName val="Sheet2"/>
      <sheetName val="Sheet3"/>
    </sheetNames>
    <sheetDataSet>
      <sheetData sheetId="0">
        <row r="7">
          <cell r="E7">
            <v>190000</v>
          </cell>
          <cell r="F7">
            <v>360000</v>
          </cell>
          <cell r="J7">
            <v>300000</v>
          </cell>
          <cell r="K7">
            <v>650000</v>
          </cell>
          <cell r="M7">
            <v>100000</v>
          </cell>
          <cell r="P7">
            <v>1308000</v>
          </cell>
          <cell r="R7">
            <v>410000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58"/>
  <sheetViews>
    <sheetView zoomScale="70" zoomScaleNormal="70" zoomScaleSheetLayoutView="78" zoomScalePageLayoutView="70" workbookViewId="0">
      <selection activeCell="B54" sqref="B54"/>
    </sheetView>
  </sheetViews>
  <sheetFormatPr defaultColWidth="8.85546875" defaultRowHeight="15.75"/>
  <cols>
    <col min="1" max="1" width="10.7109375" style="81" customWidth="1"/>
    <col min="2" max="2" width="42.28515625" style="80" customWidth="1"/>
    <col min="3" max="3" width="1.42578125" style="80" customWidth="1"/>
    <col min="4" max="4" width="8.42578125" style="80" customWidth="1"/>
    <col min="5" max="5" width="18.42578125" style="80" customWidth="1"/>
    <col min="6" max="6" width="5" style="81" bestFit="1" customWidth="1"/>
    <col min="7" max="7" width="4.85546875" style="81" customWidth="1"/>
    <col min="8" max="8" width="2.140625" style="81" bestFit="1" customWidth="1"/>
    <col min="9" max="9" width="3.85546875" style="81" bestFit="1" customWidth="1"/>
    <col min="10" max="10" width="7.140625" style="81" customWidth="1"/>
    <col min="11" max="11" width="2.140625" style="81" customWidth="1"/>
    <col min="12" max="12" width="2.42578125" style="81" bestFit="1" customWidth="1"/>
    <col min="13" max="13" width="4.42578125" style="81" bestFit="1" customWidth="1"/>
    <col min="14" max="14" width="2.140625" style="81" bestFit="1" customWidth="1"/>
    <col min="15" max="15" width="2.42578125" style="81" bestFit="1" customWidth="1"/>
    <col min="16" max="16" width="4.28515625" style="81" bestFit="1" customWidth="1"/>
    <col min="17" max="17" width="5.140625" style="81" bestFit="1" customWidth="1"/>
    <col min="18" max="18" width="11" style="80" bestFit="1" customWidth="1"/>
    <col min="19" max="19" width="16.42578125" style="80" customWidth="1"/>
    <col min="20" max="20" width="12.42578125" style="7" customWidth="1"/>
    <col min="21" max="23" width="2.28515625" style="9" bestFit="1" customWidth="1"/>
    <col min="24" max="16384" width="8.85546875" style="7"/>
  </cols>
  <sheetData>
    <row r="1" spans="1:23">
      <c r="A1" s="79"/>
      <c r="T1" s="6"/>
    </row>
    <row r="2" spans="1:23" ht="15">
      <c r="A2" s="368" t="s">
        <v>5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26"/>
    </row>
    <row r="3" spans="1:23" ht="15">
      <c r="A3" s="368" t="s">
        <v>15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26"/>
    </row>
    <row r="4" spans="1:23" ht="1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26"/>
    </row>
    <row r="5" spans="1:23" ht="15">
      <c r="A5" s="83" t="s">
        <v>31</v>
      </c>
      <c r="B5" s="83"/>
      <c r="C5" s="83" t="s">
        <v>92</v>
      </c>
      <c r="D5" s="85" t="s">
        <v>40</v>
      </c>
      <c r="E5" s="85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5"/>
      <c r="S5" s="85"/>
      <c r="T5" s="8"/>
    </row>
    <row r="6" spans="1:23" ht="15">
      <c r="A6" s="83" t="s">
        <v>6</v>
      </c>
      <c r="B6" s="83"/>
      <c r="C6" s="83" t="s">
        <v>92</v>
      </c>
      <c r="D6" s="85" t="s">
        <v>39</v>
      </c>
      <c r="E6" s="85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5"/>
      <c r="S6" s="85"/>
      <c r="T6" s="8"/>
    </row>
    <row r="7" spans="1:23" ht="29.25" customHeight="1">
      <c r="A7" s="83" t="s">
        <v>7</v>
      </c>
      <c r="B7" s="83"/>
      <c r="C7" s="83" t="s">
        <v>92</v>
      </c>
      <c r="D7" s="369" t="s">
        <v>38</v>
      </c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27"/>
    </row>
    <row r="8" spans="1:23" ht="29.25" customHeight="1">
      <c r="A8" s="83" t="s">
        <v>8</v>
      </c>
      <c r="B8" s="83"/>
      <c r="C8" s="83" t="s">
        <v>92</v>
      </c>
      <c r="D8" s="369" t="s">
        <v>37</v>
      </c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27"/>
    </row>
    <row r="9" spans="1:23" s="25" customFormat="1" ht="15">
      <c r="A9" s="161" t="s">
        <v>2</v>
      </c>
      <c r="B9" s="87"/>
      <c r="C9" s="83" t="s">
        <v>92</v>
      </c>
      <c r="D9" s="85" t="s">
        <v>44</v>
      </c>
      <c r="E9" s="85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5"/>
      <c r="S9" s="85"/>
      <c r="T9" s="24"/>
      <c r="U9" s="36"/>
      <c r="V9" s="36"/>
      <c r="W9" s="36"/>
    </row>
    <row r="10" spans="1:23" ht="15">
      <c r="A10" s="161" t="s">
        <v>9</v>
      </c>
      <c r="B10" s="83"/>
      <c r="C10" s="83" t="s">
        <v>92</v>
      </c>
      <c r="D10" s="85" t="s">
        <v>36</v>
      </c>
      <c r="E10" s="85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5"/>
      <c r="S10" s="85"/>
      <c r="T10" s="8"/>
    </row>
    <row r="11" spans="1:23" s="25" customFormat="1" ht="15">
      <c r="A11" s="161" t="s">
        <v>10</v>
      </c>
      <c r="B11" s="87"/>
      <c r="C11" s="83" t="s">
        <v>92</v>
      </c>
      <c r="D11" s="370" t="s">
        <v>43</v>
      </c>
      <c r="E11" s="371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5"/>
      <c r="S11" s="85"/>
      <c r="T11" s="24"/>
      <c r="U11" s="36"/>
      <c r="V11" s="36"/>
      <c r="W11" s="36"/>
    </row>
    <row r="12" spans="1:23" ht="16.5" thickBot="1">
      <c r="T12" s="6"/>
    </row>
    <row r="13" spans="1:23" s="14" customFormat="1" ht="15" customHeight="1">
      <c r="A13" s="351" t="s">
        <v>0</v>
      </c>
      <c r="B13" s="88" t="s">
        <v>1</v>
      </c>
      <c r="C13" s="354" t="s">
        <v>34</v>
      </c>
      <c r="D13" s="355"/>
      <c r="E13" s="378" t="s">
        <v>35</v>
      </c>
      <c r="F13" s="382" t="s">
        <v>3</v>
      </c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4"/>
      <c r="R13" s="362" t="s">
        <v>97</v>
      </c>
      <c r="S13" s="365" t="s">
        <v>4</v>
      </c>
      <c r="T13" s="28"/>
      <c r="U13" s="376"/>
      <c r="V13" s="376"/>
      <c r="W13" s="376"/>
    </row>
    <row r="14" spans="1:23" s="14" customFormat="1" ht="15" customHeight="1">
      <c r="A14" s="352"/>
      <c r="B14" s="89" t="s">
        <v>41</v>
      </c>
      <c r="C14" s="356"/>
      <c r="D14" s="357"/>
      <c r="E14" s="379"/>
      <c r="F14" s="90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2" t="s">
        <v>32</v>
      </c>
      <c r="R14" s="363"/>
      <c r="S14" s="366"/>
      <c r="T14" s="29"/>
      <c r="U14" s="376"/>
      <c r="V14" s="376"/>
      <c r="W14" s="376"/>
    </row>
    <row r="15" spans="1:23" s="14" customFormat="1" ht="20.25" customHeight="1" thickBot="1">
      <c r="A15" s="353"/>
      <c r="B15" s="93" t="s">
        <v>42</v>
      </c>
      <c r="C15" s="358"/>
      <c r="D15" s="359"/>
      <c r="E15" s="380"/>
      <c r="F15" s="94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6"/>
      <c r="R15" s="364"/>
      <c r="S15" s="367"/>
      <c r="T15" s="29"/>
      <c r="U15" s="377"/>
      <c r="V15" s="377"/>
      <c r="W15" s="377"/>
    </row>
    <row r="16" spans="1:23">
      <c r="A16" s="156">
        <v>1</v>
      </c>
      <c r="B16" s="157">
        <v>2</v>
      </c>
      <c r="C16" s="360">
        <v>3</v>
      </c>
      <c r="D16" s="361"/>
      <c r="E16" s="158">
        <v>4</v>
      </c>
      <c r="F16" s="360">
        <v>5</v>
      </c>
      <c r="G16" s="381"/>
      <c r="H16" s="381"/>
      <c r="I16" s="381"/>
      <c r="J16" s="381"/>
      <c r="K16" s="381"/>
      <c r="L16" s="381"/>
      <c r="M16" s="381"/>
      <c r="N16" s="159"/>
      <c r="O16" s="159"/>
      <c r="P16" s="159"/>
      <c r="Q16" s="158"/>
      <c r="R16" s="158">
        <v>6</v>
      </c>
      <c r="S16" s="160">
        <v>7</v>
      </c>
      <c r="T16" s="12"/>
      <c r="U16" s="38"/>
      <c r="V16" s="38"/>
      <c r="W16" s="38"/>
    </row>
    <row r="17" spans="1:23" ht="32.25" customHeight="1">
      <c r="A17" s="71" t="s">
        <v>11</v>
      </c>
      <c r="B17" s="76" t="s">
        <v>101</v>
      </c>
      <c r="C17" s="374"/>
      <c r="D17" s="375"/>
      <c r="E17" s="77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5"/>
      <c r="Q17" s="78"/>
      <c r="R17" s="77"/>
      <c r="S17" s="67">
        <f>S18+S22+S27+S31+S36</f>
        <v>109882000</v>
      </c>
      <c r="T17" s="30"/>
      <c r="U17" s="38"/>
      <c r="V17" s="38"/>
      <c r="W17" s="38"/>
    </row>
    <row r="18" spans="1:23" ht="18">
      <c r="A18" s="97" t="s">
        <v>16</v>
      </c>
      <c r="B18" s="116" t="s">
        <v>12</v>
      </c>
      <c r="C18" s="372"/>
      <c r="D18" s="373"/>
      <c r="E18" s="106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8"/>
      <c r="Q18" s="119"/>
      <c r="R18" s="106"/>
      <c r="S18" s="162">
        <f>SUM(S19:S20)</f>
        <v>5000000</v>
      </c>
      <c r="T18" s="31"/>
      <c r="U18" s="38"/>
      <c r="V18" s="38"/>
      <c r="W18" s="38"/>
    </row>
    <row r="19" spans="1:23">
      <c r="A19" s="104"/>
      <c r="B19" s="105" t="s">
        <v>17</v>
      </c>
      <c r="C19" s="372"/>
      <c r="D19" s="373"/>
      <c r="E19" s="106"/>
      <c r="F19" s="107">
        <v>1</v>
      </c>
      <c r="G19" s="108" t="s">
        <v>45</v>
      </c>
      <c r="H19" s="109" t="s">
        <v>19</v>
      </c>
      <c r="I19" s="109">
        <v>1</v>
      </c>
      <c r="J19" s="108" t="s">
        <v>20</v>
      </c>
      <c r="K19" s="108"/>
      <c r="L19" s="108"/>
      <c r="M19" s="108"/>
      <c r="N19" s="108"/>
      <c r="O19" s="108"/>
      <c r="P19" s="110"/>
      <c r="Q19" s="111">
        <f>F19*I19</f>
        <v>1</v>
      </c>
      <c r="R19" s="192">
        <v>2500000</v>
      </c>
      <c r="S19" s="113">
        <f>Q19*R19</f>
        <v>2500000</v>
      </c>
      <c r="U19" s="38"/>
      <c r="V19" s="38"/>
      <c r="W19" s="38"/>
    </row>
    <row r="20" spans="1:23">
      <c r="A20" s="104"/>
      <c r="B20" s="123" t="s">
        <v>46</v>
      </c>
      <c r="C20" s="372"/>
      <c r="D20" s="373"/>
      <c r="E20" s="106"/>
      <c r="F20" s="107">
        <v>1</v>
      </c>
      <c r="G20" s="108" t="s">
        <v>45</v>
      </c>
      <c r="H20" s="109" t="s">
        <v>19</v>
      </c>
      <c r="I20" s="109">
        <v>1</v>
      </c>
      <c r="J20" s="108" t="s">
        <v>20</v>
      </c>
      <c r="K20" s="108"/>
      <c r="L20" s="108"/>
      <c r="M20" s="108"/>
      <c r="N20" s="108"/>
      <c r="O20" s="108"/>
      <c r="P20" s="110"/>
      <c r="Q20" s="111">
        <f>F20*I20</f>
        <v>1</v>
      </c>
      <c r="R20" s="192">
        <v>2500000</v>
      </c>
      <c r="S20" s="113">
        <f>Q20*R20</f>
        <v>2500000</v>
      </c>
      <c r="T20" s="32"/>
      <c r="U20" s="38"/>
      <c r="V20" s="38"/>
      <c r="W20" s="38"/>
    </row>
    <row r="21" spans="1:23">
      <c r="A21" s="104"/>
      <c r="B21" s="123"/>
      <c r="C21" s="372"/>
      <c r="D21" s="373"/>
      <c r="E21" s="106"/>
      <c r="F21" s="107"/>
      <c r="G21" s="108"/>
      <c r="H21" s="109"/>
      <c r="I21" s="109"/>
      <c r="J21" s="108"/>
      <c r="K21" s="108"/>
      <c r="L21" s="108"/>
      <c r="M21" s="108"/>
      <c r="N21" s="108"/>
      <c r="O21" s="108"/>
      <c r="P21" s="110"/>
      <c r="Q21" s="111"/>
      <c r="R21" s="112"/>
      <c r="S21" s="113"/>
      <c r="T21" s="32"/>
      <c r="U21" s="38"/>
      <c r="V21" s="38"/>
      <c r="W21" s="38"/>
    </row>
    <row r="22" spans="1:23" ht="18">
      <c r="A22" s="115" t="s">
        <v>21</v>
      </c>
      <c r="B22" s="116" t="s">
        <v>22</v>
      </c>
      <c r="C22" s="372"/>
      <c r="D22" s="373"/>
      <c r="E22" s="106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8"/>
      <c r="Q22" s="119"/>
      <c r="R22" s="120"/>
      <c r="S22" s="121">
        <f>SUM(S23:S25)</f>
        <v>2500000</v>
      </c>
      <c r="T22" s="33"/>
      <c r="U22" s="38"/>
      <c r="V22" s="38"/>
      <c r="W22" s="38"/>
    </row>
    <row r="23" spans="1:23">
      <c r="A23" s="104"/>
      <c r="B23" s="105" t="s">
        <v>13</v>
      </c>
      <c r="C23" s="372"/>
      <c r="D23" s="373"/>
      <c r="E23" s="106"/>
      <c r="F23" s="108">
        <v>1</v>
      </c>
      <c r="G23" s="108" t="s">
        <v>23</v>
      </c>
      <c r="H23" s="109" t="s">
        <v>19</v>
      </c>
      <c r="I23" s="109">
        <v>1</v>
      </c>
      <c r="J23" s="108" t="s">
        <v>20</v>
      </c>
      <c r="K23" s="108"/>
      <c r="L23" s="108"/>
      <c r="M23" s="108"/>
      <c r="N23" s="108"/>
      <c r="O23" s="108"/>
      <c r="P23" s="110"/>
      <c r="Q23" s="111">
        <f>SUM(F23*I23)</f>
        <v>1</v>
      </c>
      <c r="R23" s="122">
        <v>400000</v>
      </c>
      <c r="S23" s="113">
        <f>SUM(Q23*R23)</f>
        <v>400000</v>
      </c>
      <c r="U23" s="38"/>
      <c r="V23" s="38"/>
      <c r="W23" s="38"/>
    </row>
    <row r="24" spans="1:23">
      <c r="A24" s="104"/>
      <c r="B24" s="123" t="s">
        <v>47</v>
      </c>
      <c r="C24" s="372"/>
      <c r="D24" s="373"/>
      <c r="E24" s="106"/>
      <c r="F24" s="108">
        <v>1</v>
      </c>
      <c r="G24" s="108" t="s">
        <v>48</v>
      </c>
      <c r="H24" s="109" t="s">
        <v>19</v>
      </c>
      <c r="I24" s="109">
        <v>1</v>
      </c>
      <c r="J24" s="108" t="s">
        <v>20</v>
      </c>
      <c r="K24" s="108"/>
      <c r="L24" s="108"/>
      <c r="M24" s="108"/>
      <c r="N24" s="108"/>
      <c r="O24" s="108"/>
      <c r="P24" s="110"/>
      <c r="Q24" s="111">
        <f>SUM(F24*I24)</f>
        <v>1</v>
      </c>
      <c r="R24" s="122">
        <v>300000</v>
      </c>
      <c r="S24" s="113">
        <f>SUM(Q24*R24)</f>
        <v>300000</v>
      </c>
      <c r="U24" s="38"/>
      <c r="V24" s="38"/>
      <c r="W24" s="38"/>
    </row>
    <row r="25" spans="1:23">
      <c r="A25" s="104"/>
      <c r="B25" s="123" t="s">
        <v>58</v>
      </c>
      <c r="C25" s="372"/>
      <c r="D25" s="373"/>
      <c r="E25" s="106"/>
      <c r="F25" s="108">
        <v>6</v>
      </c>
      <c r="G25" s="108" t="s">
        <v>48</v>
      </c>
      <c r="H25" s="109" t="s">
        <v>19</v>
      </c>
      <c r="I25" s="109">
        <v>1</v>
      </c>
      <c r="J25" s="108" t="s">
        <v>20</v>
      </c>
      <c r="K25" s="108"/>
      <c r="L25" s="108"/>
      <c r="M25" s="108"/>
      <c r="N25" s="108"/>
      <c r="O25" s="108"/>
      <c r="P25" s="110"/>
      <c r="Q25" s="111">
        <f>SUM(F25*I25)</f>
        <v>6</v>
      </c>
      <c r="R25" s="122">
        <v>300000</v>
      </c>
      <c r="S25" s="113">
        <f>SUM(Q25*R25)</f>
        <v>1800000</v>
      </c>
      <c r="U25" s="38"/>
      <c r="V25" s="38"/>
      <c r="W25" s="38"/>
    </row>
    <row r="26" spans="1:23">
      <c r="A26" s="104"/>
      <c r="B26" s="123"/>
      <c r="C26" s="372"/>
      <c r="D26" s="373"/>
      <c r="E26" s="106"/>
      <c r="F26" s="108"/>
      <c r="G26" s="108"/>
      <c r="H26" s="109"/>
      <c r="I26" s="109"/>
      <c r="J26" s="108"/>
      <c r="K26" s="108"/>
      <c r="L26" s="108"/>
      <c r="M26" s="108"/>
      <c r="N26" s="108"/>
      <c r="O26" s="108"/>
      <c r="P26" s="110"/>
      <c r="Q26" s="111"/>
      <c r="R26" s="122"/>
      <c r="S26" s="113"/>
      <c r="U26" s="38"/>
      <c r="V26" s="38"/>
      <c r="W26" s="38"/>
    </row>
    <row r="27" spans="1:23" ht="18">
      <c r="A27" s="115" t="s">
        <v>25</v>
      </c>
      <c r="B27" s="116" t="s">
        <v>26</v>
      </c>
      <c r="C27" s="372"/>
      <c r="D27" s="373"/>
      <c r="E27" s="106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8"/>
      <c r="Q27" s="119"/>
      <c r="R27" s="120"/>
      <c r="S27" s="121">
        <f>SUM(S28:S29)</f>
        <v>40308000</v>
      </c>
      <c r="T27" s="33"/>
      <c r="U27" s="38"/>
      <c r="V27" s="38"/>
      <c r="W27" s="38"/>
    </row>
    <row r="28" spans="1:23">
      <c r="A28" s="104"/>
      <c r="B28" s="105" t="s">
        <v>53</v>
      </c>
      <c r="C28" s="372"/>
      <c r="D28" s="373"/>
      <c r="E28" s="106"/>
      <c r="F28" s="107">
        <f>F24+F25+F42+F34+F35</f>
        <v>91</v>
      </c>
      <c r="G28" s="108" t="s">
        <v>23</v>
      </c>
      <c r="H28" s="109" t="s">
        <v>19</v>
      </c>
      <c r="I28" s="109">
        <v>1</v>
      </c>
      <c r="J28" s="108" t="s">
        <v>28</v>
      </c>
      <c r="K28" s="109" t="s">
        <v>19</v>
      </c>
      <c r="L28" s="108">
        <v>1</v>
      </c>
      <c r="M28" s="109" t="s">
        <v>20</v>
      </c>
      <c r="N28" s="109"/>
      <c r="O28" s="109"/>
      <c r="P28" s="110"/>
      <c r="Q28" s="111">
        <f>SUM(F28*I28*L28)</f>
        <v>91</v>
      </c>
      <c r="R28" s="122">
        <v>288000</v>
      </c>
      <c r="S28" s="113">
        <f>SUM(Q28*R28)</f>
        <v>26208000</v>
      </c>
      <c r="U28" s="38"/>
      <c r="V28" s="38"/>
      <c r="W28" s="38"/>
    </row>
    <row r="29" spans="1:23">
      <c r="A29" s="104"/>
      <c r="B29" s="105" t="s">
        <v>96</v>
      </c>
      <c r="C29" s="372"/>
      <c r="D29" s="373"/>
      <c r="E29" s="106"/>
      <c r="F29" s="107">
        <v>94</v>
      </c>
      <c r="G29" s="108" t="s">
        <v>23</v>
      </c>
      <c r="H29" s="109" t="s">
        <v>19</v>
      </c>
      <c r="I29" s="109">
        <v>2</v>
      </c>
      <c r="J29" s="108" t="s">
        <v>20</v>
      </c>
      <c r="K29" s="108"/>
      <c r="L29" s="108"/>
      <c r="M29" s="108"/>
      <c r="N29" s="108"/>
      <c r="O29" s="108"/>
      <c r="P29" s="110"/>
      <c r="Q29" s="128">
        <f>SUM(F29*I29)</f>
        <v>188</v>
      </c>
      <c r="R29" s="133">
        <v>75000</v>
      </c>
      <c r="S29" s="163">
        <f>SUM(Q29*R29)</f>
        <v>14100000</v>
      </c>
      <c r="U29" s="38"/>
      <c r="V29" s="38"/>
      <c r="W29" s="38"/>
    </row>
    <row r="30" spans="1:23">
      <c r="A30" s="104"/>
      <c r="B30" s="105"/>
      <c r="C30" s="372"/>
      <c r="D30" s="373"/>
      <c r="E30" s="106"/>
      <c r="F30" s="107"/>
      <c r="G30" s="108"/>
      <c r="H30" s="109"/>
      <c r="I30" s="109"/>
      <c r="J30" s="108"/>
      <c r="K30" s="109"/>
      <c r="L30" s="109"/>
      <c r="M30" s="109"/>
      <c r="N30" s="109"/>
      <c r="O30" s="109"/>
      <c r="P30" s="110"/>
      <c r="Q30" s="128"/>
      <c r="R30" s="129"/>
      <c r="S30" s="113"/>
      <c r="U30" s="38"/>
      <c r="V30" s="38"/>
      <c r="W30" s="38"/>
    </row>
    <row r="31" spans="1:23" ht="18">
      <c r="A31" s="115" t="s">
        <v>29</v>
      </c>
      <c r="B31" s="125" t="s">
        <v>30</v>
      </c>
      <c r="C31" s="372"/>
      <c r="D31" s="373"/>
      <c r="E31" s="124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8"/>
      <c r="Q31" s="118"/>
      <c r="R31" s="126"/>
      <c r="S31" s="131">
        <f>S32+S33+S34</f>
        <v>15600000</v>
      </c>
      <c r="T31" s="34"/>
      <c r="U31" s="38"/>
      <c r="V31" s="38"/>
      <c r="W31" s="38"/>
    </row>
    <row r="32" spans="1:23">
      <c r="A32" s="104"/>
      <c r="B32" s="110"/>
      <c r="C32" s="372"/>
      <c r="D32" s="373"/>
      <c r="E32" s="124"/>
      <c r="F32" s="132"/>
      <c r="G32" s="109"/>
      <c r="H32" s="109"/>
      <c r="I32" s="109"/>
      <c r="J32" s="109"/>
      <c r="K32" s="109"/>
      <c r="L32" s="109"/>
      <c r="M32" s="109"/>
      <c r="N32" s="109"/>
      <c r="O32" s="109"/>
      <c r="P32" s="128"/>
      <c r="Q32" s="128"/>
      <c r="R32" s="133"/>
      <c r="S32" s="113"/>
      <c r="T32" s="9"/>
      <c r="U32" s="38"/>
      <c r="V32" s="38"/>
      <c r="W32" s="38"/>
    </row>
    <row r="33" spans="1:23">
      <c r="A33" s="104"/>
      <c r="B33" s="110" t="s">
        <v>67</v>
      </c>
      <c r="C33" s="372"/>
      <c r="D33" s="373"/>
      <c r="E33" s="124"/>
      <c r="F33" s="132">
        <v>3</v>
      </c>
      <c r="G33" s="109" t="s">
        <v>23</v>
      </c>
      <c r="H33" s="109" t="s">
        <v>19</v>
      </c>
      <c r="I33" s="109">
        <v>2</v>
      </c>
      <c r="J33" s="109" t="s">
        <v>49</v>
      </c>
      <c r="K33" s="109" t="s">
        <v>19</v>
      </c>
      <c r="L33" s="109"/>
      <c r="M33" s="109"/>
      <c r="N33" s="109" t="s">
        <v>19</v>
      </c>
      <c r="O33" s="109">
        <v>1</v>
      </c>
      <c r="P33" s="128" t="s">
        <v>20</v>
      </c>
      <c r="Q33" s="128">
        <f>SUM(F33*I33*O33)</f>
        <v>6</v>
      </c>
      <c r="R33" s="133">
        <v>1200000</v>
      </c>
      <c r="S33" s="113">
        <f>SUM(Q33*R33)</f>
        <v>7200000</v>
      </c>
      <c r="T33" s="9"/>
      <c r="U33" s="38"/>
      <c r="V33" s="38"/>
      <c r="W33" s="38"/>
    </row>
    <row r="34" spans="1:23">
      <c r="A34" s="104"/>
      <c r="B34" s="110" t="s">
        <v>50</v>
      </c>
      <c r="C34" s="372"/>
      <c r="D34" s="373"/>
      <c r="E34" s="124"/>
      <c r="F34" s="132">
        <v>2</v>
      </c>
      <c r="G34" s="109" t="s">
        <v>23</v>
      </c>
      <c r="H34" s="109" t="s">
        <v>19</v>
      </c>
      <c r="I34" s="109">
        <v>3</v>
      </c>
      <c r="J34" s="109" t="s">
        <v>49</v>
      </c>
      <c r="K34" s="109" t="s">
        <v>19</v>
      </c>
      <c r="L34" s="109"/>
      <c r="M34" s="109"/>
      <c r="N34" s="109" t="s">
        <v>19</v>
      </c>
      <c r="O34" s="109">
        <v>1</v>
      </c>
      <c r="P34" s="128" t="s">
        <v>20</v>
      </c>
      <c r="Q34" s="128">
        <f>SUM(F34*I34*O34)</f>
        <v>6</v>
      </c>
      <c r="R34" s="133">
        <v>1400000</v>
      </c>
      <c r="S34" s="113">
        <f>SUM(Q34*R34)</f>
        <v>8400000</v>
      </c>
      <c r="T34" s="9"/>
      <c r="U34" s="38"/>
      <c r="V34" s="38"/>
      <c r="W34" s="38"/>
    </row>
    <row r="35" spans="1:23">
      <c r="A35" s="104"/>
      <c r="B35" s="110" t="s">
        <v>102</v>
      </c>
      <c r="C35" s="372"/>
      <c r="D35" s="373"/>
      <c r="E35" s="124"/>
      <c r="F35" s="132">
        <v>2</v>
      </c>
      <c r="G35" s="109" t="s">
        <v>23</v>
      </c>
      <c r="H35" s="109" t="s">
        <v>19</v>
      </c>
      <c r="I35" s="109">
        <v>2</v>
      </c>
      <c r="J35" s="109" t="s">
        <v>49</v>
      </c>
      <c r="K35" s="109" t="s">
        <v>19</v>
      </c>
      <c r="L35" s="109"/>
      <c r="M35" s="109"/>
      <c r="N35" s="109"/>
      <c r="O35" s="109">
        <v>1</v>
      </c>
      <c r="P35" s="128" t="s">
        <v>20</v>
      </c>
      <c r="Q35" s="128">
        <f>F35*I35*O35</f>
        <v>4</v>
      </c>
      <c r="R35" s="133">
        <v>700000</v>
      </c>
      <c r="S35" s="113">
        <f>Q35*R35</f>
        <v>2800000</v>
      </c>
      <c r="T35" s="9"/>
      <c r="U35" s="38"/>
      <c r="V35" s="38"/>
      <c r="W35" s="38"/>
    </row>
    <row r="36" spans="1:23" s="22" customFormat="1" ht="27.75" customHeight="1">
      <c r="A36" s="134">
        <v>524119</v>
      </c>
      <c r="B36" s="135" t="s">
        <v>51</v>
      </c>
      <c r="C36" s="372"/>
      <c r="D36" s="373"/>
      <c r="E36" s="136"/>
      <c r="F36" s="137"/>
      <c r="G36" s="137"/>
      <c r="H36" s="137"/>
      <c r="I36" s="138"/>
      <c r="J36" s="138"/>
      <c r="K36" s="138"/>
      <c r="L36" s="137"/>
      <c r="M36" s="137"/>
      <c r="N36" s="137"/>
      <c r="O36" s="137"/>
      <c r="P36" s="139"/>
      <c r="Q36" s="139"/>
      <c r="R36" s="140"/>
      <c r="S36" s="141">
        <f>SUM(S37:S47)</f>
        <v>46474000</v>
      </c>
      <c r="T36" s="35"/>
      <c r="U36" s="38"/>
      <c r="V36" s="38"/>
      <c r="W36" s="38"/>
    </row>
    <row r="37" spans="1:23">
      <c r="A37" s="142"/>
      <c r="B37" s="143" t="s">
        <v>103</v>
      </c>
      <c r="C37" s="372"/>
      <c r="D37" s="373"/>
      <c r="E37" s="144"/>
      <c r="F37" s="132">
        <v>2</v>
      </c>
      <c r="G37" s="109" t="s">
        <v>23</v>
      </c>
      <c r="H37" s="109" t="s">
        <v>19</v>
      </c>
      <c r="I37" s="109">
        <v>2</v>
      </c>
      <c r="J37" s="109" t="s">
        <v>28</v>
      </c>
      <c r="K37" s="109" t="s">
        <v>19</v>
      </c>
      <c r="L37" s="109">
        <v>1</v>
      </c>
      <c r="M37" s="109" t="s">
        <v>20</v>
      </c>
      <c r="N37" s="109"/>
      <c r="O37" s="109"/>
      <c r="P37" s="128"/>
      <c r="Q37" s="128">
        <f>F37*I37*L37</f>
        <v>4</v>
      </c>
      <c r="R37" s="133">
        <v>360000</v>
      </c>
      <c r="S37" s="113">
        <f>Q37*R37</f>
        <v>1440000</v>
      </c>
      <c r="T37" s="9"/>
      <c r="U37" s="38"/>
      <c r="V37" s="38"/>
      <c r="W37" s="38"/>
    </row>
    <row r="38" spans="1:23">
      <c r="A38" s="142"/>
      <c r="B38" s="143" t="s">
        <v>104</v>
      </c>
      <c r="C38" s="372"/>
      <c r="D38" s="373"/>
      <c r="E38" s="144"/>
      <c r="F38" s="132">
        <v>1</v>
      </c>
      <c r="G38" s="109" t="s">
        <v>23</v>
      </c>
      <c r="H38" s="109" t="s">
        <v>19</v>
      </c>
      <c r="I38" s="109">
        <v>3</v>
      </c>
      <c r="J38" s="109" t="s">
        <v>28</v>
      </c>
      <c r="K38" s="109" t="s">
        <v>19</v>
      </c>
      <c r="L38" s="109">
        <v>1</v>
      </c>
      <c r="M38" s="109" t="s">
        <v>20</v>
      </c>
      <c r="N38" s="109"/>
      <c r="O38" s="109"/>
      <c r="P38" s="128"/>
      <c r="Q38" s="128">
        <f>F38*I38</f>
        <v>3</v>
      </c>
      <c r="R38" s="133">
        <v>360000</v>
      </c>
      <c r="S38" s="113">
        <f>R38*Q38</f>
        <v>1080000</v>
      </c>
      <c r="T38" s="9"/>
      <c r="U38" s="38"/>
      <c r="V38" s="38"/>
      <c r="W38" s="38"/>
    </row>
    <row r="39" spans="1:23">
      <c r="A39" s="142"/>
      <c r="B39" s="143" t="s">
        <v>105</v>
      </c>
      <c r="C39" s="372"/>
      <c r="D39" s="373"/>
      <c r="E39" s="124"/>
      <c r="F39" s="132">
        <v>3</v>
      </c>
      <c r="G39" s="109" t="s">
        <v>23</v>
      </c>
      <c r="H39" s="109" t="s">
        <v>19</v>
      </c>
      <c r="I39" s="109">
        <v>1</v>
      </c>
      <c r="J39" s="109" t="s">
        <v>24</v>
      </c>
      <c r="K39" s="109"/>
      <c r="L39" s="109"/>
      <c r="M39" s="109"/>
      <c r="N39" s="109"/>
      <c r="O39" s="109"/>
      <c r="P39" s="128"/>
      <c r="Q39" s="128">
        <f>F39*I39</f>
        <v>3</v>
      </c>
      <c r="R39" s="133">
        <f>7081000+342000+340000</f>
        <v>7763000</v>
      </c>
      <c r="S39" s="113">
        <f>Q39*R39</f>
        <v>23289000</v>
      </c>
      <c r="T39" s="9"/>
      <c r="U39" s="38"/>
      <c r="V39" s="38"/>
      <c r="W39" s="38"/>
    </row>
    <row r="40" spans="1:23">
      <c r="A40" s="145"/>
      <c r="B40" s="164" t="s">
        <v>106</v>
      </c>
      <c r="C40" s="372"/>
      <c r="D40" s="373"/>
      <c r="E40" s="124"/>
      <c r="F40" s="132">
        <v>2</v>
      </c>
      <c r="G40" s="109" t="s">
        <v>23</v>
      </c>
      <c r="H40" s="109" t="s">
        <v>19</v>
      </c>
      <c r="I40" s="109">
        <v>1</v>
      </c>
      <c r="J40" s="109" t="s">
        <v>28</v>
      </c>
      <c r="K40" s="109" t="s">
        <v>19</v>
      </c>
      <c r="L40" s="109">
        <v>1</v>
      </c>
      <c r="M40" s="109" t="s">
        <v>20</v>
      </c>
      <c r="N40" s="109"/>
      <c r="O40" s="109"/>
      <c r="P40" s="128"/>
      <c r="Q40" s="128">
        <f>F40*I40*L40</f>
        <v>2</v>
      </c>
      <c r="R40" s="133">
        <v>1030000</v>
      </c>
      <c r="S40" s="113">
        <f>Q40*R40</f>
        <v>2060000</v>
      </c>
      <c r="T40" s="9"/>
      <c r="U40" s="38"/>
      <c r="V40" s="38"/>
      <c r="W40" s="38"/>
    </row>
    <row r="41" spans="1:23">
      <c r="A41" s="145"/>
      <c r="B41" s="164" t="s">
        <v>52</v>
      </c>
      <c r="C41" s="372"/>
      <c r="D41" s="373"/>
      <c r="E41" s="124"/>
      <c r="F41" s="132">
        <v>1</v>
      </c>
      <c r="G41" s="109" t="s">
        <v>23</v>
      </c>
      <c r="H41" s="109" t="s">
        <v>19</v>
      </c>
      <c r="I41" s="109">
        <v>2</v>
      </c>
      <c r="J41" s="109" t="s">
        <v>28</v>
      </c>
      <c r="K41" s="109" t="s">
        <v>19</v>
      </c>
      <c r="L41" s="109">
        <v>1</v>
      </c>
      <c r="M41" s="109" t="s">
        <v>20</v>
      </c>
      <c r="N41" s="109"/>
      <c r="O41" s="109"/>
      <c r="P41" s="128"/>
      <c r="Q41" s="128">
        <f>F41*I41*L41*L41</f>
        <v>2</v>
      </c>
      <c r="R41" s="133">
        <v>600000</v>
      </c>
      <c r="S41" s="113">
        <f>Q41*R41</f>
        <v>1200000</v>
      </c>
      <c r="T41" s="9"/>
      <c r="U41" s="38"/>
      <c r="V41" s="38"/>
      <c r="W41" s="38"/>
    </row>
    <row r="42" spans="1:23">
      <c r="A42" s="104"/>
      <c r="B42" s="105" t="s">
        <v>27</v>
      </c>
      <c r="C42" s="154"/>
      <c r="D42" s="154"/>
      <c r="E42" s="106"/>
      <c r="F42" s="107">
        <v>80</v>
      </c>
      <c r="G42" s="108" t="s">
        <v>23</v>
      </c>
      <c r="H42" s="109" t="s">
        <v>19</v>
      </c>
      <c r="I42" s="109">
        <v>1</v>
      </c>
      <c r="J42" s="109" t="s">
        <v>28</v>
      </c>
      <c r="K42" s="109" t="s">
        <v>19</v>
      </c>
      <c r="L42" s="108">
        <v>1</v>
      </c>
      <c r="M42" s="109" t="s">
        <v>20</v>
      </c>
      <c r="N42" s="109"/>
      <c r="O42" s="109"/>
      <c r="P42" s="110"/>
      <c r="Q42" s="111">
        <f t="shared" ref="Q42:Q47" si="0">SUM(F42*I42*L42)</f>
        <v>80</v>
      </c>
      <c r="R42" s="122">
        <v>85000</v>
      </c>
      <c r="S42" s="113">
        <f t="shared" ref="S42:S47" si="1">SUM(Q42*R42)</f>
        <v>6800000</v>
      </c>
      <c r="U42" s="38"/>
      <c r="V42" s="38"/>
      <c r="W42" s="38"/>
    </row>
    <row r="43" spans="1:23">
      <c r="A43" s="104"/>
      <c r="B43" s="105" t="s">
        <v>54</v>
      </c>
      <c r="C43" s="154"/>
      <c r="D43" s="154"/>
      <c r="E43" s="106"/>
      <c r="F43" s="107">
        <v>7</v>
      </c>
      <c r="G43" s="108" t="s">
        <v>23</v>
      </c>
      <c r="H43" s="109" t="s">
        <v>19</v>
      </c>
      <c r="I43" s="109">
        <v>1</v>
      </c>
      <c r="J43" s="109" t="s">
        <v>28</v>
      </c>
      <c r="K43" s="109" t="s">
        <v>19</v>
      </c>
      <c r="L43" s="108">
        <v>1</v>
      </c>
      <c r="M43" s="109" t="s">
        <v>20</v>
      </c>
      <c r="N43" s="109"/>
      <c r="O43" s="109"/>
      <c r="P43" s="110"/>
      <c r="Q43" s="111">
        <f t="shared" si="0"/>
        <v>7</v>
      </c>
      <c r="R43" s="122">
        <v>85000</v>
      </c>
      <c r="S43" s="113">
        <f t="shared" si="1"/>
        <v>595000</v>
      </c>
      <c r="U43" s="38"/>
      <c r="V43" s="38"/>
      <c r="W43" s="38"/>
    </row>
    <row r="44" spans="1:23">
      <c r="A44" s="104"/>
      <c r="B44" s="105" t="s">
        <v>55</v>
      </c>
      <c r="C44" s="154"/>
      <c r="D44" s="154"/>
      <c r="E44" s="106"/>
      <c r="F44" s="107">
        <v>80</v>
      </c>
      <c r="G44" s="108" t="s">
        <v>23</v>
      </c>
      <c r="H44" s="109" t="s">
        <v>19</v>
      </c>
      <c r="I44" s="109">
        <v>1</v>
      </c>
      <c r="J44" s="109" t="s">
        <v>28</v>
      </c>
      <c r="K44" s="109" t="s">
        <v>19</v>
      </c>
      <c r="L44" s="109">
        <v>1</v>
      </c>
      <c r="M44" s="109" t="s">
        <v>20</v>
      </c>
      <c r="N44" s="109"/>
      <c r="O44" s="109"/>
      <c r="P44" s="110"/>
      <c r="Q44" s="111">
        <f t="shared" si="0"/>
        <v>80</v>
      </c>
      <c r="R44" s="122">
        <v>110000</v>
      </c>
      <c r="S44" s="113">
        <f t="shared" si="1"/>
        <v>8800000</v>
      </c>
      <c r="U44" s="38"/>
      <c r="V44" s="38"/>
      <c r="W44" s="38"/>
    </row>
    <row r="45" spans="1:23">
      <c r="A45" s="104"/>
      <c r="B45" s="105" t="s">
        <v>56</v>
      </c>
      <c r="C45" s="154"/>
      <c r="D45" s="154"/>
      <c r="E45" s="106"/>
      <c r="F45" s="107">
        <v>7</v>
      </c>
      <c r="G45" s="108" t="s">
        <v>23</v>
      </c>
      <c r="H45" s="109" t="s">
        <v>19</v>
      </c>
      <c r="I45" s="109">
        <v>1</v>
      </c>
      <c r="J45" s="109" t="s">
        <v>28</v>
      </c>
      <c r="K45" s="109" t="s">
        <v>19</v>
      </c>
      <c r="L45" s="109">
        <v>1</v>
      </c>
      <c r="M45" s="109" t="s">
        <v>20</v>
      </c>
      <c r="N45" s="109"/>
      <c r="O45" s="109"/>
      <c r="P45" s="110"/>
      <c r="Q45" s="111">
        <f t="shared" si="0"/>
        <v>7</v>
      </c>
      <c r="R45" s="122">
        <v>110000</v>
      </c>
      <c r="S45" s="113">
        <f t="shared" si="1"/>
        <v>770000</v>
      </c>
      <c r="U45" s="38"/>
      <c r="V45" s="38"/>
      <c r="W45" s="38"/>
    </row>
    <row r="46" spans="1:23">
      <c r="A46" s="104"/>
      <c r="B46" s="105" t="s">
        <v>57</v>
      </c>
      <c r="C46" s="154"/>
      <c r="D46" s="154"/>
      <c r="E46" s="106"/>
      <c r="F46" s="107">
        <v>2</v>
      </c>
      <c r="G46" s="108" t="s">
        <v>23</v>
      </c>
      <c r="H46" s="109" t="s">
        <v>19</v>
      </c>
      <c r="I46" s="109">
        <v>1</v>
      </c>
      <c r="J46" s="109" t="s">
        <v>28</v>
      </c>
      <c r="K46" s="109" t="s">
        <v>19</v>
      </c>
      <c r="L46" s="109">
        <v>1</v>
      </c>
      <c r="M46" s="109" t="s">
        <v>20</v>
      </c>
      <c r="N46" s="109"/>
      <c r="O46" s="109"/>
      <c r="P46" s="110"/>
      <c r="Q46" s="111">
        <f t="shared" si="0"/>
        <v>2</v>
      </c>
      <c r="R46" s="122">
        <v>110000</v>
      </c>
      <c r="S46" s="113">
        <f t="shared" si="1"/>
        <v>220000</v>
      </c>
      <c r="U46" s="38"/>
      <c r="V46" s="38"/>
      <c r="W46" s="38"/>
    </row>
    <row r="47" spans="1:23" ht="16.5" thickBot="1">
      <c r="A47" s="186"/>
      <c r="B47" s="187" t="s">
        <v>107</v>
      </c>
      <c r="C47" s="174"/>
      <c r="D47" s="174"/>
      <c r="E47" s="188"/>
      <c r="F47" s="173">
        <v>2</v>
      </c>
      <c r="G47" s="148" t="s">
        <v>23</v>
      </c>
      <c r="H47" s="149" t="s">
        <v>19</v>
      </c>
      <c r="I47" s="149">
        <v>1</v>
      </c>
      <c r="J47" s="149" t="s">
        <v>28</v>
      </c>
      <c r="K47" s="149" t="s">
        <v>19</v>
      </c>
      <c r="L47" s="149">
        <v>1</v>
      </c>
      <c r="M47" s="149" t="s">
        <v>20</v>
      </c>
      <c r="N47" s="149"/>
      <c r="O47" s="149"/>
      <c r="P47" s="150"/>
      <c r="Q47" s="189">
        <f t="shared" si="0"/>
        <v>2</v>
      </c>
      <c r="R47" s="190">
        <v>110000</v>
      </c>
      <c r="S47" s="153">
        <f t="shared" si="1"/>
        <v>220000</v>
      </c>
      <c r="U47" s="38"/>
      <c r="V47" s="38"/>
      <c r="W47" s="38"/>
    </row>
    <row r="48" spans="1:23">
      <c r="A48" s="80"/>
    </row>
    <row r="49" spans="1:1">
      <c r="A49" s="80"/>
    </row>
    <row r="50" spans="1:1">
      <c r="A50" s="80"/>
    </row>
    <row r="51" spans="1:1" ht="42" customHeight="1">
      <c r="A51" s="80"/>
    </row>
    <row r="52" spans="1:1">
      <c r="A52" s="80"/>
    </row>
    <row r="53" spans="1:1">
      <c r="A53" s="80"/>
    </row>
    <row r="54" spans="1:1">
      <c r="A54" s="80"/>
    </row>
    <row r="55" spans="1:1">
      <c r="A55" s="80"/>
    </row>
    <row r="56" spans="1:1">
      <c r="A56" s="80"/>
    </row>
    <row r="57" spans="1:1">
      <c r="A57" s="80"/>
    </row>
    <row r="58" spans="1:1">
      <c r="A58" s="80"/>
    </row>
    <row r="59" spans="1:1">
      <c r="A59" s="80"/>
    </row>
    <row r="60" spans="1:1">
      <c r="A60" s="80"/>
    </row>
    <row r="61" spans="1:1">
      <c r="A61" s="80"/>
    </row>
    <row r="62" spans="1:1">
      <c r="A62" s="80"/>
    </row>
    <row r="63" spans="1:1">
      <c r="A63" s="80"/>
    </row>
    <row r="64" spans="1:1">
      <c r="A64" s="80"/>
    </row>
    <row r="65" spans="1:1">
      <c r="A65" s="80"/>
    </row>
    <row r="66" spans="1:1">
      <c r="A66" s="80"/>
    </row>
    <row r="67" spans="1:1">
      <c r="A67" s="80"/>
    </row>
    <row r="68" spans="1:1">
      <c r="A68" s="80"/>
    </row>
    <row r="69" spans="1:1">
      <c r="A69" s="80"/>
    </row>
    <row r="70" spans="1:1">
      <c r="A70" s="80"/>
    </row>
    <row r="71" spans="1:1">
      <c r="A71" s="80"/>
    </row>
    <row r="72" spans="1:1">
      <c r="A72" s="80"/>
    </row>
    <row r="73" spans="1:1">
      <c r="A73" s="80"/>
    </row>
    <row r="74" spans="1:1">
      <c r="A74" s="80"/>
    </row>
    <row r="75" spans="1:1">
      <c r="A75" s="80"/>
    </row>
    <row r="76" spans="1:1">
      <c r="A76" s="80"/>
    </row>
    <row r="77" spans="1:1">
      <c r="A77" s="80"/>
    </row>
    <row r="78" spans="1:1">
      <c r="A78" s="80"/>
    </row>
    <row r="79" spans="1:1">
      <c r="A79" s="80"/>
    </row>
    <row r="80" spans="1:1">
      <c r="A80" s="80"/>
    </row>
    <row r="81" spans="1:1">
      <c r="A81" s="80"/>
    </row>
    <row r="82" spans="1:1">
      <c r="A82" s="80"/>
    </row>
    <row r="83" spans="1:1">
      <c r="A83" s="80"/>
    </row>
    <row r="84" spans="1:1">
      <c r="A84" s="80"/>
    </row>
    <row r="85" spans="1:1">
      <c r="A85" s="80"/>
    </row>
    <row r="86" spans="1:1">
      <c r="A86" s="80"/>
    </row>
    <row r="87" spans="1:1">
      <c r="A87" s="80"/>
    </row>
    <row r="88" spans="1:1">
      <c r="A88" s="80"/>
    </row>
    <row r="89" spans="1:1">
      <c r="A89" s="80"/>
    </row>
    <row r="90" spans="1:1">
      <c r="A90" s="80"/>
    </row>
    <row r="91" spans="1:1">
      <c r="A91" s="80"/>
    </row>
    <row r="92" spans="1:1">
      <c r="A92" s="80"/>
    </row>
    <row r="93" spans="1:1">
      <c r="A93" s="80"/>
    </row>
    <row r="94" spans="1:1">
      <c r="A94" s="80"/>
    </row>
    <row r="95" spans="1:1">
      <c r="A95" s="80"/>
    </row>
    <row r="96" spans="1:1">
      <c r="A96" s="80"/>
    </row>
    <row r="97" spans="1:1">
      <c r="A97" s="80"/>
    </row>
    <row r="98" spans="1:1">
      <c r="A98" s="80"/>
    </row>
    <row r="99" spans="1:1">
      <c r="A99" s="80"/>
    </row>
    <row r="100" spans="1:1">
      <c r="A100" s="80"/>
    </row>
    <row r="101" spans="1:1">
      <c r="A101" s="80"/>
    </row>
    <row r="102" spans="1:1">
      <c r="A102" s="80"/>
    </row>
    <row r="103" spans="1:1">
      <c r="A103" s="80"/>
    </row>
    <row r="104" spans="1:1">
      <c r="A104" s="80"/>
    </row>
    <row r="105" spans="1:1">
      <c r="A105" s="80"/>
    </row>
    <row r="106" spans="1:1">
      <c r="A106" s="80"/>
    </row>
    <row r="107" spans="1:1">
      <c r="A107" s="80"/>
    </row>
    <row r="108" spans="1:1">
      <c r="A108" s="80"/>
    </row>
    <row r="109" spans="1:1">
      <c r="A109" s="80"/>
    </row>
    <row r="110" spans="1:1">
      <c r="A110" s="80"/>
    </row>
    <row r="111" spans="1:1">
      <c r="A111" s="80"/>
    </row>
    <row r="112" spans="1:1">
      <c r="A112" s="80"/>
    </row>
    <row r="113" spans="1:1">
      <c r="A113" s="80"/>
    </row>
    <row r="114" spans="1:1">
      <c r="A114" s="80"/>
    </row>
    <row r="115" spans="1:1">
      <c r="A115" s="80"/>
    </row>
    <row r="116" spans="1:1">
      <c r="A116" s="80"/>
    </row>
    <row r="117" spans="1:1">
      <c r="A117" s="80"/>
    </row>
    <row r="118" spans="1:1">
      <c r="A118" s="80"/>
    </row>
    <row r="119" spans="1:1">
      <c r="A119" s="80"/>
    </row>
    <row r="120" spans="1:1">
      <c r="A120" s="80"/>
    </row>
    <row r="121" spans="1:1">
      <c r="A121" s="80"/>
    </row>
    <row r="122" spans="1:1">
      <c r="A122" s="80"/>
    </row>
    <row r="123" spans="1:1">
      <c r="A123" s="80"/>
    </row>
    <row r="124" spans="1:1">
      <c r="A124" s="80"/>
    </row>
    <row r="125" spans="1:1">
      <c r="A125" s="80"/>
    </row>
    <row r="126" spans="1:1">
      <c r="A126" s="80"/>
    </row>
    <row r="127" spans="1:1">
      <c r="A127" s="80"/>
    </row>
    <row r="128" spans="1:1">
      <c r="A128" s="80"/>
    </row>
    <row r="129" spans="1:1">
      <c r="A129" s="80"/>
    </row>
    <row r="130" spans="1:1">
      <c r="A130" s="80"/>
    </row>
    <row r="131" spans="1:1">
      <c r="A131" s="80"/>
    </row>
    <row r="132" spans="1:1">
      <c r="A132" s="80"/>
    </row>
    <row r="133" spans="1:1">
      <c r="A133" s="80"/>
    </row>
    <row r="134" spans="1:1">
      <c r="A134" s="80"/>
    </row>
    <row r="135" spans="1:1">
      <c r="A135" s="80"/>
    </row>
    <row r="136" spans="1:1">
      <c r="A136" s="80"/>
    </row>
    <row r="137" spans="1:1">
      <c r="A137" s="80"/>
    </row>
    <row r="138" spans="1:1">
      <c r="A138" s="80"/>
    </row>
    <row r="139" spans="1:1">
      <c r="A139" s="80"/>
    </row>
    <row r="140" spans="1:1">
      <c r="A140" s="80"/>
    </row>
    <row r="141" spans="1:1">
      <c r="A141" s="80"/>
    </row>
    <row r="142" spans="1:1">
      <c r="A142" s="80"/>
    </row>
    <row r="143" spans="1:1">
      <c r="A143" s="80"/>
    </row>
    <row r="144" spans="1:1">
      <c r="A144" s="80"/>
    </row>
    <row r="145" spans="1:1">
      <c r="A145" s="80"/>
    </row>
    <row r="146" spans="1:1">
      <c r="A146" s="80"/>
    </row>
    <row r="147" spans="1:1">
      <c r="A147" s="80"/>
    </row>
    <row r="148" spans="1:1">
      <c r="A148" s="80"/>
    </row>
    <row r="149" spans="1:1">
      <c r="A149" s="80"/>
    </row>
    <row r="150" spans="1:1">
      <c r="A150" s="80"/>
    </row>
    <row r="151" spans="1:1">
      <c r="A151" s="80"/>
    </row>
    <row r="152" spans="1:1">
      <c r="A152" s="80"/>
    </row>
    <row r="153" spans="1:1">
      <c r="A153" s="80"/>
    </row>
    <row r="154" spans="1:1">
      <c r="A154" s="80"/>
    </row>
    <row r="155" spans="1:1">
      <c r="A155" s="80"/>
    </row>
    <row r="156" spans="1:1">
      <c r="A156" s="80"/>
    </row>
    <row r="157" spans="1:1">
      <c r="A157" s="80"/>
    </row>
    <row r="158" spans="1:1">
      <c r="A158" s="80"/>
    </row>
  </sheetData>
  <mergeCells count="17">
    <mergeCell ref="C18:D41"/>
    <mergeCell ref="C17:D17"/>
    <mergeCell ref="U13:W14"/>
    <mergeCell ref="U15:W15"/>
    <mergeCell ref="E13:E15"/>
    <mergeCell ref="F16:M16"/>
    <mergeCell ref="F13:Q13"/>
    <mergeCell ref="A2:S2"/>
    <mergeCell ref="A3:S3"/>
    <mergeCell ref="D7:S7"/>
    <mergeCell ref="D8:S8"/>
    <mergeCell ref="D11:E11"/>
    <mergeCell ref="A13:A15"/>
    <mergeCell ref="C13:D15"/>
    <mergeCell ref="C16:D16"/>
    <mergeCell ref="R13:R15"/>
    <mergeCell ref="S13:S15"/>
  </mergeCells>
  <printOptions horizontalCentered="1"/>
  <pageMargins left="0.19685039370078741" right="0" top="0.59055118110236227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57"/>
  <sheetViews>
    <sheetView topLeftCell="A43" zoomScale="74" zoomScaleNormal="74" zoomScaleSheetLayoutView="78" workbookViewId="0">
      <selection activeCell="A17" sqref="A17:S46"/>
    </sheetView>
  </sheetViews>
  <sheetFormatPr defaultColWidth="8.85546875" defaultRowHeight="15.75"/>
  <cols>
    <col min="1" max="1" width="11.140625" style="81" customWidth="1"/>
    <col min="2" max="2" width="42.28515625" style="80" customWidth="1"/>
    <col min="3" max="3" width="2.42578125" style="80" customWidth="1"/>
    <col min="4" max="4" width="8.42578125" style="80" customWidth="1"/>
    <col min="5" max="5" width="18.42578125" style="80" customWidth="1"/>
    <col min="6" max="6" width="4" style="81" bestFit="1" customWidth="1"/>
    <col min="7" max="7" width="4.85546875" style="81" customWidth="1"/>
    <col min="8" max="8" width="2.140625" style="81" bestFit="1" customWidth="1"/>
    <col min="9" max="9" width="3.7109375" style="81" bestFit="1" customWidth="1"/>
    <col min="10" max="10" width="7.140625" style="81" customWidth="1"/>
    <col min="11" max="11" width="2.140625" style="81" customWidth="1"/>
    <col min="12" max="12" width="2.42578125" style="81" bestFit="1" customWidth="1"/>
    <col min="13" max="13" width="4.42578125" style="81" bestFit="1" customWidth="1"/>
    <col min="14" max="14" width="2.140625" style="81" bestFit="1" customWidth="1"/>
    <col min="15" max="15" width="2.42578125" style="81" bestFit="1" customWidth="1"/>
    <col min="16" max="16" width="4.28515625" style="81" bestFit="1" customWidth="1"/>
    <col min="17" max="17" width="5.140625" style="81" bestFit="1" customWidth="1"/>
    <col min="18" max="18" width="11" style="80" bestFit="1" customWidth="1"/>
    <col min="19" max="19" width="16.42578125" style="80" customWidth="1"/>
    <col min="20" max="20" width="12.42578125" style="7" customWidth="1"/>
    <col min="21" max="23" width="2.28515625" style="9" bestFit="1" customWidth="1"/>
    <col min="24" max="16384" width="8.85546875" style="7"/>
  </cols>
  <sheetData>
    <row r="1" spans="1:23">
      <c r="A1" s="79"/>
      <c r="T1" s="6"/>
    </row>
    <row r="2" spans="1:23" ht="15">
      <c r="A2" s="368" t="s">
        <v>5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26"/>
    </row>
    <row r="3" spans="1:23" ht="15">
      <c r="A3" s="368" t="s">
        <v>15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26"/>
    </row>
    <row r="4" spans="1:23" ht="1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26"/>
    </row>
    <row r="5" spans="1:23" ht="15">
      <c r="A5" s="83" t="s">
        <v>31</v>
      </c>
      <c r="B5" s="83"/>
      <c r="C5" s="84" t="s">
        <v>92</v>
      </c>
      <c r="D5" s="165" t="s">
        <v>40</v>
      </c>
      <c r="E5" s="165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5"/>
      <c r="S5" s="165"/>
      <c r="T5" s="8"/>
    </row>
    <row r="6" spans="1:23" ht="15">
      <c r="A6" s="83" t="s">
        <v>6</v>
      </c>
      <c r="B6" s="83"/>
      <c r="C6" s="84" t="s">
        <v>92</v>
      </c>
      <c r="D6" s="165" t="s">
        <v>39</v>
      </c>
      <c r="E6" s="165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5"/>
      <c r="S6" s="165"/>
      <c r="T6" s="8"/>
    </row>
    <row r="7" spans="1:23" ht="29.25" customHeight="1">
      <c r="A7" s="83" t="s">
        <v>7</v>
      </c>
      <c r="B7" s="83"/>
      <c r="C7" s="84" t="s">
        <v>92</v>
      </c>
      <c r="D7" s="385" t="s">
        <v>38</v>
      </c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5"/>
      <c r="R7" s="385"/>
      <c r="S7" s="385"/>
      <c r="T7" s="27"/>
    </row>
    <row r="8" spans="1:23" ht="29.25" customHeight="1">
      <c r="A8" s="83" t="s">
        <v>8</v>
      </c>
      <c r="B8" s="83"/>
      <c r="C8" s="84" t="s">
        <v>92</v>
      </c>
      <c r="D8" s="385" t="s">
        <v>37</v>
      </c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27"/>
    </row>
    <row r="9" spans="1:23" s="25" customFormat="1" ht="15">
      <c r="A9" s="87" t="s">
        <v>2</v>
      </c>
      <c r="B9" s="87"/>
      <c r="C9" s="84" t="s">
        <v>92</v>
      </c>
      <c r="D9" s="165" t="s">
        <v>44</v>
      </c>
      <c r="E9" s="165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5"/>
      <c r="S9" s="165"/>
      <c r="T9" s="24"/>
      <c r="U9" s="36"/>
      <c r="V9" s="36"/>
      <c r="W9" s="36"/>
    </row>
    <row r="10" spans="1:23" ht="15">
      <c r="A10" s="83" t="s">
        <v>9</v>
      </c>
      <c r="B10" s="83"/>
      <c r="C10" s="84" t="s">
        <v>92</v>
      </c>
      <c r="D10" s="165" t="s">
        <v>36</v>
      </c>
      <c r="E10" s="165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5"/>
      <c r="S10" s="165"/>
      <c r="T10" s="8"/>
    </row>
    <row r="11" spans="1:23" s="25" customFormat="1" ht="15">
      <c r="A11" s="87" t="s">
        <v>10</v>
      </c>
      <c r="B11" s="87"/>
      <c r="C11" s="84" t="s">
        <v>92</v>
      </c>
      <c r="D11" s="386" t="s">
        <v>43</v>
      </c>
      <c r="E11" s="387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5"/>
      <c r="S11" s="165"/>
      <c r="T11" s="24"/>
      <c r="U11" s="36"/>
      <c r="V11" s="36"/>
      <c r="W11" s="36"/>
    </row>
    <row r="12" spans="1:23" ht="16.5" thickBot="1">
      <c r="D12" s="167"/>
      <c r="E12" s="167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7"/>
      <c r="S12" s="167"/>
      <c r="T12" s="6"/>
    </row>
    <row r="13" spans="1:23" s="14" customFormat="1" ht="15" customHeight="1">
      <c r="A13" s="351" t="s">
        <v>0</v>
      </c>
      <c r="B13" s="88" t="s">
        <v>1</v>
      </c>
      <c r="C13" s="354" t="s">
        <v>34</v>
      </c>
      <c r="D13" s="355"/>
      <c r="E13" s="378" t="s">
        <v>35</v>
      </c>
      <c r="F13" s="382" t="s">
        <v>3</v>
      </c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4"/>
      <c r="R13" s="362" t="s">
        <v>97</v>
      </c>
      <c r="S13" s="365" t="s">
        <v>4</v>
      </c>
      <c r="T13" s="28"/>
      <c r="U13" s="376"/>
      <c r="V13" s="376"/>
      <c r="W13" s="376"/>
    </row>
    <row r="14" spans="1:23" s="14" customFormat="1" ht="15" customHeight="1">
      <c r="A14" s="352"/>
      <c r="B14" s="89" t="s">
        <v>41</v>
      </c>
      <c r="C14" s="356"/>
      <c r="D14" s="357"/>
      <c r="E14" s="379"/>
      <c r="F14" s="90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2" t="s">
        <v>32</v>
      </c>
      <c r="R14" s="363"/>
      <c r="S14" s="366"/>
      <c r="T14" s="29"/>
      <c r="U14" s="376"/>
      <c r="V14" s="376"/>
      <c r="W14" s="376"/>
    </row>
    <row r="15" spans="1:23" s="14" customFormat="1" ht="15" customHeight="1" thickBot="1">
      <c r="A15" s="353"/>
      <c r="B15" s="93" t="s">
        <v>42</v>
      </c>
      <c r="C15" s="358"/>
      <c r="D15" s="359"/>
      <c r="E15" s="380"/>
      <c r="F15" s="94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6"/>
      <c r="R15" s="364"/>
      <c r="S15" s="367"/>
      <c r="T15" s="29"/>
      <c r="U15" s="377"/>
      <c r="V15" s="377"/>
      <c r="W15" s="377"/>
    </row>
    <row r="16" spans="1:23">
      <c r="A16" s="104">
        <v>1</v>
      </c>
      <c r="B16" s="169">
        <v>2</v>
      </c>
      <c r="C16" s="360">
        <v>3</v>
      </c>
      <c r="D16" s="361"/>
      <c r="E16" s="119">
        <v>4</v>
      </c>
      <c r="F16" s="390">
        <v>5</v>
      </c>
      <c r="G16" s="391"/>
      <c r="H16" s="391"/>
      <c r="I16" s="391"/>
      <c r="J16" s="391"/>
      <c r="K16" s="391"/>
      <c r="L16" s="391"/>
      <c r="M16" s="391"/>
      <c r="N16" s="117"/>
      <c r="O16" s="117"/>
      <c r="P16" s="117"/>
      <c r="Q16" s="119"/>
      <c r="R16" s="119">
        <v>6</v>
      </c>
      <c r="S16" s="170">
        <v>7</v>
      </c>
      <c r="T16" s="12"/>
      <c r="U16" s="38"/>
      <c r="V16" s="38"/>
      <c r="W16" s="38"/>
    </row>
    <row r="17" spans="1:23" ht="32.25" customHeight="1">
      <c r="A17" s="71" t="s">
        <v>14</v>
      </c>
      <c r="B17" s="72" t="s">
        <v>73</v>
      </c>
      <c r="C17" s="374"/>
      <c r="D17" s="375"/>
      <c r="E17" s="73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5"/>
      <c r="Q17" s="75"/>
      <c r="R17" s="73"/>
      <c r="S17" s="67">
        <f>S18+S23+S28+S32+S36</f>
        <v>112804000</v>
      </c>
      <c r="T17" s="30"/>
      <c r="U17" s="38"/>
      <c r="V17" s="38"/>
      <c r="W17" s="38"/>
    </row>
    <row r="18" spans="1:23" ht="18">
      <c r="A18" s="115" t="s">
        <v>16</v>
      </c>
      <c r="B18" s="125" t="s">
        <v>12</v>
      </c>
      <c r="C18" s="388"/>
      <c r="D18" s="389"/>
      <c r="E18" s="124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8"/>
      <c r="Q18" s="118"/>
      <c r="R18" s="124"/>
      <c r="S18" s="162">
        <f>SUM(S19:S21)</f>
        <v>4600000</v>
      </c>
      <c r="T18" s="31"/>
      <c r="U18" s="38"/>
      <c r="V18" s="38"/>
      <c r="W18" s="38"/>
    </row>
    <row r="19" spans="1:23">
      <c r="A19" s="104"/>
      <c r="B19" s="127" t="s">
        <v>17</v>
      </c>
      <c r="C19" s="372"/>
      <c r="D19" s="373"/>
      <c r="E19" s="124"/>
      <c r="F19" s="107">
        <v>1</v>
      </c>
      <c r="G19" s="108" t="s">
        <v>18</v>
      </c>
      <c r="H19" s="109" t="s">
        <v>19</v>
      </c>
      <c r="I19" s="109">
        <v>1</v>
      </c>
      <c r="J19" s="108" t="s">
        <v>20</v>
      </c>
      <c r="K19" s="108"/>
      <c r="L19" s="108"/>
      <c r="M19" s="108"/>
      <c r="N19" s="117"/>
      <c r="O19" s="117"/>
      <c r="P19" s="118"/>
      <c r="Q19" s="128">
        <f>F19*I19</f>
        <v>1</v>
      </c>
      <c r="R19" s="129">
        <v>2000000</v>
      </c>
      <c r="S19" s="113">
        <f>SUM(Q19*R19)</f>
        <v>2000000</v>
      </c>
      <c r="U19" s="38"/>
      <c r="V19" s="38"/>
    </row>
    <row r="20" spans="1:23">
      <c r="A20" s="104"/>
      <c r="B20" s="110" t="s">
        <v>46</v>
      </c>
      <c r="C20" s="372"/>
      <c r="D20" s="373"/>
      <c r="E20" s="124"/>
      <c r="F20" s="107">
        <v>1</v>
      </c>
      <c r="G20" s="108" t="s">
        <v>18</v>
      </c>
      <c r="H20" s="109" t="s">
        <v>19</v>
      </c>
      <c r="I20" s="109">
        <v>1</v>
      </c>
      <c r="J20" s="108" t="s">
        <v>20</v>
      </c>
      <c r="K20" s="108"/>
      <c r="L20" s="108"/>
      <c r="M20" s="108"/>
      <c r="N20" s="154"/>
      <c r="O20" s="154"/>
      <c r="P20" s="124"/>
      <c r="Q20" s="128">
        <f>F20*I20</f>
        <v>1</v>
      </c>
      <c r="R20" s="129">
        <v>2000000</v>
      </c>
      <c r="S20" s="113">
        <f>SUM(Q20*R20)</f>
        <v>2000000</v>
      </c>
      <c r="U20" s="38"/>
      <c r="V20" s="38"/>
      <c r="W20" s="7"/>
    </row>
    <row r="21" spans="1:23">
      <c r="A21" s="104"/>
      <c r="B21" s="114" t="s">
        <v>59</v>
      </c>
      <c r="C21" s="372"/>
      <c r="D21" s="373"/>
      <c r="E21" s="124"/>
      <c r="F21" s="132">
        <v>30</v>
      </c>
      <c r="G21" s="108" t="s">
        <v>23</v>
      </c>
      <c r="H21" s="109" t="s">
        <v>19</v>
      </c>
      <c r="I21" s="109">
        <v>1</v>
      </c>
      <c r="J21" s="108" t="s">
        <v>20</v>
      </c>
      <c r="K21" s="108"/>
      <c r="L21" s="108"/>
      <c r="M21" s="108"/>
      <c r="N21" s="154"/>
      <c r="O21" s="154"/>
      <c r="P21" s="124"/>
      <c r="Q21" s="128">
        <f>SUM(F21*I21)</f>
        <v>30</v>
      </c>
      <c r="R21" s="129">
        <v>20000</v>
      </c>
      <c r="S21" s="113">
        <f>SUM(Q21*R21)</f>
        <v>600000</v>
      </c>
      <c r="U21" s="38"/>
      <c r="V21" s="38"/>
      <c r="W21" s="7"/>
    </row>
    <row r="22" spans="1:23">
      <c r="A22" s="104"/>
      <c r="B22" s="110"/>
      <c r="C22" s="372"/>
      <c r="D22" s="373"/>
      <c r="E22" s="124"/>
      <c r="F22" s="107"/>
      <c r="G22" s="108"/>
      <c r="H22" s="109"/>
      <c r="I22" s="109"/>
      <c r="J22" s="108"/>
      <c r="K22" s="108"/>
      <c r="L22" s="108"/>
      <c r="M22" s="108"/>
      <c r="N22" s="108"/>
      <c r="O22" s="108"/>
      <c r="P22" s="110"/>
      <c r="Q22" s="128"/>
      <c r="R22" s="130"/>
      <c r="S22" s="113"/>
      <c r="T22" s="32"/>
      <c r="U22" s="38"/>
      <c r="V22" s="38"/>
      <c r="W22" s="38"/>
    </row>
    <row r="23" spans="1:23" ht="18">
      <c r="A23" s="115" t="s">
        <v>21</v>
      </c>
      <c r="B23" s="125" t="s">
        <v>22</v>
      </c>
      <c r="C23" s="372"/>
      <c r="D23" s="373"/>
      <c r="E23" s="124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8"/>
      <c r="Q23" s="118"/>
      <c r="R23" s="126"/>
      <c r="S23" s="121">
        <f>SUM(S24:S26)</f>
        <v>1000000</v>
      </c>
      <c r="T23" s="33"/>
      <c r="U23" s="38"/>
      <c r="V23" s="38"/>
      <c r="W23" s="38"/>
    </row>
    <row r="24" spans="1:23">
      <c r="A24" s="104"/>
      <c r="B24" s="127" t="s">
        <v>13</v>
      </c>
      <c r="C24" s="372"/>
      <c r="D24" s="373"/>
      <c r="E24" s="124"/>
      <c r="F24" s="108">
        <v>1</v>
      </c>
      <c r="G24" s="108" t="s">
        <v>23</v>
      </c>
      <c r="H24" s="109" t="s">
        <v>19</v>
      </c>
      <c r="I24" s="109">
        <v>1</v>
      </c>
      <c r="J24" s="108" t="s">
        <v>20</v>
      </c>
      <c r="K24" s="108"/>
      <c r="L24" s="108"/>
      <c r="M24" s="108"/>
      <c r="N24" s="154"/>
      <c r="O24" s="154"/>
      <c r="P24" s="124"/>
      <c r="Q24" s="128">
        <f>F24*I24</f>
        <v>1</v>
      </c>
      <c r="R24" s="129">
        <v>400000</v>
      </c>
      <c r="S24" s="113">
        <f>SUM(Q24*R24)</f>
        <v>400000</v>
      </c>
      <c r="U24" s="38"/>
      <c r="V24" s="38"/>
      <c r="W24" s="38"/>
    </row>
    <row r="25" spans="1:23">
      <c r="A25" s="104"/>
      <c r="B25" s="110" t="s">
        <v>47</v>
      </c>
      <c r="C25" s="372"/>
      <c r="D25" s="373"/>
      <c r="E25" s="124"/>
      <c r="F25" s="108">
        <v>1</v>
      </c>
      <c r="G25" s="108" t="s">
        <v>23</v>
      </c>
      <c r="H25" s="109" t="s">
        <v>19</v>
      </c>
      <c r="I25" s="109">
        <v>1</v>
      </c>
      <c r="J25" s="108" t="s">
        <v>20</v>
      </c>
      <c r="K25" s="108"/>
      <c r="L25" s="108"/>
      <c r="M25" s="108"/>
      <c r="N25" s="154"/>
      <c r="O25" s="154"/>
      <c r="P25" s="124"/>
      <c r="Q25" s="128">
        <f>F25*I25</f>
        <v>1</v>
      </c>
      <c r="R25" s="129">
        <v>300000</v>
      </c>
      <c r="S25" s="113">
        <f>SUM(Q25*R25)</f>
        <v>300000</v>
      </c>
      <c r="U25" s="38"/>
      <c r="V25" s="38"/>
      <c r="W25" s="38"/>
    </row>
    <row r="26" spans="1:23">
      <c r="A26" s="104"/>
      <c r="B26" s="110" t="s">
        <v>58</v>
      </c>
      <c r="C26" s="372"/>
      <c r="D26" s="373"/>
      <c r="E26" s="124"/>
      <c r="F26" s="108">
        <v>1</v>
      </c>
      <c r="G26" s="108" t="s">
        <v>23</v>
      </c>
      <c r="H26" s="109" t="s">
        <v>19</v>
      </c>
      <c r="I26" s="109">
        <v>1</v>
      </c>
      <c r="J26" s="108" t="s">
        <v>20</v>
      </c>
      <c r="K26" s="108"/>
      <c r="L26" s="108"/>
      <c r="M26" s="108"/>
      <c r="N26" s="154"/>
      <c r="O26" s="154"/>
      <c r="P26" s="124"/>
      <c r="Q26" s="128">
        <f>F26*I26</f>
        <v>1</v>
      </c>
      <c r="R26" s="129">
        <v>300000</v>
      </c>
      <c r="S26" s="113">
        <f>SUM(Q26*R26)</f>
        <v>300000</v>
      </c>
      <c r="U26" s="38"/>
      <c r="V26" s="38"/>
      <c r="W26" s="38"/>
    </row>
    <row r="27" spans="1:23">
      <c r="A27" s="104"/>
      <c r="B27" s="110"/>
      <c r="C27" s="372"/>
      <c r="D27" s="373"/>
      <c r="E27" s="124"/>
      <c r="F27" s="108"/>
      <c r="G27" s="108"/>
      <c r="H27" s="109"/>
      <c r="I27" s="109"/>
      <c r="J27" s="108"/>
      <c r="K27" s="108"/>
      <c r="L27" s="108"/>
      <c r="M27" s="108"/>
      <c r="N27" s="108"/>
      <c r="O27" s="108"/>
      <c r="P27" s="110"/>
      <c r="Q27" s="128"/>
      <c r="R27" s="129"/>
      <c r="S27" s="113"/>
      <c r="U27" s="38"/>
      <c r="V27" s="38"/>
      <c r="W27" s="38"/>
    </row>
    <row r="28" spans="1:23" ht="18">
      <c r="A28" s="115" t="s">
        <v>25</v>
      </c>
      <c r="B28" s="125" t="s">
        <v>26</v>
      </c>
      <c r="C28" s="372"/>
      <c r="D28" s="373"/>
      <c r="E28" s="124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8"/>
      <c r="Q28" s="118"/>
      <c r="R28" s="126"/>
      <c r="S28" s="121">
        <f>SUM(S29:S30)</f>
        <v>42035000</v>
      </c>
      <c r="T28" s="33"/>
      <c r="U28" s="38"/>
      <c r="V28" s="38"/>
      <c r="W28" s="38"/>
    </row>
    <row r="29" spans="1:23">
      <c r="A29" s="104"/>
      <c r="B29" s="110" t="s">
        <v>60</v>
      </c>
      <c r="C29" s="372"/>
      <c r="D29" s="373"/>
      <c r="E29" s="124"/>
      <c r="F29" s="107">
        <v>35</v>
      </c>
      <c r="G29" s="108" t="s">
        <v>23</v>
      </c>
      <c r="H29" s="109" t="s">
        <v>19</v>
      </c>
      <c r="I29" s="109">
        <v>1</v>
      </c>
      <c r="J29" s="108" t="s">
        <v>20</v>
      </c>
      <c r="K29" s="109" t="s">
        <v>19</v>
      </c>
      <c r="L29" s="109">
        <v>2</v>
      </c>
      <c r="M29" s="108" t="s">
        <v>28</v>
      </c>
      <c r="N29" s="154"/>
      <c r="O29" s="154"/>
      <c r="P29" s="124"/>
      <c r="Q29" s="128">
        <f>F29*I29*L29</f>
        <v>70</v>
      </c>
      <c r="R29" s="129">
        <v>563000</v>
      </c>
      <c r="S29" s="113">
        <f>SUM(Q29*R29)</f>
        <v>39410000</v>
      </c>
      <c r="U29" s="38"/>
      <c r="V29" s="38"/>
      <c r="W29" s="38"/>
    </row>
    <row r="30" spans="1:23">
      <c r="A30" s="104"/>
      <c r="B30" s="110" t="s">
        <v>61</v>
      </c>
      <c r="C30" s="372"/>
      <c r="D30" s="373"/>
      <c r="E30" s="124"/>
      <c r="F30" s="107">
        <v>35</v>
      </c>
      <c r="G30" s="108" t="s">
        <v>23</v>
      </c>
      <c r="H30" s="109" t="s">
        <v>19</v>
      </c>
      <c r="I30" s="109">
        <v>1</v>
      </c>
      <c r="J30" s="108" t="s">
        <v>20</v>
      </c>
      <c r="K30" s="108"/>
      <c r="L30" s="108"/>
      <c r="M30" s="108"/>
      <c r="N30" s="154"/>
      <c r="O30" s="154"/>
      <c r="P30" s="124"/>
      <c r="Q30" s="128">
        <f>F30*I30</f>
        <v>35</v>
      </c>
      <c r="R30" s="129">
        <v>75000</v>
      </c>
      <c r="S30" s="113">
        <f>SUM(Q30*R30)</f>
        <v>2625000</v>
      </c>
      <c r="U30" s="38"/>
      <c r="V30" s="38"/>
      <c r="W30" s="38"/>
    </row>
    <row r="31" spans="1:23">
      <c r="A31" s="104"/>
      <c r="B31" s="127"/>
      <c r="C31" s="372"/>
      <c r="D31" s="373"/>
      <c r="E31" s="124"/>
      <c r="F31" s="107"/>
      <c r="G31" s="108"/>
      <c r="H31" s="109"/>
      <c r="I31" s="109"/>
      <c r="J31" s="108"/>
      <c r="K31" s="109"/>
      <c r="L31" s="109"/>
      <c r="M31" s="109"/>
      <c r="N31" s="109"/>
      <c r="O31" s="109"/>
      <c r="P31" s="110"/>
      <c r="Q31" s="128"/>
      <c r="R31" s="129"/>
      <c r="S31" s="113"/>
      <c r="U31" s="38"/>
      <c r="V31" s="38"/>
      <c r="W31" s="38"/>
    </row>
    <row r="32" spans="1:23" ht="18">
      <c r="A32" s="115" t="s">
        <v>29</v>
      </c>
      <c r="B32" s="125" t="s">
        <v>30</v>
      </c>
      <c r="C32" s="372"/>
      <c r="D32" s="373"/>
      <c r="E32" s="124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8"/>
      <c r="Q32" s="118"/>
      <c r="R32" s="126"/>
      <c r="S32" s="131">
        <f>S33+S34</f>
        <v>16000000</v>
      </c>
      <c r="T32" s="34"/>
      <c r="U32" s="38"/>
      <c r="V32" s="38"/>
      <c r="W32" s="38"/>
    </row>
    <row r="33" spans="1:23">
      <c r="A33" s="104"/>
      <c r="B33" s="110" t="s">
        <v>66</v>
      </c>
      <c r="C33" s="372"/>
      <c r="D33" s="373"/>
      <c r="E33" s="124"/>
      <c r="F33" s="107">
        <v>2</v>
      </c>
      <c r="G33" s="108" t="s">
        <v>23</v>
      </c>
      <c r="H33" s="109" t="s">
        <v>19</v>
      </c>
      <c r="I33" s="109">
        <v>20</v>
      </c>
      <c r="J33" s="108" t="s">
        <v>49</v>
      </c>
      <c r="K33" s="109" t="s">
        <v>19</v>
      </c>
      <c r="L33" s="109">
        <v>1</v>
      </c>
      <c r="M33" s="108" t="s">
        <v>20</v>
      </c>
      <c r="N33" s="154"/>
      <c r="O33" s="154"/>
      <c r="P33" s="124"/>
      <c r="Q33" s="128">
        <f>F33*I33*L33</f>
        <v>40</v>
      </c>
      <c r="R33" s="129">
        <v>200000</v>
      </c>
      <c r="S33" s="113">
        <f>SUM(Q33*R33)</f>
        <v>8000000</v>
      </c>
      <c r="U33" s="38"/>
      <c r="V33" s="38"/>
      <c r="W33" s="38"/>
    </row>
    <row r="34" spans="1:23">
      <c r="A34" s="104"/>
      <c r="B34" s="110" t="s">
        <v>94</v>
      </c>
      <c r="C34" s="372"/>
      <c r="D34" s="373"/>
      <c r="E34" s="124"/>
      <c r="F34" s="107">
        <v>2</v>
      </c>
      <c r="G34" s="108" t="s">
        <v>23</v>
      </c>
      <c r="H34" s="109" t="s">
        <v>19</v>
      </c>
      <c r="I34" s="109">
        <v>20</v>
      </c>
      <c r="J34" s="108" t="s">
        <v>49</v>
      </c>
      <c r="K34" s="109" t="s">
        <v>19</v>
      </c>
      <c r="L34" s="109">
        <v>1</v>
      </c>
      <c r="M34" s="108" t="s">
        <v>20</v>
      </c>
      <c r="N34" s="154"/>
      <c r="O34" s="154"/>
      <c r="P34" s="124"/>
      <c r="Q34" s="128">
        <f>F34*I34*L34</f>
        <v>40</v>
      </c>
      <c r="R34" s="129">
        <v>200000</v>
      </c>
      <c r="S34" s="113">
        <f>SUM(Q34*R34)</f>
        <v>8000000</v>
      </c>
      <c r="U34" s="38"/>
      <c r="V34" s="38"/>
      <c r="W34" s="38"/>
    </row>
    <row r="35" spans="1:23">
      <c r="A35" s="104"/>
      <c r="B35" s="110"/>
      <c r="C35" s="372"/>
      <c r="D35" s="373"/>
      <c r="E35" s="124"/>
      <c r="F35" s="132"/>
      <c r="G35" s="109"/>
      <c r="H35" s="109"/>
      <c r="I35" s="109"/>
      <c r="J35" s="109"/>
      <c r="K35" s="109"/>
      <c r="L35" s="109"/>
      <c r="M35" s="109"/>
      <c r="N35" s="109"/>
      <c r="O35" s="109"/>
      <c r="P35" s="128"/>
      <c r="Q35" s="128"/>
      <c r="R35" s="133"/>
      <c r="S35" s="113"/>
      <c r="T35" s="9"/>
      <c r="U35" s="38"/>
      <c r="V35" s="38"/>
      <c r="W35" s="38"/>
    </row>
    <row r="36" spans="1:23">
      <c r="A36" s="134">
        <v>524119</v>
      </c>
      <c r="B36" s="135" t="s">
        <v>51</v>
      </c>
      <c r="C36" s="372"/>
      <c r="D36" s="373"/>
      <c r="E36" s="136"/>
      <c r="F36" s="137"/>
      <c r="G36" s="137"/>
      <c r="H36" s="137"/>
      <c r="I36" s="138"/>
      <c r="J36" s="138"/>
      <c r="K36" s="138"/>
      <c r="L36" s="137"/>
      <c r="M36" s="137"/>
      <c r="N36" s="137"/>
      <c r="O36" s="137"/>
      <c r="P36" s="139"/>
      <c r="Q36" s="139"/>
      <c r="R36" s="140"/>
      <c r="S36" s="141">
        <f>SUM(S37:S46)</f>
        <v>49169000</v>
      </c>
      <c r="T36" s="9"/>
      <c r="U36" s="38"/>
      <c r="V36" s="38"/>
      <c r="W36" s="38"/>
    </row>
    <row r="37" spans="1:23" s="22" customFormat="1" ht="27.75" customHeight="1">
      <c r="A37" s="142"/>
      <c r="B37" s="110" t="s">
        <v>68</v>
      </c>
      <c r="C37" s="372"/>
      <c r="D37" s="373"/>
      <c r="E37" s="144"/>
      <c r="F37" s="107">
        <v>2</v>
      </c>
      <c r="G37" s="108" t="s">
        <v>23</v>
      </c>
      <c r="H37" s="109" t="s">
        <v>19</v>
      </c>
      <c r="I37" s="109">
        <v>4</v>
      </c>
      <c r="J37" s="108" t="s">
        <v>28</v>
      </c>
      <c r="K37" s="109" t="s">
        <v>19</v>
      </c>
      <c r="L37" s="109">
        <v>1</v>
      </c>
      <c r="M37" s="108" t="s">
        <v>20</v>
      </c>
      <c r="N37" s="171"/>
      <c r="O37" s="171"/>
      <c r="P37" s="172"/>
      <c r="Q37" s="128">
        <f t="shared" ref="Q37:Q46" si="0">F37*I37*L37</f>
        <v>8</v>
      </c>
      <c r="R37" s="129">
        <v>360000</v>
      </c>
      <c r="S37" s="113">
        <f>SUM(Q37*R37)</f>
        <v>2880000</v>
      </c>
      <c r="U37" s="38"/>
      <c r="V37" s="38"/>
      <c r="W37" s="38"/>
    </row>
    <row r="38" spans="1:23">
      <c r="A38" s="142"/>
      <c r="B38" s="110" t="s">
        <v>69</v>
      </c>
      <c r="C38" s="372"/>
      <c r="D38" s="373"/>
      <c r="E38" s="124"/>
      <c r="F38" s="107">
        <v>1</v>
      </c>
      <c r="G38" s="108" t="s">
        <v>23</v>
      </c>
      <c r="H38" s="109" t="s">
        <v>19</v>
      </c>
      <c r="I38" s="109">
        <v>4</v>
      </c>
      <c r="J38" s="108" t="s">
        <v>28</v>
      </c>
      <c r="K38" s="109" t="s">
        <v>19</v>
      </c>
      <c r="L38" s="109">
        <v>1</v>
      </c>
      <c r="M38" s="108" t="s">
        <v>20</v>
      </c>
      <c r="N38" s="154"/>
      <c r="O38" s="154"/>
      <c r="P38" s="124"/>
      <c r="Q38" s="128">
        <f t="shared" si="0"/>
        <v>4</v>
      </c>
      <c r="R38" s="129">
        <v>360000</v>
      </c>
      <c r="S38" s="113">
        <f>SUM(Q38*R38)</f>
        <v>1440000</v>
      </c>
      <c r="U38" s="38"/>
      <c r="V38" s="38"/>
      <c r="W38" s="38"/>
    </row>
    <row r="39" spans="1:23">
      <c r="A39" s="145"/>
      <c r="B39" s="110" t="s">
        <v>70</v>
      </c>
      <c r="C39" s="372"/>
      <c r="D39" s="373"/>
      <c r="E39" s="124"/>
      <c r="F39" s="107">
        <v>2</v>
      </c>
      <c r="G39" s="108" t="s">
        <v>23</v>
      </c>
      <c r="H39" s="109" t="s">
        <v>19</v>
      </c>
      <c r="I39" s="109">
        <v>3</v>
      </c>
      <c r="J39" s="108" t="s">
        <v>28</v>
      </c>
      <c r="K39" s="109" t="s">
        <v>19</v>
      </c>
      <c r="L39" s="109">
        <v>1</v>
      </c>
      <c r="M39" s="108" t="s">
        <v>20</v>
      </c>
      <c r="N39" s="154"/>
      <c r="O39" s="154"/>
      <c r="P39" s="124"/>
      <c r="Q39" s="128">
        <f t="shared" si="0"/>
        <v>6</v>
      </c>
      <c r="R39" s="129">
        <v>1030000</v>
      </c>
      <c r="S39" s="113">
        <f>SUM(Q39*R39)</f>
        <v>6180000</v>
      </c>
      <c r="U39" s="38"/>
      <c r="V39" s="38"/>
      <c r="W39" s="38"/>
    </row>
    <row r="40" spans="1:23">
      <c r="A40" s="145"/>
      <c r="B40" s="110" t="s">
        <v>71</v>
      </c>
      <c r="C40" s="372"/>
      <c r="D40" s="373"/>
      <c r="E40" s="124"/>
      <c r="F40" s="107">
        <v>1</v>
      </c>
      <c r="G40" s="108" t="s">
        <v>23</v>
      </c>
      <c r="H40" s="109" t="s">
        <v>19</v>
      </c>
      <c r="I40" s="109">
        <v>3</v>
      </c>
      <c r="J40" s="108" t="s">
        <v>28</v>
      </c>
      <c r="K40" s="109" t="s">
        <v>19</v>
      </c>
      <c r="L40" s="109">
        <v>1</v>
      </c>
      <c r="M40" s="108" t="s">
        <v>20</v>
      </c>
      <c r="N40" s="154"/>
      <c r="O40" s="154"/>
      <c r="P40" s="124"/>
      <c r="Q40" s="128">
        <f t="shared" si="0"/>
        <v>3</v>
      </c>
      <c r="R40" s="129">
        <v>680000</v>
      </c>
      <c r="S40" s="113">
        <f>SUM(Q40*R40)</f>
        <v>2040000</v>
      </c>
      <c r="U40" s="38"/>
      <c r="V40" s="38"/>
      <c r="W40" s="38"/>
    </row>
    <row r="41" spans="1:23">
      <c r="A41" s="146"/>
      <c r="B41" s="110" t="s">
        <v>72</v>
      </c>
      <c r="C41" s="372"/>
      <c r="D41" s="373"/>
      <c r="E41" s="124"/>
      <c r="F41" s="107">
        <v>3</v>
      </c>
      <c r="G41" s="108" t="s">
        <v>23</v>
      </c>
      <c r="H41" s="109" t="s">
        <v>19</v>
      </c>
      <c r="I41" s="109">
        <v>1</v>
      </c>
      <c r="J41" s="108" t="s">
        <v>24</v>
      </c>
      <c r="K41" s="109" t="s">
        <v>19</v>
      </c>
      <c r="L41" s="109">
        <v>1</v>
      </c>
      <c r="M41" s="108" t="s">
        <v>20</v>
      </c>
      <c r="N41" s="154"/>
      <c r="O41" s="154"/>
      <c r="P41" s="124"/>
      <c r="Q41" s="128">
        <f t="shared" si="0"/>
        <v>3</v>
      </c>
      <c r="R41" s="129">
        <v>7763000</v>
      </c>
      <c r="S41" s="113">
        <f>SUM(Q41*R41)</f>
        <v>23289000</v>
      </c>
      <c r="U41" s="38"/>
      <c r="V41" s="38"/>
      <c r="W41" s="38"/>
    </row>
    <row r="42" spans="1:23">
      <c r="A42" s="104"/>
      <c r="B42" s="127" t="s">
        <v>62</v>
      </c>
      <c r="C42" s="154"/>
      <c r="D42" s="124"/>
      <c r="E42" s="124"/>
      <c r="F42" s="107">
        <v>30</v>
      </c>
      <c r="G42" s="108" t="s">
        <v>23</v>
      </c>
      <c r="H42" s="109" t="s">
        <v>19</v>
      </c>
      <c r="I42" s="109">
        <v>3</v>
      </c>
      <c r="J42" s="108" t="s">
        <v>28</v>
      </c>
      <c r="K42" s="108" t="s">
        <v>19</v>
      </c>
      <c r="L42" s="108">
        <v>1</v>
      </c>
      <c r="M42" s="108" t="s">
        <v>20</v>
      </c>
      <c r="N42" s="154"/>
      <c r="O42" s="154"/>
      <c r="P42" s="124"/>
      <c r="Q42" s="128">
        <f t="shared" si="0"/>
        <v>90</v>
      </c>
      <c r="R42" s="129">
        <v>100000</v>
      </c>
      <c r="S42" s="113">
        <f>Q42*R42</f>
        <v>9000000</v>
      </c>
      <c r="U42" s="38"/>
      <c r="V42" s="38"/>
      <c r="W42" s="38"/>
    </row>
    <row r="43" spans="1:23">
      <c r="A43" s="104"/>
      <c r="B43" s="114" t="s">
        <v>63</v>
      </c>
      <c r="C43" s="154"/>
      <c r="D43" s="124"/>
      <c r="E43" s="124"/>
      <c r="F43" s="107">
        <v>2</v>
      </c>
      <c r="G43" s="108" t="s">
        <v>23</v>
      </c>
      <c r="H43" s="109" t="s">
        <v>19</v>
      </c>
      <c r="I43" s="109">
        <v>3</v>
      </c>
      <c r="J43" s="108" t="s">
        <v>28</v>
      </c>
      <c r="K43" s="108" t="s">
        <v>19</v>
      </c>
      <c r="L43" s="108">
        <v>1</v>
      </c>
      <c r="M43" s="108" t="s">
        <v>20</v>
      </c>
      <c r="N43" s="154"/>
      <c r="O43" s="154"/>
      <c r="P43" s="124"/>
      <c r="Q43" s="128">
        <f t="shared" si="0"/>
        <v>6</v>
      </c>
      <c r="R43" s="129">
        <v>100000</v>
      </c>
      <c r="S43" s="113">
        <f>Q43*R43</f>
        <v>600000</v>
      </c>
      <c r="U43" s="38"/>
      <c r="V43" s="38"/>
      <c r="W43" s="38"/>
    </row>
    <row r="44" spans="1:23">
      <c r="A44" s="104"/>
      <c r="B44" s="114" t="s">
        <v>64</v>
      </c>
      <c r="C44" s="154"/>
      <c r="D44" s="124"/>
      <c r="E44" s="124"/>
      <c r="F44" s="107">
        <v>30</v>
      </c>
      <c r="G44" s="108" t="s">
        <v>23</v>
      </c>
      <c r="H44" s="109" t="s">
        <v>19</v>
      </c>
      <c r="I44" s="109">
        <v>1</v>
      </c>
      <c r="J44" s="108" t="s">
        <v>24</v>
      </c>
      <c r="K44" s="108" t="s">
        <v>19</v>
      </c>
      <c r="L44" s="108">
        <v>1</v>
      </c>
      <c r="M44" s="108" t="s">
        <v>20</v>
      </c>
      <c r="N44" s="154"/>
      <c r="O44" s="154"/>
      <c r="P44" s="124"/>
      <c r="Q44" s="128">
        <f t="shared" si="0"/>
        <v>30</v>
      </c>
      <c r="R44" s="129">
        <v>110000</v>
      </c>
      <c r="S44" s="113">
        <f>Q44*R44</f>
        <v>3300000</v>
      </c>
      <c r="U44" s="38"/>
      <c r="V44" s="38"/>
      <c r="W44" s="38"/>
    </row>
    <row r="45" spans="1:23">
      <c r="A45" s="104"/>
      <c r="B45" s="114" t="s">
        <v>65</v>
      </c>
      <c r="C45" s="154"/>
      <c r="D45" s="124"/>
      <c r="E45" s="124"/>
      <c r="F45" s="107">
        <v>2</v>
      </c>
      <c r="G45" s="108" t="s">
        <v>23</v>
      </c>
      <c r="H45" s="109" t="s">
        <v>19</v>
      </c>
      <c r="I45" s="109">
        <v>1</v>
      </c>
      <c r="J45" s="108" t="s">
        <v>24</v>
      </c>
      <c r="K45" s="108" t="s">
        <v>19</v>
      </c>
      <c r="L45" s="108">
        <v>1</v>
      </c>
      <c r="M45" s="108" t="s">
        <v>20</v>
      </c>
      <c r="N45" s="154"/>
      <c r="O45" s="154"/>
      <c r="P45" s="124"/>
      <c r="Q45" s="128">
        <f t="shared" si="0"/>
        <v>2</v>
      </c>
      <c r="R45" s="129">
        <v>110000</v>
      </c>
      <c r="S45" s="113">
        <f>Q45*R45</f>
        <v>220000</v>
      </c>
      <c r="U45" s="38"/>
      <c r="V45" s="38"/>
      <c r="W45" s="38"/>
    </row>
    <row r="46" spans="1:23" ht="16.5" thickBot="1">
      <c r="A46" s="186"/>
      <c r="B46" s="191" t="s">
        <v>100</v>
      </c>
      <c r="C46" s="174"/>
      <c r="D46" s="147"/>
      <c r="E46" s="147"/>
      <c r="F46" s="173">
        <v>2</v>
      </c>
      <c r="G46" s="148" t="s">
        <v>23</v>
      </c>
      <c r="H46" s="149" t="s">
        <v>19</v>
      </c>
      <c r="I46" s="149">
        <v>1</v>
      </c>
      <c r="J46" s="148" t="s">
        <v>24</v>
      </c>
      <c r="K46" s="148" t="s">
        <v>19</v>
      </c>
      <c r="L46" s="148">
        <v>1</v>
      </c>
      <c r="M46" s="148" t="s">
        <v>20</v>
      </c>
      <c r="N46" s="174"/>
      <c r="O46" s="174"/>
      <c r="P46" s="147"/>
      <c r="Q46" s="151">
        <f t="shared" si="0"/>
        <v>2</v>
      </c>
      <c r="R46" s="152">
        <v>110000</v>
      </c>
      <c r="S46" s="153">
        <f>Q46*R46</f>
        <v>220000</v>
      </c>
      <c r="U46" s="38"/>
      <c r="V46" s="38"/>
      <c r="W46" s="38"/>
    </row>
    <row r="47" spans="1:23">
      <c r="A47" s="80"/>
    </row>
    <row r="48" spans="1:23">
      <c r="A48" s="80"/>
    </row>
    <row r="49" spans="1:1">
      <c r="A49" s="80"/>
    </row>
    <row r="50" spans="1:1">
      <c r="A50" s="80"/>
    </row>
    <row r="51" spans="1:1" ht="42" customHeight="1">
      <c r="A51" s="80"/>
    </row>
    <row r="52" spans="1:1">
      <c r="A52" s="80"/>
    </row>
    <row r="53" spans="1:1">
      <c r="A53" s="80"/>
    </row>
    <row r="54" spans="1:1">
      <c r="A54" s="80"/>
    </row>
    <row r="55" spans="1:1">
      <c r="A55" s="80"/>
    </row>
    <row r="56" spans="1:1">
      <c r="A56" s="80"/>
    </row>
    <row r="57" spans="1:1">
      <c r="A57" s="80"/>
    </row>
    <row r="58" spans="1:1">
      <c r="A58" s="80"/>
    </row>
    <row r="59" spans="1:1">
      <c r="A59" s="80"/>
    </row>
    <row r="60" spans="1:1">
      <c r="A60" s="80"/>
    </row>
    <row r="61" spans="1:1">
      <c r="A61" s="80"/>
    </row>
    <row r="62" spans="1:1">
      <c r="A62" s="80"/>
    </row>
    <row r="63" spans="1:1">
      <c r="A63" s="80"/>
    </row>
    <row r="64" spans="1:1">
      <c r="A64" s="80"/>
    </row>
    <row r="65" spans="1:1">
      <c r="A65" s="80"/>
    </row>
    <row r="66" spans="1:1">
      <c r="A66" s="80"/>
    </row>
    <row r="67" spans="1:1">
      <c r="A67" s="80"/>
    </row>
    <row r="68" spans="1:1">
      <c r="A68" s="80"/>
    </row>
    <row r="69" spans="1:1">
      <c r="A69" s="80"/>
    </row>
    <row r="70" spans="1:1">
      <c r="A70" s="80"/>
    </row>
    <row r="71" spans="1:1">
      <c r="A71" s="80"/>
    </row>
    <row r="72" spans="1:1">
      <c r="A72" s="80"/>
    </row>
    <row r="73" spans="1:1">
      <c r="A73" s="80"/>
    </row>
    <row r="74" spans="1:1">
      <c r="A74" s="80"/>
    </row>
    <row r="75" spans="1:1">
      <c r="A75" s="80"/>
    </row>
    <row r="76" spans="1:1">
      <c r="A76" s="80"/>
    </row>
    <row r="77" spans="1:1">
      <c r="A77" s="80"/>
    </row>
    <row r="78" spans="1:1">
      <c r="A78" s="80"/>
    </row>
    <row r="79" spans="1:1">
      <c r="A79" s="80"/>
    </row>
    <row r="80" spans="1:1">
      <c r="A80" s="80"/>
    </row>
    <row r="81" spans="1:1">
      <c r="A81" s="80"/>
    </row>
    <row r="82" spans="1:1">
      <c r="A82" s="80"/>
    </row>
    <row r="83" spans="1:1">
      <c r="A83" s="80"/>
    </row>
    <row r="84" spans="1:1">
      <c r="A84" s="80"/>
    </row>
    <row r="85" spans="1:1">
      <c r="A85" s="80"/>
    </row>
    <row r="86" spans="1:1">
      <c r="A86" s="80"/>
    </row>
    <row r="87" spans="1:1">
      <c r="A87" s="80"/>
    </row>
    <row r="88" spans="1:1">
      <c r="A88" s="80"/>
    </row>
    <row r="89" spans="1:1">
      <c r="A89" s="80"/>
    </row>
    <row r="90" spans="1:1">
      <c r="A90" s="80"/>
    </row>
    <row r="91" spans="1:1">
      <c r="A91" s="80"/>
    </row>
    <row r="92" spans="1:1">
      <c r="A92" s="80"/>
    </row>
    <row r="93" spans="1:1">
      <c r="A93" s="80"/>
    </row>
    <row r="94" spans="1:1">
      <c r="A94" s="80"/>
    </row>
    <row r="95" spans="1:1">
      <c r="A95" s="80"/>
    </row>
    <row r="96" spans="1:1">
      <c r="A96" s="80"/>
    </row>
    <row r="97" spans="1:1">
      <c r="A97" s="80"/>
    </row>
    <row r="98" spans="1:1">
      <c r="A98" s="80"/>
    </row>
    <row r="99" spans="1:1">
      <c r="A99" s="80"/>
    </row>
    <row r="100" spans="1:1">
      <c r="A100" s="80"/>
    </row>
    <row r="101" spans="1:1">
      <c r="A101" s="80"/>
    </row>
    <row r="102" spans="1:1">
      <c r="A102" s="80"/>
    </row>
    <row r="103" spans="1:1">
      <c r="A103" s="80"/>
    </row>
    <row r="104" spans="1:1">
      <c r="A104" s="80"/>
    </row>
    <row r="105" spans="1:1">
      <c r="A105" s="80"/>
    </row>
    <row r="106" spans="1:1">
      <c r="A106" s="80"/>
    </row>
    <row r="107" spans="1:1">
      <c r="A107" s="80"/>
    </row>
    <row r="108" spans="1:1">
      <c r="A108" s="80"/>
    </row>
    <row r="109" spans="1:1">
      <c r="A109" s="80"/>
    </row>
    <row r="110" spans="1:1">
      <c r="A110" s="80"/>
    </row>
    <row r="111" spans="1:1">
      <c r="A111" s="80"/>
    </row>
    <row r="112" spans="1:1">
      <c r="A112" s="80"/>
    </row>
    <row r="113" spans="1:1">
      <c r="A113" s="80"/>
    </row>
    <row r="114" spans="1:1">
      <c r="A114" s="80"/>
    </row>
    <row r="115" spans="1:1">
      <c r="A115" s="80"/>
    </row>
    <row r="116" spans="1:1">
      <c r="A116" s="80"/>
    </row>
    <row r="117" spans="1:1">
      <c r="A117" s="80"/>
    </row>
    <row r="118" spans="1:1">
      <c r="A118" s="80"/>
    </row>
    <row r="119" spans="1:1">
      <c r="A119" s="80"/>
    </row>
    <row r="120" spans="1:1">
      <c r="A120" s="80"/>
    </row>
    <row r="121" spans="1:1">
      <c r="A121" s="80"/>
    </row>
    <row r="122" spans="1:1">
      <c r="A122" s="80"/>
    </row>
    <row r="123" spans="1:1">
      <c r="A123" s="80"/>
    </row>
    <row r="124" spans="1:1">
      <c r="A124" s="80"/>
    </row>
    <row r="125" spans="1:1">
      <c r="A125" s="80"/>
    </row>
    <row r="126" spans="1:1">
      <c r="A126" s="80"/>
    </row>
    <row r="127" spans="1:1">
      <c r="A127" s="80"/>
    </row>
    <row r="128" spans="1:1">
      <c r="A128" s="80"/>
    </row>
    <row r="129" spans="1:1">
      <c r="A129" s="80"/>
    </row>
    <row r="130" spans="1:1">
      <c r="A130" s="80"/>
    </row>
    <row r="131" spans="1:1">
      <c r="A131" s="80"/>
    </row>
    <row r="132" spans="1:1">
      <c r="A132" s="80"/>
    </row>
    <row r="133" spans="1:1">
      <c r="A133" s="80"/>
    </row>
    <row r="134" spans="1:1">
      <c r="A134" s="80"/>
    </row>
    <row r="135" spans="1:1">
      <c r="A135" s="80"/>
    </row>
    <row r="136" spans="1:1">
      <c r="A136" s="80"/>
    </row>
    <row r="137" spans="1:1">
      <c r="A137" s="80"/>
    </row>
    <row r="138" spans="1:1">
      <c r="A138" s="80"/>
    </row>
    <row r="139" spans="1:1">
      <c r="A139" s="80"/>
    </row>
    <row r="140" spans="1:1">
      <c r="A140" s="80"/>
    </row>
    <row r="141" spans="1:1">
      <c r="A141" s="80"/>
    </row>
    <row r="142" spans="1:1">
      <c r="A142" s="80"/>
    </row>
    <row r="143" spans="1:1">
      <c r="A143" s="80"/>
    </row>
    <row r="144" spans="1:1">
      <c r="A144" s="80"/>
    </row>
    <row r="145" spans="1:1">
      <c r="A145" s="80"/>
    </row>
    <row r="146" spans="1:1">
      <c r="A146" s="80"/>
    </row>
    <row r="147" spans="1:1">
      <c r="A147" s="80"/>
    </row>
    <row r="148" spans="1:1">
      <c r="A148" s="80"/>
    </row>
    <row r="149" spans="1:1">
      <c r="A149" s="80"/>
    </row>
    <row r="150" spans="1:1">
      <c r="A150" s="80"/>
    </row>
    <row r="151" spans="1:1">
      <c r="A151" s="80"/>
    </row>
    <row r="152" spans="1:1">
      <c r="A152" s="80"/>
    </row>
    <row r="153" spans="1:1">
      <c r="A153" s="80"/>
    </row>
    <row r="154" spans="1:1">
      <c r="A154" s="80"/>
    </row>
    <row r="155" spans="1:1">
      <c r="A155" s="80"/>
    </row>
    <row r="156" spans="1:1">
      <c r="A156" s="80"/>
    </row>
    <row r="157" spans="1:1">
      <c r="A157" s="80"/>
    </row>
  </sheetData>
  <mergeCells count="17">
    <mergeCell ref="C18:D41"/>
    <mergeCell ref="R13:R15"/>
    <mergeCell ref="S13:S15"/>
    <mergeCell ref="U13:W14"/>
    <mergeCell ref="U15:W15"/>
    <mergeCell ref="F16:M16"/>
    <mergeCell ref="C13:D15"/>
    <mergeCell ref="C16:D16"/>
    <mergeCell ref="C17:D17"/>
    <mergeCell ref="A13:A15"/>
    <mergeCell ref="E13:E15"/>
    <mergeCell ref="F13:Q13"/>
    <mergeCell ref="A2:S2"/>
    <mergeCell ref="A3:S3"/>
    <mergeCell ref="D7:S7"/>
    <mergeCell ref="D8:S8"/>
    <mergeCell ref="D11:E11"/>
  </mergeCells>
  <printOptions horizontalCentered="1"/>
  <pageMargins left="0.19685039370078741" right="0" top="0.59055118110236227" bottom="0.39370078740157483" header="0" footer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54"/>
  <sheetViews>
    <sheetView topLeftCell="A27" zoomScaleSheetLayoutView="78" workbookViewId="0">
      <selection activeCell="A17" sqref="A17:S42"/>
    </sheetView>
  </sheetViews>
  <sheetFormatPr defaultColWidth="8.85546875" defaultRowHeight="15.75"/>
  <cols>
    <col min="1" max="1" width="10.7109375" style="81" customWidth="1"/>
    <col min="2" max="2" width="42.28515625" style="80" customWidth="1"/>
    <col min="3" max="3" width="3.28515625" style="80" customWidth="1"/>
    <col min="4" max="4" width="8.42578125" style="80" customWidth="1"/>
    <col min="5" max="5" width="17.7109375" style="80" customWidth="1"/>
    <col min="6" max="6" width="4" style="81" bestFit="1" customWidth="1"/>
    <col min="7" max="7" width="4.85546875" style="81" customWidth="1"/>
    <col min="8" max="8" width="2.140625" style="81" bestFit="1" customWidth="1"/>
    <col min="9" max="9" width="3" style="81" bestFit="1" customWidth="1"/>
    <col min="10" max="10" width="7.140625" style="81" customWidth="1"/>
    <col min="11" max="11" width="2.140625" style="81" customWidth="1"/>
    <col min="12" max="12" width="2.42578125" style="81" bestFit="1" customWidth="1"/>
    <col min="13" max="13" width="4.42578125" style="81" bestFit="1" customWidth="1"/>
    <col min="14" max="14" width="2.140625" style="81" bestFit="1" customWidth="1"/>
    <col min="15" max="15" width="2.42578125" style="81" bestFit="1" customWidth="1"/>
    <col min="16" max="16" width="4.28515625" style="81" bestFit="1" customWidth="1"/>
    <col min="17" max="17" width="5.140625" style="81" bestFit="1" customWidth="1"/>
    <col min="18" max="18" width="11" style="80" bestFit="1" customWidth="1"/>
    <col min="19" max="19" width="16.42578125" style="80" customWidth="1"/>
    <col min="20" max="16384" width="8.85546875" style="7"/>
  </cols>
  <sheetData>
    <row r="1" spans="1:19">
      <c r="A1" s="79"/>
    </row>
    <row r="2" spans="1:19" ht="15">
      <c r="A2" s="368" t="s">
        <v>5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</row>
    <row r="3" spans="1:19" ht="15">
      <c r="A3" s="368" t="s">
        <v>15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</row>
    <row r="4" spans="1:19" ht="1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</row>
    <row r="5" spans="1:19" ht="15">
      <c r="A5" s="83" t="s">
        <v>31</v>
      </c>
      <c r="B5" s="83"/>
      <c r="C5" s="83"/>
      <c r="D5" s="85" t="s">
        <v>40</v>
      </c>
      <c r="E5" s="85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5"/>
      <c r="S5" s="85"/>
    </row>
    <row r="6" spans="1:19" ht="15">
      <c r="A6" s="83" t="s">
        <v>6</v>
      </c>
      <c r="B6" s="83"/>
      <c r="C6" s="84" t="s">
        <v>92</v>
      </c>
      <c r="D6" s="85" t="s">
        <v>39</v>
      </c>
      <c r="E6" s="85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5"/>
      <c r="S6" s="85"/>
    </row>
    <row r="7" spans="1:19" ht="29.25" customHeight="1">
      <c r="A7" s="83" t="s">
        <v>7</v>
      </c>
      <c r="B7" s="83"/>
      <c r="C7" s="84" t="s">
        <v>92</v>
      </c>
      <c r="D7" s="369" t="s">
        <v>38</v>
      </c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</row>
    <row r="8" spans="1:19" ht="29.25" customHeight="1">
      <c r="A8" s="83" t="s">
        <v>8</v>
      </c>
      <c r="B8" s="83"/>
      <c r="C8" s="84" t="s">
        <v>92</v>
      </c>
      <c r="D8" s="369" t="s">
        <v>37</v>
      </c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</row>
    <row r="9" spans="1:19" s="25" customFormat="1" ht="15">
      <c r="A9" s="161" t="s">
        <v>2</v>
      </c>
      <c r="B9" s="161"/>
      <c r="C9" s="84" t="s">
        <v>92</v>
      </c>
      <c r="D9" s="85" t="s">
        <v>44</v>
      </c>
      <c r="E9" s="85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5"/>
      <c r="S9" s="85"/>
    </row>
    <row r="10" spans="1:19" ht="15">
      <c r="A10" s="161" t="s">
        <v>9</v>
      </c>
      <c r="B10" s="161"/>
      <c r="C10" s="84" t="s">
        <v>92</v>
      </c>
      <c r="D10" s="85" t="s">
        <v>36</v>
      </c>
      <c r="E10" s="85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5"/>
      <c r="S10" s="85"/>
    </row>
    <row r="11" spans="1:19" s="25" customFormat="1" ht="15">
      <c r="A11" s="161" t="s">
        <v>10</v>
      </c>
      <c r="B11" s="161"/>
      <c r="C11" s="84" t="s">
        <v>92</v>
      </c>
      <c r="D11" s="370" t="s">
        <v>43</v>
      </c>
      <c r="E11" s="371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5"/>
      <c r="S11" s="85"/>
    </row>
    <row r="12" spans="1:19" ht="16.5" thickBot="1"/>
    <row r="13" spans="1:19" s="14" customFormat="1" ht="15" customHeight="1">
      <c r="A13" s="351" t="s">
        <v>0</v>
      </c>
      <c r="B13" s="88" t="s">
        <v>1</v>
      </c>
      <c r="C13" s="354" t="s">
        <v>34</v>
      </c>
      <c r="D13" s="355"/>
      <c r="E13" s="378" t="s">
        <v>35</v>
      </c>
      <c r="F13" s="382" t="s">
        <v>3</v>
      </c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4"/>
      <c r="R13" s="362" t="s">
        <v>97</v>
      </c>
      <c r="S13" s="365" t="s">
        <v>4</v>
      </c>
    </row>
    <row r="14" spans="1:19" s="14" customFormat="1" ht="15" customHeight="1">
      <c r="A14" s="352"/>
      <c r="B14" s="89" t="s">
        <v>41</v>
      </c>
      <c r="C14" s="356"/>
      <c r="D14" s="357"/>
      <c r="E14" s="379"/>
      <c r="F14" s="90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2" t="s">
        <v>32</v>
      </c>
      <c r="R14" s="363"/>
      <c r="S14" s="366"/>
    </row>
    <row r="15" spans="1:19" s="14" customFormat="1" ht="15" customHeight="1" thickBot="1">
      <c r="A15" s="353"/>
      <c r="B15" s="93" t="s">
        <v>42</v>
      </c>
      <c r="C15" s="358"/>
      <c r="D15" s="359"/>
      <c r="E15" s="380"/>
      <c r="F15" s="94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6"/>
      <c r="R15" s="364"/>
      <c r="S15" s="367"/>
    </row>
    <row r="16" spans="1:19">
      <c r="A16" s="175">
        <v>1</v>
      </c>
      <c r="B16" s="176">
        <v>2</v>
      </c>
      <c r="C16" s="360">
        <v>3</v>
      </c>
      <c r="D16" s="361"/>
      <c r="E16" s="177">
        <v>4</v>
      </c>
      <c r="F16" s="390">
        <v>5</v>
      </c>
      <c r="G16" s="391"/>
      <c r="H16" s="391"/>
      <c r="I16" s="391"/>
      <c r="J16" s="391"/>
      <c r="K16" s="391"/>
      <c r="L16" s="391"/>
      <c r="M16" s="391"/>
      <c r="N16" s="178"/>
      <c r="O16" s="178"/>
      <c r="P16" s="178"/>
      <c r="Q16" s="177"/>
      <c r="R16" s="177">
        <v>6</v>
      </c>
      <c r="S16" s="179">
        <v>7</v>
      </c>
    </row>
    <row r="17" spans="1:19" ht="32.25" customHeight="1">
      <c r="A17" s="71" t="s">
        <v>33</v>
      </c>
      <c r="B17" s="72" t="s">
        <v>74</v>
      </c>
      <c r="C17" s="374"/>
      <c r="D17" s="375"/>
      <c r="E17" s="73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5"/>
      <c r="Q17" s="75"/>
      <c r="R17" s="73"/>
      <c r="S17" s="67">
        <f>S18+S22+S27+S30+S34</f>
        <v>37983000</v>
      </c>
    </row>
    <row r="18" spans="1:19" ht="18">
      <c r="A18" s="115" t="s">
        <v>16</v>
      </c>
      <c r="B18" s="125" t="s">
        <v>12</v>
      </c>
      <c r="C18" s="388"/>
      <c r="D18" s="389"/>
      <c r="E18" s="124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8"/>
      <c r="Q18" s="118"/>
      <c r="R18" s="124"/>
      <c r="S18" s="162">
        <f>SUM(S19:S20)</f>
        <v>3430000</v>
      </c>
    </row>
    <row r="19" spans="1:19">
      <c r="A19" s="104"/>
      <c r="B19" s="127" t="s">
        <v>17</v>
      </c>
      <c r="C19" s="372"/>
      <c r="D19" s="373"/>
      <c r="E19" s="124"/>
      <c r="F19" s="107">
        <v>1</v>
      </c>
      <c r="G19" s="108" t="s">
        <v>18</v>
      </c>
      <c r="H19" s="109" t="s">
        <v>19</v>
      </c>
      <c r="I19" s="109">
        <v>1</v>
      </c>
      <c r="J19" s="108" t="s">
        <v>20</v>
      </c>
      <c r="K19" s="108"/>
      <c r="L19" s="108"/>
      <c r="M19" s="108"/>
      <c r="N19" s="117"/>
      <c r="O19" s="117"/>
      <c r="P19" s="118"/>
      <c r="Q19" s="128">
        <f>F19*I19</f>
        <v>1</v>
      </c>
      <c r="R19" s="129">
        <v>1750000</v>
      </c>
      <c r="S19" s="113">
        <f>SUM(Q19*R19)</f>
        <v>1750000</v>
      </c>
    </row>
    <row r="20" spans="1:19">
      <c r="A20" s="104"/>
      <c r="B20" s="110" t="s">
        <v>46</v>
      </c>
      <c r="C20" s="372"/>
      <c r="D20" s="373"/>
      <c r="E20" s="124"/>
      <c r="F20" s="107">
        <v>1</v>
      </c>
      <c r="G20" s="108" t="s">
        <v>18</v>
      </c>
      <c r="H20" s="109" t="s">
        <v>19</v>
      </c>
      <c r="I20" s="109">
        <v>1</v>
      </c>
      <c r="J20" s="108" t="s">
        <v>20</v>
      </c>
      <c r="K20" s="108"/>
      <c r="L20" s="108"/>
      <c r="M20" s="108"/>
      <c r="N20" s="154"/>
      <c r="O20" s="154"/>
      <c r="P20" s="124"/>
      <c r="Q20" s="128">
        <f>F20*I20</f>
        <v>1</v>
      </c>
      <c r="R20" s="129">
        <v>1680000</v>
      </c>
      <c r="S20" s="113">
        <f>SUM(Q20*R20)</f>
        <v>1680000</v>
      </c>
    </row>
    <row r="21" spans="1:19">
      <c r="A21" s="104"/>
      <c r="B21" s="110"/>
      <c r="C21" s="372"/>
      <c r="D21" s="373"/>
      <c r="E21" s="124"/>
      <c r="F21" s="107"/>
      <c r="G21" s="108"/>
      <c r="H21" s="109"/>
      <c r="I21" s="109"/>
      <c r="J21" s="108"/>
      <c r="K21" s="108"/>
      <c r="L21" s="108"/>
      <c r="M21" s="108"/>
      <c r="N21" s="108"/>
      <c r="O21" s="108"/>
      <c r="P21" s="110"/>
      <c r="Q21" s="128"/>
      <c r="R21" s="130"/>
      <c r="S21" s="113"/>
    </row>
    <row r="22" spans="1:19" ht="18">
      <c r="A22" s="115" t="s">
        <v>21</v>
      </c>
      <c r="B22" s="125" t="s">
        <v>22</v>
      </c>
      <c r="C22" s="372"/>
      <c r="D22" s="373"/>
      <c r="E22" s="124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8"/>
      <c r="Q22" s="118"/>
      <c r="R22" s="126"/>
      <c r="S22" s="121">
        <f>SUM(S23:S25)</f>
        <v>1000000</v>
      </c>
    </row>
    <row r="23" spans="1:19">
      <c r="A23" s="104"/>
      <c r="B23" s="127" t="s">
        <v>13</v>
      </c>
      <c r="C23" s="372"/>
      <c r="D23" s="373"/>
      <c r="E23" s="124"/>
      <c r="F23" s="108">
        <v>1</v>
      </c>
      <c r="G23" s="108" t="s">
        <v>23</v>
      </c>
      <c r="H23" s="109" t="s">
        <v>19</v>
      </c>
      <c r="I23" s="109">
        <v>1</v>
      </c>
      <c r="J23" s="108" t="s">
        <v>20</v>
      </c>
      <c r="K23" s="108"/>
      <c r="L23" s="108"/>
      <c r="M23" s="108"/>
      <c r="N23" s="154"/>
      <c r="O23" s="154"/>
      <c r="P23" s="124"/>
      <c r="Q23" s="128">
        <f>F23*I23</f>
        <v>1</v>
      </c>
      <c r="R23" s="129">
        <v>400000</v>
      </c>
      <c r="S23" s="113">
        <f>SUM(Q23*R23)</f>
        <v>400000</v>
      </c>
    </row>
    <row r="24" spans="1:19">
      <c r="A24" s="104"/>
      <c r="B24" s="110" t="s">
        <v>47</v>
      </c>
      <c r="C24" s="372"/>
      <c r="D24" s="373"/>
      <c r="E24" s="124"/>
      <c r="F24" s="108">
        <v>1</v>
      </c>
      <c r="G24" s="108" t="s">
        <v>23</v>
      </c>
      <c r="H24" s="109" t="s">
        <v>19</v>
      </c>
      <c r="I24" s="109">
        <v>1</v>
      </c>
      <c r="J24" s="108" t="s">
        <v>20</v>
      </c>
      <c r="K24" s="108"/>
      <c r="L24" s="108"/>
      <c r="M24" s="108"/>
      <c r="N24" s="154"/>
      <c r="O24" s="154"/>
      <c r="P24" s="124"/>
      <c r="Q24" s="128">
        <f>F24*I24</f>
        <v>1</v>
      </c>
      <c r="R24" s="129">
        <v>300000</v>
      </c>
      <c r="S24" s="113">
        <f>SUM(Q24*R24)</f>
        <v>300000</v>
      </c>
    </row>
    <row r="25" spans="1:19">
      <c r="A25" s="104"/>
      <c r="B25" s="110" t="s">
        <v>58</v>
      </c>
      <c r="C25" s="372"/>
      <c r="D25" s="373"/>
      <c r="E25" s="124"/>
      <c r="F25" s="108">
        <v>1</v>
      </c>
      <c r="G25" s="108" t="s">
        <v>23</v>
      </c>
      <c r="H25" s="109" t="s">
        <v>19</v>
      </c>
      <c r="I25" s="109">
        <v>1</v>
      </c>
      <c r="J25" s="108" t="s">
        <v>20</v>
      </c>
      <c r="K25" s="108"/>
      <c r="L25" s="108"/>
      <c r="M25" s="108"/>
      <c r="N25" s="154"/>
      <c r="O25" s="154"/>
      <c r="P25" s="124"/>
      <c r="Q25" s="128">
        <f>F25*I25</f>
        <v>1</v>
      </c>
      <c r="R25" s="129">
        <v>300000</v>
      </c>
      <c r="S25" s="113">
        <f>SUM(Q25*R25)</f>
        <v>300000</v>
      </c>
    </row>
    <row r="26" spans="1:19">
      <c r="A26" s="104"/>
      <c r="B26" s="110"/>
      <c r="C26" s="372"/>
      <c r="D26" s="373"/>
      <c r="E26" s="124"/>
      <c r="F26" s="108"/>
      <c r="G26" s="108"/>
      <c r="H26" s="109"/>
      <c r="I26" s="109"/>
      <c r="J26" s="108"/>
      <c r="K26" s="108"/>
      <c r="L26" s="108"/>
      <c r="M26" s="108"/>
      <c r="N26" s="108"/>
      <c r="O26" s="108"/>
      <c r="P26" s="110"/>
      <c r="Q26" s="128"/>
      <c r="R26" s="129"/>
      <c r="S26" s="113"/>
    </row>
    <row r="27" spans="1:19" ht="18">
      <c r="A27" s="115" t="s">
        <v>25</v>
      </c>
      <c r="B27" s="125" t="s">
        <v>26</v>
      </c>
      <c r="C27" s="372"/>
      <c r="D27" s="373"/>
      <c r="E27" s="124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8"/>
      <c r="Q27" s="118"/>
      <c r="R27" s="126"/>
      <c r="S27" s="121">
        <f>SUM(S28:S28)</f>
        <v>10080000</v>
      </c>
    </row>
    <row r="28" spans="1:19">
      <c r="A28" s="104"/>
      <c r="B28" s="110" t="s">
        <v>93</v>
      </c>
      <c r="C28" s="372"/>
      <c r="D28" s="373"/>
      <c r="E28" s="124"/>
      <c r="F28" s="107">
        <v>35</v>
      </c>
      <c r="G28" s="108" t="s">
        <v>23</v>
      </c>
      <c r="H28" s="109" t="s">
        <v>19</v>
      </c>
      <c r="I28" s="109">
        <v>1</v>
      </c>
      <c r="J28" s="108" t="s">
        <v>20</v>
      </c>
      <c r="K28" s="109" t="s">
        <v>19</v>
      </c>
      <c r="L28" s="109">
        <v>1</v>
      </c>
      <c r="M28" s="108" t="s">
        <v>28</v>
      </c>
      <c r="N28" s="154"/>
      <c r="O28" s="154"/>
      <c r="P28" s="124"/>
      <c r="Q28" s="128">
        <f>F28*I28*L28</f>
        <v>35</v>
      </c>
      <c r="R28" s="180">
        <v>288000</v>
      </c>
      <c r="S28" s="113">
        <f>SUM(Q28*R28)</f>
        <v>10080000</v>
      </c>
    </row>
    <row r="29" spans="1:19">
      <c r="A29" s="104"/>
      <c r="B29" s="127"/>
      <c r="C29" s="372"/>
      <c r="D29" s="373"/>
      <c r="E29" s="124"/>
      <c r="F29" s="107"/>
      <c r="G29" s="108"/>
      <c r="H29" s="109"/>
      <c r="I29" s="109"/>
      <c r="J29" s="108"/>
      <c r="K29" s="109"/>
      <c r="L29" s="109"/>
      <c r="M29" s="109"/>
      <c r="N29" s="109"/>
      <c r="O29" s="109"/>
      <c r="P29" s="110"/>
      <c r="Q29" s="128"/>
      <c r="R29" s="129"/>
      <c r="S29" s="113"/>
    </row>
    <row r="30" spans="1:19" ht="18">
      <c r="A30" s="115" t="s">
        <v>29</v>
      </c>
      <c r="B30" s="125" t="s">
        <v>30</v>
      </c>
      <c r="C30" s="372"/>
      <c r="D30" s="373"/>
      <c r="E30" s="124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8"/>
      <c r="Q30" s="118"/>
      <c r="R30" s="126"/>
      <c r="S30" s="131">
        <f>S31+S32</f>
        <v>6000000</v>
      </c>
    </row>
    <row r="31" spans="1:19">
      <c r="A31" s="181"/>
      <c r="B31" s="110" t="s">
        <v>67</v>
      </c>
      <c r="C31" s="372"/>
      <c r="D31" s="373"/>
      <c r="E31" s="124"/>
      <c r="F31" s="107">
        <v>2</v>
      </c>
      <c r="G31" s="108" t="s">
        <v>23</v>
      </c>
      <c r="H31" s="109" t="s">
        <v>19</v>
      </c>
      <c r="I31" s="109">
        <v>2</v>
      </c>
      <c r="J31" s="108" t="s">
        <v>49</v>
      </c>
      <c r="K31" s="109" t="s">
        <v>19</v>
      </c>
      <c r="L31" s="109">
        <v>1</v>
      </c>
      <c r="M31" s="108" t="s">
        <v>28</v>
      </c>
      <c r="N31" s="109" t="s">
        <v>19</v>
      </c>
      <c r="O31" s="109">
        <v>1</v>
      </c>
      <c r="P31" s="128" t="s">
        <v>20</v>
      </c>
      <c r="Q31" s="128">
        <f>F31*I31*L31</f>
        <v>4</v>
      </c>
      <c r="R31" s="129">
        <v>1000000</v>
      </c>
      <c r="S31" s="113">
        <f>SUM(Q31*R31)</f>
        <v>4000000</v>
      </c>
    </row>
    <row r="32" spans="1:19">
      <c r="A32" s="104"/>
      <c r="B32" s="110" t="s">
        <v>75</v>
      </c>
      <c r="C32" s="372"/>
      <c r="D32" s="373"/>
      <c r="E32" s="124"/>
      <c r="F32" s="107">
        <v>2</v>
      </c>
      <c r="G32" s="108" t="s">
        <v>48</v>
      </c>
      <c r="H32" s="109" t="s">
        <v>19</v>
      </c>
      <c r="I32" s="109">
        <v>2</v>
      </c>
      <c r="J32" s="108" t="s">
        <v>49</v>
      </c>
      <c r="K32" s="109" t="s">
        <v>19</v>
      </c>
      <c r="L32" s="109">
        <v>1</v>
      </c>
      <c r="M32" s="108" t="s">
        <v>28</v>
      </c>
      <c r="N32" s="109" t="s">
        <v>19</v>
      </c>
      <c r="O32" s="109">
        <v>1</v>
      </c>
      <c r="P32" s="128" t="s">
        <v>20</v>
      </c>
      <c r="Q32" s="128">
        <v>2</v>
      </c>
      <c r="R32" s="129">
        <v>1000000</v>
      </c>
      <c r="S32" s="113">
        <f>SUM(Q32*R32)</f>
        <v>2000000</v>
      </c>
    </row>
    <row r="33" spans="1:19">
      <c r="A33" s="104"/>
      <c r="B33" s="110"/>
      <c r="C33" s="372"/>
      <c r="D33" s="373"/>
      <c r="E33" s="124"/>
      <c r="F33" s="132"/>
      <c r="G33" s="109"/>
      <c r="H33" s="109"/>
      <c r="I33" s="109"/>
      <c r="J33" s="109"/>
      <c r="K33" s="109"/>
      <c r="L33" s="109"/>
      <c r="M33" s="109"/>
      <c r="N33" s="109"/>
      <c r="O33" s="109"/>
      <c r="P33" s="128"/>
      <c r="Q33" s="128"/>
      <c r="R33" s="133"/>
      <c r="S33" s="113"/>
    </row>
    <row r="34" spans="1:19">
      <c r="A34" s="104"/>
      <c r="B34" s="135" t="s">
        <v>51</v>
      </c>
      <c r="C34" s="372"/>
      <c r="D34" s="373"/>
      <c r="E34" s="136"/>
      <c r="F34" s="137"/>
      <c r="G34" s="137"/>
      <c r="H34" s="137"/>
      <c r="I34" s="138"/>
      <c r="J34" s="138"/>
      <c r="K34" s="138"/>
      <c r="L34" s="137"/>
      <c r="M34" s="137"/>
      <c r="N34" s="137"/>
      <c r="O34" s="137"/>
      <c r="P34" s="139"/>
      <c r="Q34" s="139"/>
      <c r="R34" s="140"/>
      <c r="S34" s="141">
        <f>SUM(S35:S42)</f>
        <v>17473000</v>
      </c>
    </row>
    <row r="35" spans="1:19">
      <c r="A35" s="134">
        <v>524119</v>
      </c>
      <c r="B35" s="110" t="s">
        <v>78</v>
      </c>
      <c r="C35" s="372"/>
      <c r="D35" s="373"/>
      <c r="E35" s="144"/>
      <c r="F35" s="107">
        <v>1</v>
      </c>
      <c r="G35" s="108" t="s">
        <v>23</v>
      </c>
      <c r="H35" s="109" t="s">
        <v>19</v>
      </c>
      <c r="I35" s="109">
        <v>3</v>
      </c>
      <c r="J35" s="108" t="s">
        <v>28</v>
      </c>
      <c r="K35" s="109" t="s">
        <v>19</v>
      </c>
      <c r="L35" s="109">
        <v>1</v>
      </c>
      <c r="M35" s="108" t="s">
        <v>20</v>
      </c>
      <c r="N35" s="171"/>
      <c r="O35" s="171"/>
      <c r="P35" s="172"/>
      <c r="Q35" s="128">
        <f t="shared" ref="Q35:Q42" si="0">F35*I35*L35</f>
        <v>3</v>
      </c>
      <c r="R35" s="129">
        <v>360000</v>
      </c>
      <c r="S35" s="113">
        <f>SUM(Q35*R35)</f>
        <v>1080000</v>
      </c>
    </row>
    <row r="36" spans="1:19">
      <c r="A36" s="142"/>
      <c r="B36" s="110" t="s">
        <v>79</v>
      </c>
      <c r="C36" s="372"/>
      <c r="D36" s="373"/>
      <c r="E36" s="124"/>
      <c r="F36" s="107">
        <v>1</v>
      </c>
      <c r="G36" s="108" t="s">
        <v>23</v>
      </c>
      <c r="H36" s="109" t="s">
        <v>19</v>
      </c>
      <c r="I36" s="109">
        <v>1</v>
      </c>
      <c r="J36" s="108" t="s">
        <v>28</v>
      </c>
      <c r="K36" s="109" t="s">
        <v>19</v>
      </c>
      <c r="L36" s="109">
        <v>1</v>
      </c>
      <c r="M36" s="108" t="s">
        <v>20</v>
      </c>
      <c r="N36" s="154"/>
      <c r="O36" s="154"/>
      <c r="P36" s="124"/>
      <c r="Q36" s="128">
        <f t="shared" si="0"/>
        <v>1</v>
      </c>
      <c r="R36" s="133">
        <f>7081000+342000+340000</f>
        <v>7763000</v>
      </c>
      <c r="S36" s="113">
        <f>SUM(Q36*R36)</f>
        <v>7763000</v>
      </c>
    </row>
    <row r="37" spans="1:19" s="22" customFormat="1" ht="15.75" customHeight="1">
      <c r="A37" s="142"/>
      <c r="B37" s="110" t="s">
        <v>80</v>
      </c>
      <c r="C37" s="372"/>
      <c r="D37" s="373"/>
      <c r="E37" s="124"/>
      <c r="F37" s="107">
        <v>1</v>
      </c>
      <c r="G37" s="108" t="s">
        <v>23</v>
      </c>
      <c r="H37" s="109" t="s">
        <v>19</v>
      </c>
      <c r="I37" s="109">
        <v>2</v>
      </c>
      <c r="J37" s="108" t="s">
        <v>28</v>
      </c>
      <c r="K37" s="109" t="s">
        <v>19</v>
      </c>
      <c r="L37" s="109">
        <v>1</v>
      </c>
      <c r="M37" s="108" t="s">
        <v>20</v>
      </c>
      <c r="N37" s="154"/>
      <c r="O37" s="154"/>
      <c r="P37" s="124"/>
      <c r="Q37" s="128">
        <f t="shared" si="0"/>
        <v>2</v>
      </c>
      <c r="R37" s="129">
        <v>1030000</v>
      </c>
      <c r="S37" s="113">
        <f>SUM(Q37*R37)</f>
        <v>2060000</v>
      </c>
    </row>
    <row r="38" spans="1:19">
      <c r="A38" s="104"/>
      <c r="B38" s="127" t="s">
        <v>62</v>
      </c>
      <c r="C38" s="154"/>
      <c r="D38" s="124"/>
      <c r="E38" s="124"/>
      <c r="F38" s="107">
        <v>30</v>
      </c>
      <c r="G38" s="108" t="s">
        <v>23</v>
      </c>
      <c r="H38" s="109" t="s">
        <v>19</v>
      </c>
      <c r="I38" s="109">
        <v>1</v>
      </c>
      <c r="J38" s="108" t="s">
        <v>28</v>
      </c>
      <c r="K38" s="108" t="s">
        <v>19</v>
      </c>
      <c r="L38" s="108">
        <v>1</v>
      </c>
      <c r="M38" s="108" t="s">
        <v>20</v>
      </c>
      <c r="N38" s="154"/>
      <c r="O38" s="154"/>
      <c r="P38" s="124"/>
      <c r="Q38" s="128">
        <f t="shared" si="0"/>
        <v>30</v>
      </c>
      <c r="R38" s="129">
        <v>85000</v>
      </c>
      <c r="S38" s="113">
        <f>Q38*R38</f>
        <v>2550000</v>
      </c>
    </row>
    <row r="39" spans="1:19">
      <c r="A39" s="104"/>
      <c r="B39" s="114" t="s">
        <v>76</v>
      </c>
      <c r="C39" s="154"/>
      <c r="D39" s="124"/>
      <c r="E39" s="124"/>
      <c r="F39" s="107">
        <v>2</v>
      </c>
      <c r="G39" s="108" t="s">
        <v>23</v>
      </c>
      <c r="H39" s="109" t="s">
        <v>19</v>
      </c>
      <c r="I39" s="109">
        <v>1</v>
      </c>
      <c r="J39" s="108" t="s">
        <v>28</v>
      </c>
      <c r="K39" s="108" t="s">
        <v>19</v>
      </c>
      <c r="L39" s="108">
        <v>1</v>
      </c>
      <c r="M39" s="108" t="s">
        <v>20</v>
      </c>
      <c r="N39" s="154"/>
      <c r="O39" s="154"/>
      <c r="P39" s="124"/>
      <c r="Q39" s="128">
        <f t="shared" si="0"/>
        <v>2</v>
      </c>
      <c r="R39" s="129">
        <v>85000</v>
      </c>
      <c r="S39" s="113">
        <f>Q39*R39</f>
        <v>170000</v>
      </c>
    </row>
    <row r="40" spans="1:19">
      <c r="A40" s="104"/>
      <c r="B40" s="114" t="s">
        <v>64</v>
      </c>
      <c r="C40" s="154"/>
      <c r="D40" s="124"/>
      <c r="E40" s="124"/>
      <c r="F40" s="107">
        <v>30</v>
      </c>
      <c r="G40" s="108" t="s">
        <v>23</v>
      </c>
      <c r="H40" s="109" t="s">
        <v>19</v>
      </c>
      <c r="I40" s="109">
        <v>1</v>
      </c>
      <c r="J40" s="108" t="s">
        <v>28</v>
      </c>
      <c r="K40" s="108" t="s">
        <v>19</v>
      </c>
      <c r="L40" s="108">
        <v>1</v>
      </c>
      <c r="M40" s="108" t="s">
        <v>20</v>
      </c>
      <c r="N40" s="154"/>
      <c r="O40" s="154"/>
      <c r="P40" s="124"/>
      <c r="Q40" s="128">
        <f t="shared" si="0"/>
        <v>30</v>
      </c>
      <c r="R40" s="129">
        <v>110000</v>
      </c>
      <c r="S40" s="113">
        <f>Q40*R40</f>
        <v>3300000</v>
      </c>
    </row>
    <row r="41" spans="1:19">
      <c r="A41" s="104"/>
      <c r="B41" s="114" t="s">
        <v>65</v>
      </c>
      <c r="C41" s="154"/>
      <c r="D41" s="124"/>
      <c r="E41" s="124"/>
      <c r="F41" s="107">
        <v>3</v>
      </c>
      <c r="G41" s="108" t="s">
        <v>23</v>
      </c>
      <c r="H41" s="109" t="s">
        <v>19</v>
      </c>
      <c r="I41" s="109">
        <v>1</v>
      </c>
      <c r="J41" s="108" t="s">
        <v>28</v>
      </c>
      <c r="K41" s="108" t="s">
        <v>19</v>
      </c>
      <c r="L41" s="108">
        <v>1</v>
      </c>
      <c r="M41" s="108" t="s">
        <v>20</v>
      </c>
      <c r="N41" s="154"/>
      <c r="O41" s="154"/>
      <c r="P41" s="124"/>
      <c r="Q41" s="128">
        <f t="shared" si="0"/>
        <v>3</v>
      </c>
      <c r="R41" s="129">
        <v>110000</v>
      </c>
      <c r="S41" s="113">
        <f>Q41*R41</f>
        <v>330000</v>
      </c>
    </row>
    <row r="42" spans="1:19" ht="16.5" thickBot="1">
      <c r="A42" s="186"/>
      <c r="B42" s="191" t="s">
        <v>77</v>
      </c>
      <c r="C42" s="174"/>
      <c r="D42" s="147"/>
      <c r="E42" s="147"/>
      <c r="F42" s="173">
        <v>2</v>
      </c>
      <c r="G42" s="148" t="s">
        <v>23</v>
      </c>
      <c r="H42" s="149" t="s">
        <v>19</v>
      </c>
      <c r="I42" s="149">
        <v>1</v>
      </c>
      <c r="J42" s="148" t="s">
        <v>28</v>
      </c>
      <c r="K42" s="148" t="s">
        <v>19</v>
      </c>
      <c r="L42" s="148">
        <v>1</v>
      </c>
      <c r="M42" s="148" t="s">
        <v>20</v>
      </c>
      <c r="N42" s="174"/>
      <c r="O42" s="174"/>
      <c r="P42" s="147"/>
      <c r="Q42" s="151">
        <f t="shared" si="0"/>
        <v>2</v>
      </c>
      <c r="R42" s="152">
        <v>110000</v>
      </c>
      <c r="S42" s="153">
        <f>Q42*R42</f>
        <v>220000</v>
      </c>
    </row>
    <row r="43" spans="1:19">
      <c r="A43" s="80"/>
    </row>
    <row r="44" spans="1:19">
      <c r="A44" s="80"/>
    </row>
    <row r="45" spans="1:19">
      <c r="A45" s="80"/>
      <c r="J45" s="392" t="s">
        <v>108</v>
      </c>
      <c r="K45" s="392"/>
      <c r="L45" s="392"/>
      <c r="M45" s="392"/>
      <c r="N45" s="392"/>
      <c r="O45" s="392"/>
      <c r="P45" s="392"/>
      <c r="Q45" s="392"/>
      <c r="R45" s="392"/>
    </row>
    <row r="46" spans="1:19">
      <c r="A46" s="80"/>
    </row>
    <row r="47" spans="1:19">
      <c r="A47" s="80"/>
      <c r="J47" s="392" t="s">
        <v>109</v>
      </c>
      <c r="K47" s="392"/>
      <c r="L47" s="392"/>
      <c r="M47" s="392"/>
      <c r="N47" s="392"/>
      <c r="O47" s="392"/>
      <c r="P47" s="392"/>
      <c r="Q47" s="392"/>
      <c r="R47" s="392"/>
    </row>
    <row r="48" spans="1:19">
      <c r="A48" s="80"/>
    </row>
    <row r="49" spans="1:18">
      <c r="A49" s="80"/>
    </row>
    <row r="50" spans="1:18">
      <c r="A50" s="80"/>
    </row>
    <row r="51" spans="1:18" ht="23.1" customHeight="1">
      <c r="A51" s="80"/>
      <c r="J51" s="392" t="s">
        <v>110</v>
      </c>
      <c r="K51" s="392"/>
      <c r="L51" s="392"/>
      <c r="M51" s="392"/>
      <c r="N51" s="392"/>
      <c r="O51" s="392"/>
      <c r="P51" s="392"/>
      <c r="Q51" s="392"/>
      <c r="R51" s="392"/>
    </row>
    <row r="52" spans="1:18">
      <c r="A52" s="80"/>
    </row>
    <row r="53" spans="1:18">
      <c r="A53" s="80"/>
    </row>
    <row r="54" spans="1:18">
      <c r="A54" s="80"/>
    </row>
    <row r="55" spans="1:18">
      <c r="A55" s="80"/>
    </row>
    <row r="56" spans="1:18">
      <c r="A56" s="80"/>
    </row>
    <row r="57" spans="1:18">
      <c r="A57" s="80"/>
    </row>
    <row r="58" spans="1:18">
      <c r="A58" s="80"/>
    </row>
    <row r="59" spans="1:18">
      <c r="A59" s="80"/>
    </row>
    <row r="60" spans="1:18">
      <c r="A60" s="80"/>
    </row>
    <row r="61" spans="1:18">
      <c r="A61" s="80"/>
    </row>
    <row r="62" spans="1:18">
      <c r="A62" s="80"/>
    </row>
    <row r="63" spans="1:18">
      <c r="A63" s="80"/>
    </row>
    <row r="64" spans="1:18">
      <c r="A64" s="80"/>
    </row>
    <row r="65" spans="1:1">
      <c r="A65" s="80"/>
    </row>
    <row r="66" spans="1:1">
      <c r="A66" s="80"/>
    </row>
    <row r="67" spans="1:1">
      <c r="A67" s="80"/>
    </row>
    <row r="68" spans="1:1">
      <c r="A68" s="80"/>
    </row>
    <row r="69" spans="1:1">
      <c r="A69" s="80"/>
    </row>
    <row r="70" spans="1:1">
      <c r="A70" s="80"/>
    </row>
    <row r="71" spans="1:1">
      <c r="A71" s="80"/>
    </row>
    <row r="72" spans="1:1">
      <c r="A72" s="80"/>
    </row>
    <row r="73" spans="1:1">
      <c r="A73" s="80"/>
    </row>
    <row r="74" spans="1:1">
      <c r="A74" s="80"/>
    </row>
    <row r="75" spans="1:1">
      <c r="A75" s="80"/>
    </row>
    <row r="76" spans="1:1">
      <c r="A76" s="80"/>
    </row>
    <row r="77" spans="1:1">
      <c r="A77" s="80"/>
    </row>
    <row r="78" spans="1:1">
      <c r="A78" s="80"/>
    </row>
    <row r="79" spans="1:1">
      <c r="A79" s="80"/>
    </row>
    <row r="80" spans="1:1">
      <c r="A80" s="80"/>
    </row>
    <row r="81" spans="1:1">
      <c r="A81" s="80"/>
    </row>
    <row r="82" spans="1:1">
      <c r="A82" s="80"/>
    </row>
    <row r="83" spans="1:1">
      <c r="A83" s="80"/>
    </row>
    <row r="84" spans="1:1">
      <c r="A84" s="80"/>
    </row>
    <row r="85" spans="1:1">
      <c r="A85" s="80"/>
    </row>
    <row r="86" spans="1:1">
      <c r="A86" s="80"/>
    </row>
    <row r="87" spans="1:1">
      <c r="A87" s="80"/>
    </row>
    <row r="88" spans="1:1">
      <c r="A88" s="80"/>
    </row>
    <row r="89" spans="1:1">
      <c r="A89" s="80"/>
    </row>
    <row r="90" spans="1:1">
      <c r="A90" s="80"/>
    </row>
    <row r="91" spans="1:1">
      <c r="A91" s="80"/>
    </row>
    <row r="92" spans="1:1">
      <c r="A92" s="80"/>
    </row>
    <row r="93" spans="1:1">
      <c r="A93" s="80"/>
    </row>
    <row r="94" spans="1:1">
      <c r="A94" s="80"/>
    </row>
    <row r="95" spans="1:1">
      <c r="A95" s="80"/>
    </row>
    <row r="96" spans="1:1">
      <c r="A96" s="80"/>
    </row>
    <row r="97" spans="1:1">
      <c r="A97" s="80"/>
    </row>
    <row r="98" spans="1:1">
      <c r="A98" s="80"/>
    </row>
    <row r="99" spans="1:1">
      <c r="A99" s="80"/>
    </row>
    <row r="100" spans="1:1">
      <c r="A100" s="80"/>
    </row>
    <row r="101" spans="1:1">
      <c r="A101" s="80"/>
    </row>
    <row r="102" spans="1:1">
      <c r="A102" s="80"/>
    </row>
    <row r="103" spans="1:1">
      <c r="A103" s="80"/>
    </row>
    <row r="104" spans="1:1">
      <c r="A104" s="80"/>
    </row>
    <row r="105" spans="1:1">
      <c r="A105" s="80"/>
    </row>
    <row r="106" spans="1:1">
      <c r="A106" s="80"/>
    </row>
    <row r="107" spans="1:1">
      <c r="A107" s="80"/>
    </row>
    <row r="108" spans="1:1">
      <c r="A108" s="80"/>
    </row>
    <row r="109" spans="1:1">
      <c r="A109" s="80"/>
    </row>
    <row r="110" spans="1:1">
      <c r="A110" s="80"/>
    </row>
    <row r="111" spans="1:1">
      <c r="A111" s="80"/>
    </row>
    <row r="112" spans="1:1">
      <c r="A112" s="80"/>
    </row>
    <row r="113" spans="1:1">
      <c r="A113" s="80"/>
    </row>
    <row r="114" spans="1:1">
      <c r="A114" s="80"/>
    </row>
    <row r="115" spans="1:1">
      <c r="A115" s="80"/>
    </row>
    <row r="116" spans="1:1">
      <c r="A116" s="80"/>
    </row>
    <row r="117" spans="1:1">
      <c r="A117" s="80"/>
    </row>
    <row r="118" spans="1:1">
      <c r="A118" s="80"/>
    </row>
    <row r="119" spans="1:1">
      <c r="A119" s="80"/>
    </row>
    <row r="120" spans="1:1">
      <c r="A120" s="80"/>
    </row>
    <row r="121" spans="1:1">
      <c r="A121" s="80"/>
    </row>
    <row r="122" spans="1:1">
      <c r="A122" s="80"/>
    </row>
    <row r="123" spans="1:1">
      <c r="A123" s="80"/>
    </row>
    <row r="124" spans="1:1">
      <c r="A124" s="80"/>
    </row>
    <row r="125" spans="1:1">
      <c r="A125" s="80"/>
    </row>
    <row r="126" spans="1:1">
      <c r="A126" s="80"/>
    </row>
    <row r="127" spans="1:1">
      <c r="A127" s="80"/>
    </row>
    <row r="128" spans="1:1">
      <c r="A128" s="80"/>
    </row>
    <row r="129" spans="1:1">
      <c r="A129" s="80"/>
    </row>
    <row r="130" spans="1:1">
      <c r="A130" s="80"/>
    </row>
    <row r="131" spans="1:1">
      <c r="A131" s="80"/>
    </row>
    <row r="132" spans="1:1">
      <c r="A132" s="80"/>
    </row>
    <row r="133" spans="1:1">
      <c r="A133" s="80"/>
    </row>
    <row r="134" spans="1:1">
      <c r="A134" s="80"/>
    </row>
    <row r="135" spans="1:1">
      <c r="A135" s="80"/>
    </row>
    <row r="136" spans="1:1">
      <c r="A136" s="80"/>
    </row>
    <row r="137" spans="1:1">
      <c r="A137" s="80"/>
    </row>
    <row r="138" spans="1:1">
      <c r="A138" s="80"/>
    </row>
    <row r="139" spans="1:1">
      <c r="A139" s="80"/>
    </row>
    <row r="140" spans="1:1">
      <c r="A140" s="80"/>
    </row>
    <row r="141" spans="1:1">
      <c r="A141" s="80"/>
    </row>
    <row r="142" spans="1:1">
      <c r="A142" s="80"/>
    </row>
    <row r="143" spans="1:1">
      <c r="A143" s="80"/>
    </row>
    <row r="144" spans="1:1">
      <c r="A144" s="80"/>
    </row>
    <row r="145" spans="1:1">
      <c r="A145" s="80"/>
    </row>
    <row r="146" spans="1:1">
      <c r="A146" s="80"/>
    </row>
    <row r="147" spans="1:1">
      <c r="A147" s="80"/>
    </row>
    <row r="148" spans="1:1">
      <c r="A148" s="80"/>
    </row>
    <row r="149" spans="1:1">
      <c r="A149" s="80"/>
    </row>
    <row r="150" spans="1:1">
      <c r="A150" s="80"/>
    </row>
    <row r="151" spans="1:1">
      <c r="A151" s="80"/>
    </row>
    <row r="152" spans="1:1">
      <c r="A152" s="80"/>
    </row>
    <row r="153" spans="1:1">
      <c r="A153" s="80"/>
    </row>
    <row r="154" spans="1:1">
      <c r="A154" s="80"/>
    </row>
  </sheetData>
  <mergeCells count="18">
    <mergeCell ref="C18:D37"/>
    <mergeCell ref="C17:D17"/>
    <mergeCell ref="C16:D16"/>
    <mergeCell ref="A13:A15"/>
    <mergeCell ref="E13:E15"/>
    <mergeCell ref="C13:D15"/>
    <mergeCell ref="A2:S2"/>
    <mergeCell ref="A3:S3"/>
    <mergeCell ref="D7:S7"/>
    <mergeCell ref="D8:S8"/>
    <mergeCell ref="D11:E11"/>
    <mergeCell ref="J47:R47"/>
    <mergeCell ref="J51:R51"/>
    <mergeCell ref="J45:R45"/>
    <mergeCell ref="R13:R15"/>
    <mergeCell ref="S13:S15"/>
    <mergeCell ref="F13:Q13"/>
    <mergeCell ref="F16:M16"/>
  </mergeCells>
  <printOptions horizontalCentered="1"/>
  <pageMargins left="0.19685039370078741" right="0" top="0.59055118110236227" bottom="0.39370078740157483" header="0" footer="0"/>
  <pageSetup paperSize="9" scale="65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130"/>
  <sheetViews>
    <sheetView tabSelected="1" topLeftCell="A7" zoomScale="80" zoomScaleNormal="80" zoomScaleSheetLayoutView="78" zoomScalePageLayoutView="70" workbookViewId="0">
      <selection activeCell="B21" sqref="B21"/>
    </sheetView>
  </sheetViews>
  <sheetFormatPr defaultColWidth="8.85546875" defaultRowHeight="15.75"/>
  <cols>
    <col min="1" max="1" width="10.7109375" style="81" customWidth="1"/>
    <col min="2" max="2" width="41.42578125" style="80" customWidth="1"/>
    <col min="3" max="3" width="1.42578125" style="80" customWidth="1"/>
    <col min="4" max="4" width="8.42578125" style="80" customWidth="1"/>
    <col min="5" max="5" width="11.7109375" style="80" customWidth="1"/>
    <col min="6" max="6" width="4.140625" style="81" customWidth="1"/>
    <col min="7" max="7" width="4.85546875" style="81" customWidth="1"/>
    <col min="8" max="8" width="2.140625" style="81" bestFit="1" customWidth="1"/>
    <col min="9" max="9" width="3.85546875" style="81" bestFit="1" customWidth="1"/>
    <col min="10" max="10" width="7.140625" style="81" customWidth="1"/>
    <col min="11" max="11" width="2.140625" style="81" customWidth="1"/>
    <col min="12" max="12" width="6" style="81" bestFit="1" customWidth="1"/>
    <col min="13" max="13" width="4.42578125" style="81" bestFit="1" customWidth="1"/>
    <col min="14" max="14" width="2.140625" style="81" bestFit="1" customWidth="1"/>
    <col min="15" max="15" width="2.5703125" style="81" bestFit="1" customWidth="1"/>
    <col min="16" max="16" width="4.28515625" style="81" bestFit="1" customWidth="1"/>
    <col min="17" max="17" width="5.140625" style="81" bestFit="1" customWidth="1"/>
    <col min="18" max="18" width="12.42578125" style="80" customWidth="1"/>
    <col min="19" max="19" width="16" style="80" customWidth="1"/>
    <col min="20" max="20" width="15.140625" style="7" customWidth="1"/>
    <col min="21" max="21" width="22" style="9" customWidth="1"/>
    <col min="22" max="22" width="2.28515625" style="9" bestFit="1" customWidth="1"/>
    <col min="23" max="23" width="11.85546875" style="9" customWidth="1"/>
    <col min="24" max="25" width="11.85546875" style="7" customWidth="1"/>
    <col min="26" max="16384" width="8.85546875" style="7"/>
  </cols>
  <sheetData>
    <row r="1" spans="1:42">
      <c r="A1" s="79"/>
      <c r="T1" s="6"/>
    </row>
    <row r="2" spans="1:42" ht="15">
      <c r="A2" s="368" t="s">
        <v>5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237"/>
    </row>
    <row r="3" spans="1:42" ht="15">
      <c r="A3" s="368" t="s">
        <v>170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237"/>
    </row>
    <row r="4" spans="1:42" ht="15">
      <c r="A4" s="236"/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7"/>
    </row>
    <row r="5" spans="1:42" ht="15">
      <c r="A5" s="83" t="s">
        <v>31</v>
      </c>
      <c r="B5" s="83"/>
      <c r="C5" s="83" t="s">
        <v>92</v>
      </c>
      <c r="D5" s="253" t="s">
        <v>112</v>
      </c>
      <c r="E5" s="253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3"/>
      <c r="S5" s="253"/>
      <c r="T5" s="8"/>
      <c r="AA5" s="248" t="s">
        <v>112</v>
      </c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9"/>
      <c r="AO5" s="250"/>
      <c r="AP5" s="250"/>
    </row>
    <row r="6" spans="1:42" ht="15">
      <c r="A6" s="83" t="s">
        <v>6</v>
      </c>
      <c r="B6" s="83"/>
      <c r="C6" s="83" t="s">
        <v>92</v>
      </c>
      <c r="D6" s="253" t="s">
        <v>171</v>
      </c>
      <c r="E6" s="253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3"/>
      <c r="S6" s="253"/>
      <c r="T6" s="8"/>
      <c r="AA6" s="248" t="s">
        <v>113</v>
      </c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9"/>
      <c r="AO6" s="250"/>
      <c r="AP6" s="250"/>
    </row>
    <row r="7" spans="1:42" ht="29.25" customHeight="1">
      <c r="A7" s="83" t="s">
        <v>7</v>
      </c>
      <c r="B7" s="83"/>
      <c r="C7" s="83" t="s">
        <v>92</v>
      </c>
      <c r="D7" s="393" t="s">
        <v>111</v>
      </c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255"/>
      <c r="R7" s="255"/>
      <c r="S7" s="255"/>
      <c r="T7" s="27"/>
      <c r="AN7" s="249"/>
      <c r="AO7" s="250"/>
      <c r="AP7" s="250"/>
    </row>
    <row r="8" spans="1:42" ht="21" customHeight="1">
      <c r="A8" s="83" t="s">
        <v>8</v>
      </c>
      <c r="B8" s="83"/>
      <c r="C8" s="83" t="s">
        <v>92</v>
      </c>
      <c r="D8" s="394" t="s">
        <v>114</v>
      </c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394"/>
      <c r="S8" s="394"/>
      <c r="T8" s="27"/>
    </row>
    <row r="9" spans="1:42" ht="17.25" customHeight="1">
      <c r="A9" s="83"/>
      <c r="B9" s="83"/>
      <c r="C9" s="83"/>
      <c r="D9" s="394" t="s">
        <v>115</v>
      </c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  <c r="Q9" s="394"/>
      <c r="R9" s="394"/>
      <c r="S9" s="255"/>
      <c r="T9" s="27"/>
      <c r="AA9" s="251"/>
      <c r="AB9" s="251"/>
      <c r="AC9" s="251"/>
      <c r="AD9" s="251"/>
      <c r="AE9" s="251"/>
      <c r="AF9" s="251"/>
      <c r="AG9" s="251"/>
      <c r="AH9" s="251"/>
      <c r="AI9" s="251"/>
      <c r="AJ9" s="251"/>
      <c r="AK9" s="251"/>
      <c r="AL9" s="251"/>
      <c r="AM9" s="251"/>
      <c r="AN9" s="251"/>
      <c r="AO9" s="251"/>
      <c r="AP9" s="251"/>
    </row>
    <row r="10" spans="1:42" ht="15" customHeight="1">
      <c r="A10" s="83"/>
      <c r="B10" s="83"/>
      <c r="C10" s="83"/>
      <c r="D10" s="395" t="s">
        <v>116</v>
      </c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255"/>
      <c r="T10" s="27"/>
      <c r="AA10" s="251"/>
      <c r="AB10" s="251"/>
      <c r="AC10" s="251"/>
      <c r="AD10" s="251"/>
      <c r="AE10" s="251"/>
      <c r="AF10" s="251"/>
      <c r="AG10" s="251"/>
      <c r="AH10" s="251"/>
      <c r="AI10" s="251"/>
      <c r="AJ10" s="251"/>
      <c r="AK10" s="251"/>
      <c r="AL10" s="251"/>
      <c r="AM10" s="251"/>
      <c r="AN10" s="251"/>
      <c r="AO10" s="251"/>
      <c r="AP10" s="251"/>
    </row>
    <row r="11" spans="1:42" s="25" customFormat="1" ht="15">
      <c r="A11" s="161" t="s">
        <v>2</v>
      </c>
      <c r="B11" s="87"/>
      <c r="C11" s="83" t="s">
        <v>92</v>
      </c>
      <c r="D11" s="279"/>
      <c r="E11" s="253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3"/>
      <c r="S11" s="253"/>
      <c r="T11" s="24"/>
      <c r="U11" s="36"/>
      <c r="V11" s="36"/>
      <c r="W11" s="36"/>
      <c r="AP11" s="251"/>
    </row>
    <row r="12" spans="1:42" ht="15">
      <c r="A12" s="161" t="s">
        <v>9</v>
      </c>
      <c r="B12" s="83"/>
      <c r="C12" s="83" t="s">
        <v>92</v>
      </c>
      <c r="D12" s="253" t="s">
        <v>117</v>
      </c>
      <c r="E12" s="253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3"/>
      <c r="S12" s="253"/>
      <c r="T12" s="8"/>
      <c r="AP12" s="251"/>
    </row>
    <row r="13" spans="1:42" s="25" customFormat="1" ht="15">
      <c r="A13" s="161" t="s">
        <v>10</v>
      </c>
      <c r="B13" s="87"/>
      <c r="C13" s="83" t="s">
        <v>92</v>
      </c>
      <c r="D13" s="404">
        <f>S19</f>
        <v>307524000</v>
      </c>
      <c r="E13" s="405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3"/>
      <c r="S13" s="253"/>
      <c r="T13" s="24"/>
      <c r="U13" s="36"/>
      <c r="V13" s="36"/>
      <c r="W13" s="36"/>
      <c r="AA13" s="252">
        <v>14</v>
      </c>
      <c r="AB13" s="248"/>
      <c r="AC13" s="248"/>
      <c r="AD13" s="248"/>
      <c r="AE13" s="248"/>
      <c r="AF13" s="248"/>
      <c r="AG13" s="248"/>
      <c r="AH13" s="248"/>
      <c r="AI13" s="248"/>
      <c r="AJ13" s="248"/>
      <c r="AK13" s="248"/>
      <c r="AL13" s="248"/>
      <c r="AM13" s="248"/>
      <c r="AN13" s="249"/>
      <c r="AO13" s="250"/>
      <c r="AP13" s="250"/>
    </row>
    <row r="14" spans="1:42" ht="16.5" thickBot="1">
      <c r="T14" s="6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48"/>
      <c r="AL14" s="248"/>
      <c r="AM14" s="248"/>
      <c r="AN14" s="249"/>
      <c r="AO14" s="250"/>
      <c r="AP14" s="250"/>
    </row>
    <row r="15" spans="1:42" s="14" customFormat="1" ht="15" customHeight="1">
      <c r="A15" s="351" t="s">
        <v>0</v>
      </c>
      <c r="B15" s="238" t="s">
        <v>1</v>
      </c>
      <c r="C15" s="354" t="s">
        <v>34</v>
      </c>
      <c r="D15" s="355"/>
      <c r="E15" s="378" t="s">
        <v>35</v>
      </c>
      <c r="F15" s="382" t="s">
        <v>3</v>
      </c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4"/>
      <c r="R15" s="362" t="s">
        <v>97</v>
      </c>
      <c r="S15" s="365" t="s">
        <v>4</v>
      </c>
      <c r="T15" s="28"/>
      <c r="U15" s="376"/>
      <c r="V15" s="376"/>
      <c r="W15" s="376"/>
      <c r="AA15" s="396" t="e">
        <f>#REF!</f>
        <v>#REF!</v>
      </c>
      <c r="AB15" s="397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9"/>
      <c r="AO15" s="250"/>
      <c r="AP15" s="250"/>
    </row>
    <row r="16" spans="1:42" s="14" customFormat="1" ht="15" customHeight="1">
      <c r="A16" s="352"/>
      <c r="B16" s="239" t="s">
        <v>41</v>
      </c>
      <c r="C16" s="356"/>
      <c r="D16" s="357"/>
      <c r="E16" s="379"/>
      <c r="F16" s="90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2" t="s">
        <v>32</v>
      </c>
      <c r="R16" s="363"/>
      <c r="S16" s="366"/>
      <c r="T16" s="29"/>
      <c r="U16" s="376"/>
      <c r="V16" s="376"/>
      <c r="W16" s="376"/>
    </row>
    <row r="17" spans="1:23" s="14" customFormat="1" ht="20.25" customHeight="1" thickBot="1">
      <c r="A17" s="353"/>
      <c r="B17" s="240" t="s">
        <v>42</v>
      </c>
      <c r="C17" s="358"/>
      <c r="D17" s="359"/>
      <c r="E17" s="380"/>
      <c r="F17" s="94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6"/>
      <c r="R17" s="364"/>
      <c r="S17" s="367"/>
      <c r="T17" s="29"/>
      <c r="U17" s="377"/>
      <c r="V17" s="377"/>
      <c r="W17" s="377"/>
    </row>
    <row r="18" spans="1:23" ht="26.25" customHeight="1">
      <c r="A18" s="156">
        <v>1</v>
      </c>
      <c r="B18" s="157">
        <v>2</v>
      </c>
      <c r="C18" s="360">
        <v>3</v>
      </c>
      <c r="D18" s="361"/>
      <c r="E18" s="158">
        <v>4</v>
      </c>
      <c r="F18" s="360">
        <v>5</v>
      </c>
      <c r="G18" s="381"/>
      <c r="H18" s="381"/>
      <c r="I18" s="381"/>
      <c r="J18" s="381"/>
      <c r="K18" s="381"/>
      <c r="L18" s="381"/>
      <c r="M18" s="381"/>
      <c r="N18" s="159"/>
      <c r="O18" s="159"/>
      <c r="P18" s="159"/>
      <c r="Q18" s="158"/>
      <c r="R18" s="158">
        <v>6</v>
      </c>
      <c r="S18" s="160">
        <v>7</v>
      </c>
      <c r="T18" s="12"/>
      <c r="U18" s="38"/>
      <c r="V18" s="38"/>
      <c r="W18" s="38"/>
    </row>
    <row r="19" spans="1:23">
      <c r="A19" s="156"/>
      <c r="B19" s="275" t="s">
        <v>111</v>
      </c>
      <c r="C19" s="242"/>
      <c r="D19" s="243"/>
      <c r="E19" s="244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4"/>
      <c r="R19" s="244"/>
      <c r="S19" s="246">
        <f>S21+S56+S89</f>
        <v>307524000</v>
      </c>
      <c r="T19" s="267">
        <v>307524000</v>
      </c>
      <c r="U19" s="260">
        <f>S19-T19</f>
        <v>0</v>
      </c>
      <c r="V19" s="38"/>
      <c r="W19" s="38"/>
    </row>
    <row r="20" spans="1:23">
      <c r="A20" s="156"/>
      <c r="B20" s="241"/>
      <c r="C20" s="242"/>
      <c r="D20" s="243"/>
      <c r="E20" s="244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4"/>
      <c r="R20" s="244"/>
      <c r="S20" s="247"/>
      <c r="T20" s="12"/>
      <c r="U20" s="268"/>
      <c r="V20" s="38"/>
      <c r="W20" s="38"/>
    </row>
    <row r="21" spans="1:23" ht="31.5">
      <c r="A21" s="298" t="s">
        <v>11</v>
      </c>
      <c r="B21" s="299" t="s">
        <v>128</v>
      </c>
      <c r="C21" s="400"/>
      <c r="D21" s="401"/>
      <c r="E21" s="300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2"/>
      <c r="Q21" s="302"/>
      <c r="R21" s="300"/>
      <c r="S21" s="303">
        <f>S22+S30+S34+S42+S47</f>
        <v>76396000</v>
      </c>
    </row>
    <row r="22" spans="1:23" s="80" customFormat="1" ht="18">
      <c r="A22" s="115" t="s">
        <v>16</v>
      </c>
      <c r="B22" s="125" t="s">
        <v>12</v>
      </c>
      <c r="C22" s="256"/>
      <c r="D22" s="257"/>
      <c r="E22" s="124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8"/>
      <c r="Q22" s="118"/>
      <c r="R22" s="124"/>
      <c r="S22" s="162">
        <f>SUM(S23:S28)</f>
        <v>4222000</v>
      </c>
      <c r="T22" s="7"/>
      <c r="U22" s="9"/>
      <c r="V22" s="9"/>
      <c r="W22" s="9"/>
    </row>
    <row r="23" spans="1:23" s="80" customFormat="1">
      <c r="A23" s="104"/>
      <c r="B23" s="127" t="s">
        <v>17</v>
      </c>
      <c r="C23" s="258"/>
      <c r="D23" s="259"/>
      <c r="E23" s="124"/>
      <c r="F23" s="107">
        <v>1</v>
      </c>
      <c r="G23" s="108" t="s">
        <v>18</v>
      </c>
      <c r="H23" s="109" t="s">
        <v>19</v>
      </c>
      <c r="I23" s="109">
        <v>1</v>
      </c>
      <c r="J23" s="108" t="s">
        <v>20</v>
      </c>
      <c r="K23" s="108"/>
      <c r="L23" s="108"/>
      <c r="M23" s="108"/>
      <c r="N23" s="117"/>
      <c r="O23" s="117"/>
      <c r="P23" s="118"/>
      <c r="Q23" s="128">
        <f>F23*I23</f>
        <v>1</v>
      </c>
      <c r="R23" s="129">
        <v>1000000</v>
      </c>
      <c r="S23" s="113">
        <f t="shared" ref="S23:S28" si="0">SUM(Q23*R23)</f>
        <v>1000000</v>
      </c>
      <c r="T23" s="7"/>
      <c r="U23" s="9"/>
      <c r="V23" s="9"/>
      <c r="W23" s="9"/>
    </row>
    <row r="24" spans="1:23" s="80" customFormat="1" ht="18.75" customHeight="1">
      <c r="A24" s="104"/>
      <c r="B24" s="261" t="s">
        <v>120</v>
      </c>
      <c r="C24" s="258"/>
      <c r="D24" s="259"/>
      <c r="E24" s="124"/>
      <c r="F24" s="107">
        <v>1</v>
      </c>
      <c r="G24" s="108" t="s">
        <v>18</v>
      </c>
      <c r="H24" s="109" t="s">
        <v>19</v>
      </c>
      <c r="I24" s="109">
        <v>1</v>
      </c>
      <c r="J24" s="108" t="s">
        <v>20</v>
      </c>
      <c r="K24" s="108"/>
      <c r="L24" s="108"/>
      <c r="M24" s="108"/>
      <c r="N24" s="154"/>
      <c r="O24" s="154"/>
      <c r="P24" s="124"/>
      <c r="Q24" s="128">
        <f>F24*I24</f>
        <v>1</v>
      </c>
      <c r="R24" s="129">
        <v>1122000</v>
      </c>
      <c r="S24" s="113">
        <f t="shared" si="0"/>
        <v>1122000</v>
      </c>
      <c r="T24" s="7"/>
      <c r="U24" s="9"/>
      <c r="V24" s="9"/>
      <c r="W24" s="9"/>
    </row>
    <row r="25" spans="1:23" s="80" customFormat="1">
      <c r="A25" s="104"/>
      <c r="B25" s="114" t="s">
        <v>59</v>
      </c>
      <c r="C25" s="258"/>
      <c r="D25" s="259"/>
      <c r="E25" s="124"/>
      <c r="F25" s="132">
        <v>20</v>
      </c>
      <c r="G25" s="108" t="s">
        <v>23</v>
      </c>
      <c r="H25" s="109" t="s">
        <v>19</v>
      </c>
      <c r="I25" s="109">
        <v>1</v>
      </c>
      <c r="J25" s="108" t="s">
        <v>20</v>
      </c>
      <c r="K25" s="108"/>
      <c r="L25" s="108"/>
      <c r="M25" s="108"/>
      <c r="N25" s="154"/>
      <c r="O25" s="154"/>
      <c r="P25" s="124"/>
      <c r="Q25" s="128">
        <f>SUM(F25*I25)</f>
        <v>20</v>
      </c>
      <c r="R25" s="129">
        <v>20000</v>
      </c>
      <c r="S25" s="113">
        <f t="shared" si="0"/>
        <v>400000</v>
      </c>
      <c r="T25" s="7"/>
      <c r="U25" s="9"/>
      <c r="V25" s="9"/>
      <c r="W25" s="9"/>
    </row>
    <row r="26" spans="1:23" s="80" customFormat="1">
      <c r="A26" s="104"/>
      <c r="B26" s="110" t="s">
        <v>61</v>
      </c>
      <c r="C26" s="258"/>
      <c r="D26" s="259"/>
      <c r="E26" s="124"/>
      <c r="F26" s="107">
        <f>F35</f>
        <v>23</v>
      </c>
      <c r="G26" s="108" t="s">
        <v>23</v>
      </c>
      <c r="H26" s="109" t="s">
        <v>19</v>
      </c>
      <c r="I26" s="109">
        <v>1</v>
      </c>
      <c r="J26" s="108" t="s">
        <v>20</v>
      </c>
      <c r="K26" s="108"/>
      <c r="L26" s="108"/>
      <c r="M26" s="108"/>
      <c r="N26" s="154"/>
      <c r="O26" s="154"/>
      <c r="P26" s="124"/>
      <c r="Q26" s="128">
        <f>F26*I26</f>
        <v>23</v>
      </c>
      <c r="R26" s="129">
        <v>50000</v>
      </c>
      <c r="S26" s="113">
        <f t="shared" si="0"/>
        <v>1150000</v>
      </c>
      <c r="T26" s="7"/>
      <c r="U26" s="9"/>
      <c r="V26" s="9"/>
      <c r="W26" s="9"/>
    </row>
    <row r="27" spans="1:23" s="80" customFormat="1">
      <c r="A27" s="104"/>
      <c r="B27" s="261" t="s">
        <v>121</v>
      </c>
      <c r="C27" s="258"/>
      <c r="D27" s="259"/>
      <c r="E27" s="124"/>
      <c r="F27" s="107">
        <v>1</v>
      </c>
      <c r="G27" s="108" t="s">
        <v>18</v>
      </c>
      <c r="H27" s="109" t="s">
        <v>19</v>
      </c>
      <c r="I27" s="109">
        <v>1</v>
      </c>
      <c r="J27" s="108" t="s">
        <v>20</v>
      </c>
      <c r="K27" s="108"/>
      <c r="L27" s="108"/>
      <c r="M27" s="108"/>
      <c r="N27" s="154"/>
      <c r="O27" s="154"/>
      <c r="P27" s="124"/>
      <c r="Q27" s="128">
        <f>F27*I27</f>
        <v>1</v>
      </c>
      <c r="R27" s="129">
        <v>300000</v>
      </c>
      <c r="S27" s="113">
        <f t="shared" si="0"/>
        <v>300000</v>
      </c>
      <c r="T27" s="7"/>
      <c r="U27" s="9"/>
      <c r="V27" s="9"/>
      <c r="W27" s="9"/>
    </row>
    <row r="28" spans="1:23" s="80" customFormat="1">
      <c r="A28" s="104"/>
      <c r="B28" s="261" t="s">
        <v>127</v>
      </c>
      <c r="C28" s="258"/>
      <c r="D28" s="259"/>
      <c r="E28" s="124"/>
      <c r="F28" s="107">
        <v>1</v>
      </c>
      <c r="G28" s="108" t="s">
        <v>18</v>
      </c>
      <c r="H28" s="109" t="s">
        <v>19</v>
      </c>
      <c r="I28" s="109">
        <v>1</v>
      </c>
      <c r="J28" s="108" t="s">
        <v>20</v>
      </c>
      <c r="K28" s="108"/>
      <c r="L28" s="108"/>
      <c r="M28" s="108"/>
      <c r="N28" s="154"/>
      <c r="O28" s="154"/>
      <c r="P28" s="124"/>
      <c r="Q28" s="128">
        <f>F28*I28</f>
        <v>1</v>
      </c>
      <c r="R28" s="277">
        <v>250000</v>
      </c>
      <c r="S28" s="113">
        <f t="shared" si="0"/>
        <v>250000</v>
      </c>
      <c r="T28" s="7"/>
      <c r="U28" s="9"/>
      <c r="V28" s="9"/>
      <c r="W28" s="9"/>
    </row>
    <row r="29" spans="1:23" s="80" customFormat="1">
      <c r="A29" s="104"/>
      <c r="B29" s="261"/>
      <c r="C29" s="258"/>
      <c r="D29" s="259"/>
      <c r="E29" s="124"/>
      <c r="F29" s="107"/>
      <c r="G29" s="108"/>
      <c r="H29" s="109"/>
      <c r="I29" s="109"/>
      <c r="J29" s="108"/>
      <c r="K29" s="108"/>
      <c r="L29" s="108"/>
      <c r="M29" s="108"/>
      <c r="N29" s="154"/>
      <c r="O29" s="154"/>
      <c r="P29" s="124"/>
      <c r="Q29" s="128"/>
      <c r="R29" s="277"/>
      <c r="S29" s="113"/>
      <c r="T29" s="7"/>
      <c r="U29" s="9"/>
      <c r="V29" s="9"/>
      <c r="W29" s="9"/>
    </row>
    <row r="30" spans="1:23" s="80" customFormat="1" ht="18">
      <c r="A30" s="115" t="s">
        <v>21</v>
      </c>
      <c r="B30" s="125" t="s">
        <v>22</v>
      </c>
      <c r="C30" s="258"/>
      <c r="D30" s="259"/>
      <c r="E30" s="124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8"/>
      <c r="Q30" s="118"/>
      <c r="R30" s="126"/>
      <c r="S30" s="121">
        <f>SUM(S31:S32)</f>
        <v>700000</v>
      </c>
      <c r="T30" s="7"/>
      <c r="U30" s="9"/>
      <c r="V30" s="9"/>
      <c r="W30" s="9"/>
    </row>
    <row r="31" spans="1:23" s="80" customFormat="1">
      <c r="A31" s="104"/>
      <c r="B31" s="127" t="s">
        <v>13</v>
      </c>
      <c r="C31" s="258"/>
      <c r="D31" s="259"/>
      <c r="E31" s="124"/>
      <c r="F31" s="108">
        <v>1</v>
      </c>
      <c r="G31" s="108" t="s">
        <v>23</v>
      </c>
      <c r="H31" s="109" t="s">
        <v>19</v>
      </c>
      <c r="I31" s="109">
        <v>1</v>
      </c>
      <c r="J31" s="108" t="s">
        <v>20</v>
      </c>
      <c r="K31" s="108"/>
      <c r="L31" s="108"/>
      <c r="M31" s="108"/>
      <c r="N31" s="154"/>
      <c r="O31" s="154"/>
      <c r="P31" s="124"/>
      <c r="Q31" s="128">
        <f>F31*I31</f>
        <v>1</v>
      </c>
      <c r="R31" s="129">
        <v>400000</v>
      </c>
      <c r="S31" s="113">
        <f>SUM(Q31*R31)</f>
        <v>400000</v>
      </c>
      <c r="T31" s="7"/>
      <c r="U31" s="9"/>
      <c r="V31" s="9"/>
      <c r="W31" s="9"/>
    </row>
    <row r="32" spans="1:23" s="80" customFormat="1">
      <c r="A32" s="104"/>
      <c r="B32" s="110" t="s">
        <v>58</v>
      </c>
      <c r="C32" s="258"/>
      <c r="D32" s="259"/>
      <c r="E32" s="124"/>
      <c r="F32" s="108">
        <v>1</v>
      </c>
      <c r="G32" s="108" t="s">
        <v>23</v>
      </c>
      <c r="H32" s="109" t="s">
        <v>19</v>
      </c>
      <c r="I32" s="109">
        <v>1</v>
      </c>
      <c r="J32" s="108" t="s">
        <v>20</v>
      </c>
      <c r="K32" s="108"/>
      <c r="L32" s="108"/>
      <c r="M32" s="108"/>
      <c r="N32" s="154"/>
      <c r="O32" s="154"/>
      <c r="P32" s="124"/>
      <c r="Q32" s="128">
        <f>F32*I32</f>
        <v>1</v>
      </c>
      <c r="R32" s="129">
        <v>300000</v>
      </c>
      <c r="S32" s="113">
        <f>SUM(Q32*R32)</f>
        <v>300000</v>
      </c>
      <c r="T32" s="7"/>
      <c r="U32" s="9"/>
      <c r="V32" s="9"/>
      <c r="W32" s="9"/>
    </row>
    <row r="33" spans="1:23" s="80" customFormat="1">
      <c r="A33" s="104"/>
      <c r="B33" s="110"/>
      <c r="C33" s="258"/>
      <c r="D33" s="259"/>
      <c r="E33" s="124"/>
      <c r="F33" s="108"/>
      <c r="G33" s="108"/>
      <c r="H33" s="109"/>
      <c r="I33" s="109"/>
      <c r="J33" s="108"/>
      <c r="K33" s="108"/>
      <c r="L33" s="108"/>
      <c r="M33" s="108"/>
      <c r="N33" s="108"/>
      <c r="O33" s="108"/>
      <c r="P33" s="110"/>
      <c r="Q33" s="128"/>
      <c r="R33" s="129"/>
      <c r="S33" s="113"/>
      <c r="T33" s="7"/>
      <c r="U33" s="9"/>
      <c r="V33" s="9"/>
      <c r="W33" s="9"/>
    </row>
    <row r="34" spans="1:23" s="80" customFormat="1" ht="18">
      <c r="A34" s="115">
        <v>524114</v>
      </c>
      <c r="B34" s="116" t="s">
        <v>118</v>
      </c>
      <c r="C34" s="258"/>
      <c r="D34" s="259"/>
      <c r="E34" s="124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8"/>
      <c r="Q34" s="118"/>
      <c r="R34" s="126"/>
      <c r="S34" s="121">
        <f>SUM(S35:S40)</f>
        <v>28950000</v>
      </c>
      <c r="T34" s="7"/>
      <c r="U34" s="9"/>
      <c r="V34" s="9"/>
      <c r="W34" s="9"/>
    </row>
    <row r="35" spans="1:23" s="80" customFormat="1">
      <c r="A35" s="104"/>
      <c r="B35" s="261" t="s">
        <v>119</v>
      </c>
      <c r="C35" s="258"/>
      <c r="D35" s="259"/>
      <c r="E35" s="124"/>
      <c r="F35" s="272">
        <f>F36+F37+F45</f>
        <v>23</v>
      </c>
      <c r="G35" s="108" t="s">
        <v>23</v>
      </c>
      <c r="H35" s="109" t="s">
        <v>19</v>
      </c>
      <c r="I35" s="109">
        <v>1</v>
      </c>
      <c r="J35" s="108" t="s">
        <v>20</v>
      </c>
      <c r="K35" s="109" t="s">
        <v>19</v>
      </c>
      <c r="L35" s="109">
        <v>3</v>
      </c>
      <c r="M35" s="108" t="s">
        <v>28</v>
      </c>
      <c r="N35" s="154"/>
      <c r="O35" s="154"/>
      <c r="P35" s="124"/>
      <c r="Q35" s="128">
        <f t="shared" ref="Q35:Q40" si="1">F35*I35*L35</f>
        <v>69</v>
      </c>
      <c r="R35" s="129">
        <f>[1]sbu!$J$7</f>
        <v>300000</v>
      </c>
      <c r="S35" s="113">
        <f>SUM(Q35*R35)</f>
        <v>20700000</v>
      </c>
      <c r="T35" s="7"/>
      <c r="U35" s="9"/>
      <c r="V35" s="9"/>
      <c r="W35" s="9"/>
    </row>
    <row r="36" spans="1:23" s="80" customFormat="1">
      <c r="A36" s="104"/>
      <c r="B36" s="127" t="s">
        <v>62</v>
      </c>
      <c r="C36" s="154"/>
      <c r="D36" s="124"/>
      <c r="E36" s="124"/>
      <c r="F36" s="107">
        <v>20</v>
      </c>
      <c r="G36" s="108" t="s">
        <v>23</v>
      </c>
      <c r="H36" s="109" t="s">
        <v>19</v>
      </c>
      <c r="I36" s="109">
        <v>3</v>
      </c>
      <c r="J36" s="108" t="s">
        <v>28</v>
      </c>
      <c r="K36" s="108" t="s">
        <v>19</v>
      </c>
      <c r="L36" s="108">
        <v>1</v>
      </c>
      <c r="M36" s="108" t="s">
        <v>20</v>
      </c>
      <c r="N36" s="154"/>
      <c r="O36" s="154"/>
      <c r="P36" s="124"/>
      <c r="Q36" s="128">
        <f t="shared" si="1"/>
        <v>60</v>
      </c>
      <c r="R36" s="129">
        <v>85000</v>
      </c>
      <c r="S36" s="113">
        <f>Q36*R36</f>
        <v>5100000</v>
      </c>
      <c r="T36" s="7"/>
      <c r="U36" s="9"/>
      <c r="V36" s="9"/>
      <c r="W36" s="9"/>
    </row>
    <row r="37" spans="1:23" s="80" customFormat="1">
      <c r="A37" s="104"/>
      <c r="B37" s="114" t="s">
        <v>63</v>
      </c>
      <c r="C37" s="154"/>
      <c r="D37" s="124"/>
      <c r="E37" s="124"/>
      <c r="F37" s="107">
        <v>2</v>
      </c>
      <c r="G37" s="108" t="s">
        <v>23</v>
      </c>
      <c r="H37" s="109" t="s">
        <v>19</v>
      </c>
      <c r="I37" s="109">
        <v>3</v>
      </c>
      <c r="J37" s="108" t="s">
        <v>28</v>
      </c>
      <c r="K37" s="108" t="s">
        <v>19</v>
      </c>
      <c r="L37" s="108">
        <v>1</v>
      </c>
      <c r="M37" s="108" t="s">
        <v>20</v>
      </c>
      <c r="N37" s="154"/>
      <c r="O37" s="154"/>
      <c r="P37" s="124"/>
      <c r="Q37" s="128">
        <f t="shared" si="1"/>
        <v>6</v>
      </c>
      <c r="R37" s="129">
        <v>85000</v>
      </c>
      <c r="S37" s="113">
        <f>Q37*R37</f>
        <v>510000</v>
      </c>
      <c r="T37" s="7"/>
      <c r="U37" s="9"/>
      <c r="V37" s="9"/>
      <c r="W37" s="9"/>
    </row>
    <row r="38" spans="1:23" s="80" customFormat="1">
      <c r="A38" s="104"/>
      <c r="B38" s="114" t="s">
        <v>64</v>
      </c>
      <c r="C38" s="154"/>
      <c r="D38" s="124"/>
      <c r="E38" s="124"/>
      <c r="F38" s="107">
        <v>20</v>
      </c>
      <c r="G38" s="108" t="s">
        <v>23</v>
      </c>
      <c r="H38" s="109" t="s">
        <v>19</v>
      </c>
      <c r="I38" s="109">
        <v>1</v>
      </c>
      <c r="J38" s="108" t="s">
        <v>24</v>
      </c>
      <c r="K38" s="108" t="s">
        <v>19</v>
      </c>
      <c r="L38" s="108">
        <v>1</v>
      </c>
      <c r="M38" s="108" t="s">
        <v>20</v>
      </c>
      <c r="N38" s="154"/>
      <c r="O38" s="154"/>
      <c r="P38" s="124"/>
      <c r="Q38" s="128">
        <f t="shared" si="1"/>
        <v>20</v>
      </c>
      <c r="R38" s="129">
        <v>110000</v>
      </c>
      <c r="S38" s="113">
        <f>Q38*R38</f>
        <v>2200000</v>
      </c>
      <c r="T38" s="7"/>
      <c r="U38" s="9"/>
      <c r="V38" s="9"/>
      <c r="W38" s="9"/>
    </row>
    <row r="39" spans="1:23" s="80" customFormat="1">
      <c r="A39" s="104"/>
      <c r="B39" s="271" t="s">
        <v>65</v>
      </c>
      <c r="C39" s="154"/>
      <c r="D39" s="124"/>
      <c r="E39" s="124"/>
      <c r="F39" s="107">
        <v>2</v>
      </c>
      <c r="G39" s="108" t="s">
        <v>23</v>
      </c>
      <c r="H39" s="109" t="s">
        <v>19</v>
      </c>
      <c r="I39" s="109">
        <v>1</v>
      </c>
      <c r="J39" s="108" t="s">
        <v>24</v>
      </c>
      <c r="K39" s="108" t="s">
        <v>19</v>
      </c>
      <c r="L39" s="108">
        <v>1</v>
      </c>
      <c r="M39" s="108" t="s">
        <v>20</v>
      </c>
      <c r="N39" s="154"/>
      <c r="O39" s="154"/>
      <c r="P39" s="124"/>
      <c r="Q39" s="128">
        <f t="shared" si="1"/>
        <v>2</v>
      </c>
      <c r="R39" s="129">
        <v>110000</v>
      </c>
      <c r="S39" s="113">
        <f>Q39*R39</f>
        <v>220000</v>
      </c>
      <c r="T39" s="7"/>
      <c r="U39" s="9"/>
      <c r="V39" s="9"/>
      <c r="W39" s="9"/>
    </row>
    <row r="40" spans="1:23" s="80" customFormat="1">
      <c r="A40" s="181"/>
      <c r="B40" s="287" t="s">
        <v>124</v>
      </c>
      <c r="C40" s="154"/>
      <c r="D40" s="124"/>
      <c r="E40" s="124"/>
      <c r="F40" s="272">
        <v>2</v>
      </c>
      <c r="G40" s="108" t="s">
        <v>23</v>
      </c>
      <c r="H40" s="109" t="s">
        <v>19</v>
      </c>
      <c r="I40" s="109">
        <v>1</v>
      </c>
      <c r="J40" s="108" t="s">
        <v>24</v>
      </c>
      <c r="K40" s="108" t="s">
        <v>19</v>
      </c>
      <c r="L40" s="108">
        <v>1</v>
      </c>
      <c r="M40" s="108" t="s">
        <v>20</v>
      </c>
      <c r="N40" s="154"/>
      <c r="O40" s="154"/>
      <c r="P40" s="124"/>
      <c r="Q40" s="128">
        <f t="shared" si="1"/>
        <v>2</v>
      </c>
      <c r="R40" s="129">
        <v>110000</v>
      </c>
      <c r="S40" s="113">
        <f>Q40*R40</f>
        <v>220000</v>
      </c>
      <c r="T40" s="7"/>
      <c r="U40" s="9"/>
      <c r="V40" s="9"/>
      <c r="W40" s="9"/>
    </row>
    <row r="41" spans="1:23" s="80" customFormat="1">
      <c r="A41" s="104"/>
      <c r="B41" s="127"/>
      <c r="C41" s="258"/>
      <c r="D41" s="259"/>
      <c r="E41" s="124"/>
      <c r="F41" s="107"/>
      <c r="G41" s="108"/>
      <c r="H41" s="109"/>
      <c r="I41" s="109"/>
      <c r="J41" s="108"/>
      <c r="K41" s="109"/>
      <c r="L41" s="109"/>
      <c r="M41" s="109"/>
      <c r="N41" s="109"/>
      <c r="O41" s="109"/>
      <c r="P41" s="110"/>
      <c r="Q41" s="128"/>
      <c r="R41" s="129"/>
      <c r="S41" s="113"/>
      <c r="T41" s="7"/>
      <c r="U41" s="9"/>
      <c r="V41" s="9"/>
      <c r="W41" s="9"/>
    </row>
    <row r="42" spans="1:23" s="80" customFormat="1" ht="18">
      <c r="A42" s="115" t="s">
        <v>29</v>
      </c>
      <c r="B42" s="125" t="s">
        <v>30</v>
      </c>
      <c r="C42" s="258"/>
      <c r="D42" s="259"/>
      <c r="E42" s="124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8"/>
      <c r="Q42" s="118"/>
      <c r="R42" s="126"/>
      <c r="S42" s="131">
        <f>SUM(S43:S45)</f>
        <v>14000000</v>
      </c>
      <c r="T42" s="7"/>
      <c r="U42" s="9"/>
      <c r="V42" s="9"/>
      <c r="W42" s="9"/>
    </row>
    <row r="43" spans="1:23" s="80" customFormat="1">
      <c r="A43" s="115"/>
      <c r="B43" s="204" t="s">
        <v>122</v>
      </c>
      <c r="C43" s="262"/>
      <c r="D43" s="125"/>
      <c r="E43" s="124"/>
      <c r="F43" s="286">
        <v>1</v>
      </c>
      <c r="G43" s="109" t="s">
        <v>23</v>
      </c>
      <c r="H43" s="109" t="s">
        <v>19</v>
      </c>
      <c r="I43" s="109">
        <v>2</v>
      </c>
      <c r="J43" s="270" t="s">
        <v>49</v>
      </c>
      <c r="K43" s="109" t="s">
        <v>19</v>
      </c>
      <c r="L43" s="109">
        <v>1</v>
      </c>
      <c r="M43" s="109" t="s">
        <v>20</v>
      </c>
      <c r="N43" s="117"/>
      <c r="O43" s="117"/>
      <c r="P43" s="118"/>
      <c r="Q43" s="118">
        <f>F43*I43*L43</f>
        <v>2</v>
      </c>
      <c r="R43" s="288">
        <v>1000000</v>
      </c>
      <c r="S43" s="284">
        <f>Q43*R43</f>
        <v>2000000</v>
      </c>
      <c r="T43" s="7"/>
      <c r="U43" s="9"/>
      <c r="V43" s="9"/>
      <c r="W43" s="9"/>
    </row>
    <row r="44" spans="1:23" s="80" customFormat="1">
      <c r="A44" s="104"/>
      <c r="B44" s="110" t="s">
        <v>66</v>
      </c>
      <c r="C44" s="258"/>
      <c r="D44" s="259"/>
      <c r="E44" s="124"/>
      <c r="F44" s="107">
        <v>2</v>
      </c>
      <c r="G44" s="108" t="s">
        <v>23</v>
      </c>
      <c r="H44" s="109" t="s">
        <v>19</v>
      </c>
      <c r="I44" s="109">
        <v>20</v>
      </c>
      <c r="J44" s="108" t="s">
        <v>49</v>
      </c>
      <c r="K44" s="109" t="s">
        <v>19</v>
      </c>
      <c r="L44" s="109">
        <v>1</v>
      </c>
      <c r="M44" s="108" t="s">
        <v>20</v>
      </c>
      <c r="N44" s="154"/>
      <c r="O44" s="154"/>
      <c r="P44" s="124"/>
      <c r="Q44" s="128">
        <f>F44*I44*L44</f>
        <v>40</v>
      </c>
      <c r="R44" s="289">
        <v>200000</v>
      </c>
      <c r="S44" s="113">
        <f>SUM(Q44*R44)</f>
        <v>8000000</v>
      </c>
      <c r="T44" s="7"/>
      <c r="U44" s="9"/>
      <c r="V44" s="9"/>
      <c r="W44" s="9"/>
    </row>
    <row r="45" spans="1:23" s="80" customFormat="1">
      <c r="A45" s="104"/>
      <c r="B45" s="110" t="s">
        <v>94</v>
      </c>
      <c r="C45" s="258"/>
      <c r="D45" s="259"/>
      <c r="E45" s="124"/>
      <c r="F45" s="107">
        <v>1</v>
      </c>
      <c r="G45" s="108" t="s">
        <v>23</v>
      </c>
      <c r="H45" s="109" t="s">
        <v>19</v>
      </c>
      <c r="I45" s="109">
        <v>20</v>
      </c>
      <c r="J45" s="108" t="s">
        <v>49</v>
      </c>
      <c r="K45" s="109" t="s">
        <v>19</v>
      </c>
      <c r="L45" s="109">
        <v>1</v>
      </c>
      <c r="M45" s="108" t="s">
        <v>20</v>
      </c>
      <c r="N45" s="154"/>
      <c r="O45" s="154"/>
      <c r="P45" s="124"/>
      <c r="Q45" s="128">
        <f>F45*I45*L45</f>
        <v>20</v>
      </c>
      <c r="R45" s="289">
        <v>200000</v>
      </c>
      <c r="S45" s="113">
        <f>SUM(Q45*R45)</f>
        <v>4000000</v>
      </c>
      <c r="T45" s="7"/>
      <c r="U45" s="9"/>
      <c r="V45" s="9"/>
      <c r="W45" s="9"/>
    </row>
    <row r="46" spans="1:23" s="80" customFormat="1">
      <c r="A46" s="104"/>
      <c r="B46" s="110"/>
      <c r="C46" s="258"/>
      <c r="D46" s="259"/>
      <c r="E46" s="124"/>
      <c r="F46" s="132"/>
      <c r="G46" s="109"/>
      <c r="H46" s="109"/>
      <c r="I46" s="109"/>
      <c r="J46" s="109"/>
      <c r="K46" s="109"/>
      <c r="L46" s="109"/>
      <c r="M46" s="109"/>
      <c r="N46" s="109"/>
      <c r="O46" s="109"/>
      <c r="P46" s="128"/>
      <c r="Q46" s="128"/>
      <c r="R46" s="133"/>
      <c r="S46" s="113"/>
      <c r="T46" s="7"/>
      <c r="U46" s="9"/>
      <c r="V46" s="9"/>
      <c r="W46" s="9"/>
    </row>
    <row r="47" spans="1:23" s="80" customFormat="1">
      <c r="A47" s="142">
        <v>524119</v>
      </c>
      <c r="B47" s="261" t="s">
        <v>51</v>
      </c>
      <c r="C47" s="258"/>
      <c r="D47" s="259"/>
      <c r="E47" s="136"/>
      <c r="F47" s="137"/>
      <c r="G47" s="137"/>
      <c r="H47" s="137"/>
      <c r="I47" s="138"/>
      <c r="J47" s="138"/>
      <c r="K47" s="138"/>
      <c r="L47" s="137"/>
      <c r="M47" s="137"/>
      <c r="N47" s="137"/>
      <c r="O47" s="137"/>
      <c r="P47" s="139"/>
      <c r="Q47" s="139"/>
      <c r="R47" s="140"/>
      <c r="S47" s="141">
        <f>SUM(S48:S52)</f>
        <v>28524000</v>
      </c>
      <c r="T47" s="7"/>
      <c r="U47" s="9"/>
      <c r="V47" s="9"/>
      <c r="W47" s="9"/>
    </row>
    <row r="48" spans="1:23" s="80" customFormat="1">
      <c r="A48" s="142"/>
      <c r="B48" s="208" t="s">
        <v>68</v>
      </c>
      <c r="C48" s="258"/>
      <c r="D48" s="259"/>
      <c r="E48" s="144"/>
      <c r="F48" s="107">
        <v>2</v>
      </c>
      <c r="G48" s="108" t="s">
        <v>23</v>
      </c>
      <c r="H48" s="109" t="s">
        <v>19</v>
      </c>
      <c r="I48" s="109">
        <v>4</v>
      </c>
      <c r="J48" s="108" t="s">
        <v>28</v>
      </c>
      <c r="K48" s="109" t="s">
        <v>19</v>
      </c>
      <c r="L48" s="109">
        <v>1</v>
      </c>
      <c r="M48" s="108" t="s">
        <v>20</v>
      </c>
      <c r="N48" s="171"/>
      <c r="O48" s="171"/>
      <c r="P48" s="172"/>
      <c r="Q48" s="128">
        <f>F48*I48*L48</f>
        <v>8</v>
      </c>
      <c r="R48" s="129">
        <f>[1]sbu!$F$7</f>
        <v>360000</v>
      </c>
      <c r="S48" s="113">
        <f>SUM(Q48*R48)</f>
        <v>2880000</v>
      </c>
      <c r="T48" s="7"/>
      <c r="U48" s="9"/>
      <c r="V48" s="9"/>
      <c r="W48" s="9"/>
    </row>
    <row r="49" spans="1:23" s="80" customFormat="1">
      <c r="A49" s="142"/>
      <c r="B49" s="110" t="s">
        <v>69</v>
      </c>
      <c r="C49" s="258"/>
      <c r="D49" s="259"/>
      <c r="E49" s="124"/>
      <c r="F49" s="107">
        <v>1</v>
      </c>
      <c r="G49" s="108" t="s">
        <v>23</v>
      </c>
      <c r="H49" s="109" t="s">
        <v>19</v>
      </c>
      <c r="I49" s="109">
        <v>4</v>
      </c>
      <c r="J49" s="108" t="s">
        <v>28</v>
      </c>
      <c r="K49" s="109" t="s">
        <v>19</v>
      </c>
      <c r="L49" s="109">
        <v>1</v>
      </c>
      <c r="M49" s="108" t="s">
        <v>20</v>
      </c>
      <c r="N49" s="154"/>
      <c r="O49" s="154"/>
      <c r="P49" s="124"/>
      <c r="Q49" s="128">
        <f>F49*I49*L49</f>
        <v>4</v>
      </c>
      <c r="R49" s="129">
        <v>360000</v>
      </c>
      <c r="S49" s="113">
        <f>SUM(Q49*R49)</f>
        <v>1440000</v>
      </c>
      <c r="T49" s="7"/>
      <c r="U49" s="9"/>
      <c r="V49" s="9"/>
      <c r="W49" s="9"/>
    </row>
    <row r="50" spans="1:23" s="80" customFormat="1">
      <c r="A50" s="145"/>
      <c r="B50" s="110" t="s">
        <v>70</v>
      </c>
      <c r="C50" s="258"/>
      <c r="D50" s="259"/>
      <c r="E50" s="124"/>
      <c r="F50" s="107">
        <v>2</v>
      </c>
      <c r="G50" s="108" t="s">
        <v>23</v>
      </c>
      <c r="H50" s="109" t="s">
        <v>19</v>
      </c>
      <c r="I50" s="109">
        <v>3</v>
      </c>
      <c r="J50" s="108" t="s">
        <v>28</v>
      </c>
      <c r="K50" s="109" t="s">
        <v>19</v>
      </c>
      <c r="L50" s="109">
        <v>1</v>
      </c>
      <c r="M50" s="108" t="s">
        <v>20</v>
      </c>
      <c r="N50" s="154"/>
      <c r="O50" s="154"/>
      <c r="P50" s="124"/>
      <c r="Q50" s="128">
        <f>F50*I50*L50</f>
        <v>6</v>
      </c>
      <c r="R50" s="129">
        <f>[1]sbu!$P$7</f>
        <v>1308000</v>
      </c>
      <c r="S50" s="113">
        <f>SUM(Q50*R50)</f>
        <v>7848000</v>
      </c>
      <c r="T50" s="7"/>
      <c r="U50" s="9"/>
      <c r="V50" s="9"/>
      <c r="W50" s="9"/>
    </row>
    <row r="51" spans="1:23" s="80" customFormat="1">
      <c r="A51" s="145"/>
      <c r="B51" s="110" t="s">
        <v>71</v>
      </c>
      <c r="C51" s="258"/>
      <c r="D51" s="259"/>
      <c r="E51" s="124"/>
      <c r="F51" s="107">
        <v>1</v>
      </c>
      <c r="G51" s="108" t="s">
        <v>23</v>
      </c>
      <c r="H51" s="109" t="s">
        <v>19</v>
      </c>
      <c r="I51" s="109">
        <v>3</v>
      </c>
      <c r="J51" s="108" t="s">
        <v>28</v>
      </c>
      <c r="K51" s="109" t="s">
        <v>19</v>
      </c>
      <c r="L51" s="109">
        <v>1</v>
      </c>
      <c r="M51" s="108" t="s">
        <v>20</v>
      </c>
      <c r="N51" s="154"/>
      <c r="O51" s="154"/>
      <c r="P51" s="124"/>
      <c r="Q51" s="128">
        <f>F51*I51*L51</f>
        <v>3</v>
      </c>
      <c r="R51" s="129">
        <f>[1]sbu!$R$7</f>
        <v>410000</v>
      </c>
      <c r="S51" s="113">
        <f>SUM(Q51*R51)</f>
        <v>1230000</v>
      </c>
      <c r="T51" s="7"/>
      <c r="U51" s="9"/>
      <c r="V51" s="9"/>
      <c r="W51" s="9"/>
    </row>
    <row r="52" spans="1:23" s="80" customFormat="1">
      <c r="A52" s="146"/>
      <c r="B52" s="110" t="s">
        <v>72</v>
      </c>
      <c r="C52" s="258"/>
      <c r="D52" s="259"/>
      <c r="E52" s="124"/>
      <c r="F52" s="107">
        <v>3</v>
      </c>
      <c r="G52" s="108" t="s">
        <v>23</v>
      </c>
      <c r="H52" s="109" t="s">
        <v>19</v>
      </c>
      <c r="I52" s="109">
        <v>1</v>
      </c>
      <c r="J52" s="108" t="s">
        <v>24</v>
      </c>
      <c r="K52" s="109" t="s">
        <v>19</v>
      </c>
      <c r="L52" s="109">
        <v>1</v>
      </c>
      <c r="M52" s="108" t="s">
        <v>20</v>
      </c>
      <c r="N52" s="154"/>
      <c r="O52" s="154"/>
      <c r="P52" s="124"/>
      <c r="Q52" s="128">
        <f>F52*I52*L52</f>
        <v>3</v>
      </c>
      <c r="R52" s="129">
        <v>5042000</v>
      </c>
      <c r="S52" s="113">
        <f>SUM(Q52*R52)</f>
        <v>15126000</v>
      </c>
      <c r="T52" s="7"/>
      <c r="U52" s="9"/>
      <c r="V52" s="9"/>
      <c r="W52" s="9"/>
    </row>
    <row r="53" spans="1:23" s="80" customFormat="1">
      <c r="A53" s="104"/>
      <c r="B53" s="127"/>
      <c r="C53" s="154"/>
      <c r="D53" s="124"/>
      <c r="E53" s="124"/>
      <c r="F53" s="107"/>
      <c r="G53" s="108"/>
      <c r="H53" s="109"/>
      <c r="I53" s="109"/>
      <c r="J53" s="108"/>
      <c r="K53" s="108"/>
      <c r="L53" s="108"/>
      <c r="M53" s="108"/>
      <c r="N53" s="154"/>
      <c r="O53" s="154"/>
      <c r="P53" s="124"/>
      <c r="Q53" s="128"/>
      <c r="R53" s="129"/>
      <c r="S53" s="113"/>
      <c r="T53" s="7"/>
      <c r="U53" s="9"/>
      <c r="V53" s="9"/>
      <c r="W53" s="9"/>
    </row>
    <row r="54" spans="1:23" s="80" customFormat="1">
      <c r="A54" s="104"/>
      <c r="B54" s="114"/>
      <c r="C54" s="154"/>
      <c r="D54" s="124"/>
      <c r="E54" s="124"/>
      <c r="F54" s="107"/>
      <c r="G54" s="108"/>
      <c r="H54" s="109"/>
      <c r="I54" s="109"/>
      <c r="J54" s="108"/>
      <c r="K54" s="108"/>
      <c r="L54" s="108"/>
      <c r="M54" s="108"/>
      <c r="N54" s="154"/>
      <c r="O54" s="154"/>
      <c r="P54" s="124"/>
      <c r="Q54" s="128"/>
      <c r="R54" s="129"/>
      <c r="S54" s="113"/>
      <c r="T54" s="7"/>
      <c r="U54" s="9"/>
      <c r="V54" s="9"/>
      <c r="W54" s="9"/>
    </row>
    <row r="55" spans="1:23" s="80" customFormat="1">
      <c r="A55" s="104"/>
      <c r="B55" s="114"/>
      <c r="C55" s="154"/>
      <c r="D55" s="124"/>
      <c r="E55" s="124"/>
      <c r="F55" s="107"/>
      <c r="G55" s="108"/>
      <c r="H55" s="109"/>
      <c r="I55" s="109"/>
      <c r="J55" s="108"/>
      <c r="K55" s="108"/>
      <c r="L55" s="108"/>
      <c r="M55" s="108"/>
      <c r="N55" s="154"/>
      <c r="O55" s="154"/>
      <c r="P55" s="124"/>
      <c r="Q55" s="128"/>
      <c r="R55" s="129"/>
      <c r="S55" s="113"/>
      <c r="T55" s="7"/>
      <c r="U55" s="9"/>
      <c r="V55" s="9"/>
      <c r="W55" s="9"/>
    </row>
    <row r="56" spans="1:23" s="80" customFormat="1" ht="63">
      <c r="A56" s="292" t="s">
        <v>14</v>
      </c>
      <c r="B56" s="291" t="s">
        <v>129</v>
      </c>
      <c r="C56" s="402"/>
      <c r="D56" s="403"/>
      <c r="E56" s="296"/>
      <c r="F56" s="293"/>
      <c r="G56" s="293"/>
      <c r="H56" s="293"/>
      <c r="I56" s="293"/>
      <c r="J56" s="293"/>
      <c r="K56" s="293"/>
      <c r="L56" s="293"/>
      <c r="M56" s="293"/>
      <c r="N56" s="293"/>
      <c r="O56" s="293"/>
      <c r="P56" s="294"/>
      <c r="Q56" s="297"/>
      <c r="R56" s="296"/>
      <c r="S56" s="295">
        <f>S57+S63+S67+S75+S80</f>
        <v>112612000</v>
      </c>
      <c r="T56" s="7" t="s">
        <v>130</v>
      </c>
      <c r="U56" s="9"/>
      <c r="V56" s="9"/>
      <c r="W56" s="9">
        <f>23*4</f>
        <v>92</v>
      </c>
    </row>
    <row r="57" spans="1:23" s="80" customFormat="1" ht="18">
      <c r="A57" s="97" t="s">
        <v>16</v>
      </c>
      <c r="B57" s="98" t="s">
        <v>12</v>
      </c>
      <c r="C57" s="256"/>
      <c r="D57" s="257"/>
      <c r="E57" s="99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1"/>
      <c r="Q57" s="102"/>
      <c r="R57" s="99"/>
      <c r="S57" s="103">
        <f>SUM(S58:S61)</f>
        <v>3350000</v>
      </c>
      <c r="T57" s="7"/>
      <c r="U57" s="9"/>
      <c r="V57" s="9"/>
      <c r="W57" s="9"/>
    </row>
    <row r="58" spans="1:23" s="80" customFormat="1">
      <c r="A58" s="104"/>
      <c r="B58" s="105" t="s">
        <v>17</v>
      </c>
      <c r="C58" s="258"/>
      <c r="D58" s="259"/>
      <c r="E58" s="106"/>
      <c r="F58" s="107">
        <v>1</v>
      </c>
      <c r="G58" s="108" t="s">
        <v>45</v>
      </c>
      <c r="H58" s="109" t="s">
        <v>19</v>
      </c>
      <c r="I58" s="109">
        <v>1</v>
      </c>
      <c r="J58" s="108" t="s">
        <v>20</v>
      </c>
      <c r="K58" s="108"/>
      <c r="L58" s="108"/>
      <c r="M58" s="108"/>
      <c r="N58" s="108"/>
      <c r="O58" s="108"/>
      <c r="P58" s="110"/>
      <c r="Q58" s="111">
        <f>F58*I58</f>
        <v>1</v>
      </c>
      <c r="R58" s="112">
        <v>1400000</v>
      </c>
      <c r="S58" s="113">
        <f>Q58*R58</f>
        <v>1400000</v>
      </c>
      <c r="T58" s="7"/>
      <c r="U58" s="9"/>
      <c r="V58" s="9"/>
      <c r="W58" s="9"/>
    </row>
    <row r="59" spans="1:23" s="80" customFormat="1">
      <c r="A59" s="104"/>
      <c r="B59" s="261" t="s">
        <v>123</v>
      </c>
      <c r="C59" s="258"/>
      <c r="D59" s="259"/>
      <c r="E59" s="106"/>
      <c r="F59" s="107">
        <v>1</v>
      </c>
      <c r="G59" s="108" t="s">
        <v>45</v>
      </c>
      <c r="H59" s="109" t="s">
        <v>19</v>
      </c>
      <c r="I59" s="109">
        <v>1</v>
      </c>
      <c r="J59" s="108" t="s">
        <v>20</v>
      </c>
      <c r="K59" s="108"/>
      <c r="L59" s="108"/>
      <c r="M59" s="108"/>
      <c r="N59" s="108"/>
      <c r="O59" s="108"/>
      <c r="P59" s="110"/>
      <c r="Q59" s="111">
        <f>F59*I59</f>
        <v>1</v>
      </c>
      <c r="R59" s="112">
        <v>1400000</v>
      </c>
      <c r="S59" s="113">
        <f>Q59*R59</f>
        <v>1400000</v>
      </c>
      <c r="T59" s="7"/>
      <c r="U59" s="9"/>
      <c r="V59" s="9"/>
      <c r="W59" s="9"/>
    </row>
    <row r="60" spans="1:23" s="80" customFormat="1">
      <c r="A60" s="104"/>
      <c r="B60" s="110" t="s">
        <v>121</v>
      </c>
      <c r="C60" s="258"/>
      <c r="D60" s="259"/>
      <c r="E60" s="106"/>
      <c r="F60" s="107">
        <v>1</v>
      </c>
      <c r="G60" s="108" t="s">
        <v>45</v>
      </c>
      <c r="H60" s="109" t="s">
        <v>19</v>
      </c>
      <c r="I60" s="109">
        <v>1</v>
      </c>
      <c r="J60" s="108" t="s">
        <v>20</v>
      </c>
      <c r="K60" s="108"/>
      <c r="L60" s="108"/>
      <c r="M60" s="108"/>
      <c r="N60" s="108"/>
      <c r="O60" s="108"/>
      <c r="P60" s="110"/>
      <c r="Q60" s="111">
        <f>F60*I60</f>
        <v>1</v>
      </c>
      <c r="R60" s="112">
        <v>300000</v>
      </c>
      <c r="S60" s="113">
        <f>Q60*R60</f>
        <v>300000</v>
      </c>
      <c r="T60" s="7"/>
      <c r="U60" s="9"/>
      <c r="V60" s="9"/>
      <c r="W60" s="9"/>
    </row>
    <row r="61" spans="1:23" s="80" customFormat="1">
      <c r="A61" s="104"/>
      <c r="B61" s="261" t="s">
        <v>127</v>
      </c>
      <c r="C61" s="258"/>
      <c r="D61" s="259"/>
      <c r="E61" s="124"/>
      <c r="F61" s="107">
        <v>1</v>
      </c>
      <c r="G61" s="108" t="s">
        <v>18</v>
      </c>
      <c r="H61" s="109" t="s">
        <v>19</v>
      </c>
      <c r="I61" s="109">
        <v>1</v>
      </c>
      <c r="J61" s="108" t="s">
        <v>20</v>
      </c>
      <c r="K61" s="108"/>
      <c r="L61" s="108"/>
      <c r="M61" s="108"/>
      <c r="N61" s="154"/>
      <c r="O61" s="154"/>
      <c r="P61" s="124"/>
      <c r="Q61" s="128">
        <f>F61*I61</f>
        <v>1</v>
      </c>
      <c r="R61" s="277">
        <v>250000</v>
      </c>
      <c r="S61" s="113">
        <f>SUM(Q61*R61)</f>
        <v>250000</v>
      </c>
      <c r="T61" s="7"/>
      <c r="U61" s="9"/>
      <c r="V61" s="9"/>
      <c r="W61" s="9"/>
    </row>
    <row r="62" spans="1:23" s="80" customFormat="1">
      <c r="A62" s="104"/>
      <c r="B62" s="110"/>
      <c r="C62" s="258"/>
      <c r="D62" s="259"/>
      <c r="E62" s="106"/>
      <c r="F62" s="107"/>
      <c r="G62" s="108"/>
      <c r="H62" s="109"/>
      <c r="I62" s="109"/>
      <c r="J62" s="108"/>
      <c r="K62" s="108"/>
      <c r="L62" s="108"/>
      <c r="M62" s="108"/>
      <c r="N62" s="108"/>
      <c r="O62" s="108"/>
      <c r="P62" s="110"/>
      <c r="Q62" s="111"/>
      <c r="R62" s="112"/>
      <c r="S62" s="113"/>
      <c r="T62" s="7"/>
      <c r="U62" s="9"/>
      <c r="V62" s="9"/>
      <c r="W62" s="9"/>
    </row>
    <row r="63" spans="1:23" s="80" customFormat="1" ht="18">
      <c r="A63" s="115" t="s">
        <v>21</v>
      </c>
      <c r="B63" s="116" t="s">
        <v>22</v>
      </c>
      <c r="C63" s="258"/>
      <c r="D63" s="259"/>
      <c r="E63" s="106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8"/>
      <c r="Q63" s="119"/>
      <c r="R63" s="120"/>
      <c r="S63" s="121">
        <f>SUM(S64:S65)</f>
        <v>1000000</v>
      </c>
      <c r="T63" s="7"/>
      <c r="U63" s="9"/>
      <c r="V63" s="9"/>
      <c r="W63" s="9"/>
    </row>
    <row r="64" spans="1:23" s="80" customFormat="1">
      <c r="A64" s="104"/>
      <c r="B64" s="105" t="s">
        <v>13</v>
      </c>
      <c r="C64" s="258"/>
      <c r="D64" s="259"/>
      <c r="E64" s="106"/>
      <c r="F64" s="108">
        <v>1</v>
      </c>
      <c r="G64" s="108" t="s">
        <v>23</v>
      </c>
      <c r="H64" s="109" t="s">
        <v>19</v>
      </c>
      <c r="I64" s="109">
        <v>1</v>
      </c>
      <c r="J64" s="108" t="s">
        <v>20</v>
      </c>
      <c r="K64" s="108"/>
      <c r="L64" s="108"/>
      <c r="M64" s="108"/>
      <c r="N64" s="108"/>
      <c r="O64" s="108"/>
      <c r="P64" s="110"/>
      <c r="Q64" s="111">
        <f>SUM(F64*I64)</f>
        <v>1</v>
      </c>
      <c r="R64" s="122">
        <v>400000</v>
      </c>
      <c r="S64" s="113">
        <f>SUM(Q64*R64)</f>
        <v>400000</v>
      </c>
      <c r="T64" s="7"/>
      <c r="U64" s="9"/>
      <c r="V64" s="9"/>
      <c r="W64" s="9"/>
    </row>
    <row r="65" spans="1:23" s="80" customFormat="1">
      <c r="A65" s="104"/>
      <c r="B65" s="123" t="s">
        <v>58</v>
      </c>
      <c r="C65" s="258"/>
      <c r="D65" s="259"/>
      <c r="E65" s="106"/>
      <c r="F65" s="108">
        <v>2</v>
      </c>
      <c r="G65" s="108" t="s">
        <v>48</v>
      </c>
      <c r="H65" s="109" t="s">
        <v>19</v>
      </c>
      <c r="I65" s="109">
        <v>1</v>
      </c>
      <c r="J65" s="108" t="s">
        <v>20</v>
      </c>
      <c r="K65" s="108"/>
      <c r="L65" s="108"/>
      <c r="M65" s="108"/>
      <c r="N65" s="108"/>
      <c r="O65" s="108"/>
      <c r="P65" s="110"/>
      <c r="Q65" s="111">
        <f>SUM(F65*I65)</f>
        <v>2</v>
      </c>
      <c r="R65" s="122">
        <v>300000</v>
      </c>
      <c r="S65" s="113">
        <f>SUM(Q65*R65)</f>
        <v>600000</v>
      </c>
      <c r="T65" s="7"/>
      <c r="U65" s="9"/>
      <c r="V65" s="9"/>
      <c r="W65" s="9"/>
    </row>
    <row r="66" spans="1:23" s="80" customFormat="1">
      <c r="A66" s="104"/>
      <c r="B66" s="123"/>
      <c r="C66" s="258"/>
      <c r="D66" s="259"/>
      <c r="E66" s="124"/>
      <c r="F66" s="108"/>
      <c r="G66" s="108"/>
      <c r="H66" s="109"/>
      <c r="I66" s="109"/>
      <c r="J66" s="108"/>
      <c r="K66" s="108"/>
      <c r="L66" s="108"/>
      <c r="M66" s="108"/>
      <c r="N66" s="108"/>
      <c r="O66" s="108"/>
      <c r="P66" s="110"/>
      <c r="Q66" s="111"/>
      <c r="R66" s="122"/>
      <c r="S66" s="113"/>
      <c r="T66" s="7"/>
      <c r="U66" s="9"/>
      <c r="V66" s="9"/>
      <c r="W66" s="9"/>
    </row>
    <row r="67" spans="1:23" s="80" customFormat="1" ht="18">
      <c r="A67" s="115">
        <v>524114</v>
      </c>
      <c r="B67" s="116" t="s">
        <v>118</v>
      </c>
      <c r="C67" s="258"/>
      <c r="D67" s="259"/>
      <c r="E67" s="124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8"/>
      <c r="Q67" s="118"/>
      <c r="R67" s="126"/>
      <c r="S67" s="121">
        <f>SUM(S68:S73)</f>
        <v>48220000</v>
      </c>
      <c r="T67" s="7"/>
      <c r="U67" s="9"/>
      <c r="V67" s="9"/>
      <c r="W67" s="9"/>
    </row>
    <row r="68" spans="1:23" s="80" customFormat="1">
      <c r="A68" s="115"/>
      <c r="B68" s="269" t="s">
        <v>167</v>
      </c>
      <c r="C68" s="258"/>
      <c r="D68" s="259"/>
      <c r="E68" s="124"/>
      <c r="F68" s="117">
        <f>F82+F69+F70+F72</f>
        <v>34</v>
      </c>
      <c r="G68" s="108" t="s">
        <v>23</v>
      </c>
      <c r="H68" s="109" t="s">
        <v>19</v>
      </c>
      <c r="I68" s="109">
        <v>2</v>
      </c>
      <c r="J68" s="108" t="s">
        <v>28</v>
      </c>
      <c r="K68" s="109" t="s">
        <v>19</v>
      </c>
      <c r="L68" s="109">
        <v>1</v>
      </c>
      <c r="M68" s="108" t="s">
        <v>20</v>
      </c>
      <c r="N68" s="117"/>
      <c r="O68" s="117"/>
      <c r="P68" s="118"/>
      <c r="Q68" s="128">
        <f t="shared" ref="Q68:Q73" si="2">SUM(F68*I68*L68)</f>
        <v>68</v>
      </c>
      <c r="R68" s="129">
        <f>[1]sbu!$K$7</f>
        <v>650000</v>
      </c>
      <c r="S68" s="113">
        <f t="shared" ref="S68:S73" si="3">SUM(Q68*R68)</f>
        <v>44200000</v>
      </c>
      <c r="T68" s="7"/>
      <c r="U68" s="9" t="s">
        <v>125</v>
      </c>
      <c r="V68" s="9"/>
      <c r="W68" s="9"/>
    </row>
    <row r="69" spans="1:23" s="80" customFormat="1">
      <c r="A69" s="104"/>
      <c r="B69" s="194" t="s">
        <v>136</v>
      </c>
      <c r="C69" s="154"/>
      <c r="D69" s="124"/>
      <c r="E69" s="124"/>
      <c r="F69" s="195">
        <v>7</v>
      </c>
      <c r="G69" s="196" t="s">
        <v>23</v>
      </c>
      <c r="H69" s="197" t="s">
        <v>19</v>
      </c>
      <c r="I69" s="197">
        <v>3</v>
      </c>
      <c r="J69" s="196" t="s">
        <v>28</v>
      </c>
      <c r="K69" s="197" t="s">
        <v>19</v>
      </c>
      <c r="L69" s="197">
        <v>1</v>
      </c>
      <c r="M69" s="196" t="s">
        <v>20</v>
      </c>
      <c r="N69" s="196"/>
      <c r="O69" s="197"/>
      <c r="P69" s="198"/>
      <c r="Q69" s="199">
        <f t="shared" si="2"/>
        <v>21</v>
      </c>
      <c r="R69" s="133">
        <v>100000</v>
      </c>
      <c r="S69" s="200">
        <f t="shared" si="3"/>
        <v>2100000</v>
      </c>
      <c r="T69" s="7"/>
      <c r="U69" s="9"/>
      <c r="V69" s="9"/>
      <c r="W69" s="9"/>
    </row>
    <row r="70" spans="1:23" s="80" customFormat="1">
      <c r="A70" s="104"/>
      <c r="B70" s="194" t="s">
        <v>63</v>
      </c>
      <c r="C70" s="154"/>
      <c r="D70" s="124"/>
      <c r="E70" s="124"/>
      <c r="F70" s="195">
        <v>2</v>
      </c>
      <c r="G70" s="196" t="s">
        <v>23</v>
      </c>
      <c r="H70" s="197" t="s">
        <v>19</v>
      </c>
      <c r="I70" s="197">
        <v>3</v>
      </c>
      <c r="J70" s="196" t="s">
        <v>28</v>
      </c>
      <c r="K70" s="197" t="s">
        <v>19</v>
      </c>
      <c r="L70" s="197">
        <v>1</v>
      </c>
      <c r="M70" s="196" t="s">
        <v>20</v>
      </c>
      <c r="N70" s="196"/>
      <c r="O70" s="197"/>
      <c r="P70" s="198"/>
      <c r="Q70" s="199">
        <f t="shared" si="2"/>
        <v>6</v>
      </c>
      <c r="R70" s="133">
        <v>100000</v>
      </c>
      <c r="S70" s="200">
        <f t="shared" si="3"/>
        <v>600000</v>
      </c>
      <c r="T70" s="7"/>
      <c r="U70" s="9"/>
      <c r="V70" s="9"/>
      <c r="W70" s="9"/>
    </row>
    <row r="71" spans="1:23" s="80" customFormat="1">
      <c r="A71" s="104"/>
      <c r="B71" s="194" t="s">
        <v>133</v>
      </c>
      <c r="C71" s="154"/>
      <c r="D71" s="124"/>
      <c r="E71" s="124"/>
      <c r="F71" s="195">
        <v>7</v>
      </c>
      <c r="G71" s="196" t="s">
        <v>23</v>
      </c>
      <c r="H71" s="197" t="s">
        <v>19</v>
      </c>
      <c r="I71" s="197">
        <v>1</v>
      </c>
      <c r="J71" s="196" t="s">
        <v>24</v>
      </c>
      <c r="K71" s="197" t="s">
        <v>19</v>
      </c>
      <c r="L71" s="197">
        <v>1</v>
      </c>
      <c r="M71" s="196" t="s">
        <v>20</v>
      </c>
      <c r="N71" s="196"/>
      <c r="O71" s="197"/>
      <c r="P71" s="198"/>
      <c r="Q71" s="199">
        <f t="shared" si="2"/>
        <v>7</v>
      </c>
      <c r="R71" s="133">
        <v>110000</v>
      </c>
      <c r="S71" s="200">
        <f t="shared" si="3"/>
        <v>770000</v>
      </c>
      <c r="T71" s="7"/>
      <c r="U71" s="9"/>
      <c r="V71" s="9"/>
      <c r="W71" s="9"/>
    </row>
    <row r="72" spans="1:23" s="80" customFormat="1">
      <c r="A72" s="104"/>
      <c r="B72" s="194" t="s">
        <v>126</v>
      </c>
      <c r="C72" s="154"/>
      <c r="D72" s="124"/>
      <c r="E72" s="154"/>
      <c r="F72" s="278">
        <f>F76+F78</f>
        <v>3</v>
      </c>
      <c r="G72" s="196" t="s">
        <v>23</v>
      </c>
      <c r="H72" s="197" t="s">
        <v>19</v>
      </c>
      <c r="I72" s="197">
        <v>1</v>
      </c>
      <c r="J72" s="196" t="s">
        <v>24</v>
      </c>
      <c r="K72" s="197" t="s">
        <v>19</v>
      </c>
      <c r="L72" s="197">
        <v>1</v>
      </c>
      <c r="M72" s="196" t="s">
        <v>20</v>
      </c>
      <c r="N72" s="196"/>
      <c r="O72" s="197"/>
      <c r="P72" s="198"/>
      <c r="Q72" s="199">
        <f t="shared" si="2"/>
        <v>3</v>
      </c>
      <c r="R72" s="133">
        <v>110000</v>
      </c>
      <c r="S72" s="200">
        <f t="shared" si="3"/>
        <v>330000</v>
      </c>
      <c r="T72" s="7"/>
      <c r="U72" s="9"/>
      <c r="V72" s="9"/>
      <c r="W72" s="9"/>
    </row>
    <row r="73" spans="1:23" s="80" customFormat="1">
      <c r="A73" s="104"/>
      <c r="B73" s="194" t="s">
        <v>81</v>
      </c>
      <c r="C73" s="154"/>
      <c r="D73" s="124"/>
      <c r="E73" s="124"/>
      <c r="F73" s="195">
        <f>F70</f>
        <v>2</v>
      </c>
      <c r="G73" s="196" t="s">
        <v>23</v>
      </c>
      <c r="H73" s="197" t="s">
        <v>19</v>
      </c>
      <c r="I73" s="197">
        <v>1</v>
      </c>
      <c r="J73" s="196" t="s">
        <v>24</v>
      </c>
      <c r="K73" s="197" t="s">
        <v>19</v>
      </c>
      <c r="L73" s="197">
        <v>1</v>
      </c>
      <c r="M73" s="196" t="s">
        <v>20</v>
      </c>
      <c r="N73" s="196"/>
      <c r="O73" s="197"/>
      <c r="P73" s="198"/>
      <c r="Q73" s="199">
        <f t="shared" si="2"/>
        <v>2</v>
      </c>
      <c r="R73" s="133">
        <v>110000</v>
      </c>
      <c r="S73" s="276">
        <f t="shared" si="3"/>
        <v>220000</v>
      </c>
      <c r="T73" s="7"/>
      <c r="U73" s="9"/>
      <c r="V73" s="9"/>
      <c r="W73" s="9"/>
    </row>
    <row r="74" spans="1:23" s="80" customFormat="1">
      <c r="A74" s="104"/>
      <c r="B74" s="127"/>
      <c r="C74" s="258"/>
      <c r="D74" s="259"/>
      <c r="E74" s="124"/>
      <c r="F74" s="107"/>
      <c r="G74" s="108"/>
      <c r="H74" s="109"/>
      <c r="I74" s="109"/>
      <c r="J74" s="108"/>
      <c r="K74" s="109"/>
      <c r="L74" s="109"/>
      <c r="M74" s="109"/>
      <c r="N74" s="109"/>
      <c r="O74" s="109"/>
      <c r="P74" s="110"/>
      <c r="Q74" s="128"/>
      <c r="R74" s="129"/>
      <c r="S74" s="113"/>
      <c r="T74" s="7"/>
      <c r="U74" s="9"/>
      <c r="V74" s="9"/>
      <c r="W74" s="9"/>
    </row>
    <row r="75" spans="1:23" s="80" customFormat="1" ht="18">
      <c r="A75" s="115" t="s">
        <v>29</v>
      </c>
      <c r="B75" s="125" t="s">
        <v>30</v>
      </c>
      <c r="C75" s="258"/>
      <c r="D75" s="259"/>
      <c r="E75" s="124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8"/>
      <c r="Q75" s="118"/>
      <c r="R75" s="126"/>
      <c r="S75" s="131">
        <f>S77+S78+S76</f>
        <v>18000000</v>
      </c>
      <c r="T75" s="7"/>
      <c r="U75" s="9"/>
      <c r="V75" s="9"/>
      <c r="W75" s="9"/>
    </row>
    <row r="76" spans="1:23" s="80" customFormat="1">
      <c r="A76" s="115"/>
      <c r="B76" s="290" t="s">
        <v>67</v>
      </c>
      <c r="C76" s="258"/>
      <c r="D76" s="259"/>
      <c r="E76" s="124"/>
      <c r="F76" s="280">
        <v>1</v>
      </c>
      <c r="G76" s="109" t="s">
        <v>23</v>
      </c>
      <c r="H76" s="109" t="s">
        <v>19</v>
      </c>
      <c r="I76" s="109">
        <v>2</v>
      </c>
      <c r="J76" s="109" t="s">
        <v>49</v>
      </c>
      <c r="K76" s="109" t="s">
        <v>19</v>
      </c>
      <c r="L76" s="109">
        <v>1</v>
      </c>
      <c r="M76" s="109" t="s">
        <v>20</v>
      </c>
      <c r="N76" s="117"/>
      <c r="O76" s="117"/>
      <c r="P76" s="118"/>
      <c r="Q76" s="128">
        <f>SUM(F76*I76*L76)</f>
        <v>2</v>
      </c>
      <c r="R76" s="133">
        <v>1000000</v>
      </c>
      <c r="S76" s="113">
        <f>SUM(Q76*R76)</f>
        <v>2000000</v>
      </c>
      <c r="T76" s="7"/>
      <c r="U76" s="9"/>
      <c r="V76" s="9"/>
      <c r="W76" s="9"/>
    </row>
    <row r="77" spans="1:23" s="80" customFormat="1">
      <c r="A77" s="104"/>
      <c r="B77" s="110" t="s">
        <v>89</v>
      </c>
      <c r="C77" s="258"/>
      <c r="D77" s="259"/>
      <c r="E77" s="124"/>
      <c r="F77" s="132">
        <v>2</v>
      </c>
      <c r="G77" s="109" t="s">
        <v>23</v>
      </c>
      <c r="H77" s="109" t="s">
        <v>19</v>
      </c>
      <c r="I77" s="109">
        <v>20</v>
      </c>
      <c r="J77" s="109" t="s">
        <v>49</v>
      </c>
      <c r="K77" s="109" t="s">
        <v>19</v>
      </c>
      <c r="L77" s="109">
        <v>1</v>
      </c>
      <c r="M77" s="109" t="s">
        <v>20</v>
      </c>
      <c r="N77" s="154"/>
      <c r="O77" s="154"/>
      <c r="P77" s="154"/>
      <c r="Q77" s="111">
        <f>SUM(F77*I77*L77)</f>
        <v>40</v>
      </c>
      <c r="R77" s="133">
        <v>200000</v>
      </c>
      <c r="S77" s="113">
        <f>SUM(Q77*R77)</f>
        <v>8000000</v>
      </c>
      <c r="T77" s="7"/>
      <c r="U77" s="9"/>
      <c r="V77" s="9"/>
      <c r="W77" s="9"/>
    </row>
    <row r="78" spans="1:23" s="80" customFormat="1">
      <c r="A78" s="104"/>
      <c r="B78" s="110" t="s">
        <v>90</v>
      </c>
      <c r="C78" s="258"/>
      <c r="D78" s="259"/>
      <c r="E78" s="124"/>
      <c r="F78" s="132">
        <v>2</v>
      </c>
      <c r="G78" s="109" t="s">
        <v>23</v>
      </c>
      <c r="H78" s="109" t="s">
        <v>19</v>
      </c>
      <c r="I78" s="109">
        <v>20</v>
      </c>
      <c r="J78" s="109" t="s">
        <v>49</v>
      </c>
      <c r="K78" s="109" t="s">
        <v>19</v>
      </c>
      <c r="L78" s="109">
        <v>1</v>
      </c>
      <c r="M78" s="109" t="s">
        <v>20</v>
      </c>
      <c r="N78" s="154"/>
      <c r="O78" s="154"/>
      <c r="P78" s="154"/>
      <c r="Q78" s="111">
        <f>SUM(F78*I78*L78)</f>
        <v>40</v>
      </c>
      <c r="R78" s="133">
        <v>200000</v>
      </c>
      <c r="S78" s="113">
        <f>SUM(Q78*R78)</f>
        <v>8000000</v>
      </c>
      <c r="T78" s="7"/>
      <c r="U78" s="9"/>
      <c r="V78" s="9"/>
      <c r="W78" s="9"/>
    </row>
    <row r="79" spans="1:23" s="80" customFormat="1">
      <c r="A79" s="104"/>
      <c r="B79" s="110"/>
      <c r="C79" s="258"/>
      <c r="D79" s="259"/>
      <c r="E79" s="124"/>
      <c r="F79" s="132"/>
      <c r="G79" s="109"/>
      <c r="H79" s="109"/>
      <c r="I79" s="109"/>
      <c r="J79" s="109"/>
      <c r="K79" s="109"/>
      <c r="L79" s="109"/>
      <c r="M79" s="109"/>
      <c r="N79" s="109"/>
      <c r="O79" s="109"/>
      <c r="P79" s="128"/>
      <c r="Q79" s="128"/>
      <c r="R79" s="133"/>
      <c r="S79" s="113"/>
      <c r="T79" s="7"/>
      <c r="U79" s="9"/>
      <c r="V79" s="9"/>
      <c r="W79" s="9"/>
    </row>
    <row r="80" spans="1:23" s="80" customFormat="1">
      <c r="A80" s="134">
        <v>524119</v>
      </c>
      <c r="B80" s="135" t="s">
        <v>51</v>
      </c>
      <c r="C80" s="258"/>
      <c r="D80" s="259"/>
      <c r="E80" s="136"/>
      <c r="F80" s="137"/>
      <c r="G80" s="137"/>
      <c r="H80" s="137"/>
      <c r="I80" s="138"/>
      <c r="J80" s="138"/>
      <c r="K80" s="138"/>
      <c r="L80" s="137"/>
      <c r="M80" s="137"/>
      <c r="N80" s="137"/>
      <c r="O80" s="137"/>
      <c r="P80" s="139"/>
      <c r="Q80" s="139"/>
      <c r="R80" s="140"/>
      <c r="S80" s="141">
        <f>SUM(S81:S86)</f>
        <v>42042000</v>
      </c>
      <c r="T80" s="281">
        <v>234928000</v>
      </c>
      <c r="U80" s="282">
        <f>S80-T80</f>
        <v>-192886000</v>
      </c>
      <c r="V80" s="9"/>
      <c r="W80" s="9"/>
    </row>
    <row r="81" spans="1:23" s="80" customFormat="1">
      <c r="A81" s="142"/>
      <c r="B81" s="143" t="s">
        <v>82</v>
      </c>
      <c r="C81" s="258"/>
      <c r="D81" s="259"/>
      <c r="E81" s="144"/>
      <c r="F81" s="132">
        <v>3</v>
      </c>
      <c r="G81" s="108" t="s">
        <v>23</v>
      </c>
      <c r="H81" s="109" t="s">
        <v>19</v>
      </c>
      <c r="I81" s="109">
        <v>4</v>
      </c>
      <c r="J81" s="108" t="s">
        <v>28</v>
      </c>
      <c r="K81" s="109" t="s">
        <v>19</v>
      </c>
      <c r="L81" s="109">
        <v>1</v>
      </c>
      <c r="M81" s="108" t="s">
        <v>20</v>
      </c>
      <c r="N81" s="108"/>
      <c r="O81" s="109"/>
      <c r="P81" s="110"/>
      <c r="Q81" s="128">
        <f t="shared" ref="Q81:Q84" si="4">SUM(F81*I81*L81)</f>
        <v>12</v>
      </c>
      <c r="R81" s="129">
        <v>360000</v>
      </c>
      <c r="S81" s="113">
        <f t="shared" ref="S81:S86" si="5">SUM(Q81*R81)</f>
        <v>4320000</v>
      </c>
      <c r="T81" s="7"/>
      <c r="U81" s="9"/>
      <c r="V81" s="9"/>
      <c r="W81" s="9"/>
    </row>
    <row r="82" spans="1:23" s="80" customFormat="1">
      <c r="A82" s="142"/>
      <c r="B82" s="143" t="s">
        <v>83</v>
      </c>
      <c r="C82" s="258"/>
      <c r="D82" s="259"/>
      <c r="E82" s="124"/>
      <c r="F82" s="132">
        <v>22</v>
      </c>
      <c r="G82" s="108" t="s">
        <v>23</v>
      </c>
      <c r="H82" s="109" t="s">
        <v>19</v>
      </c>
      <c r="I82" s="109">
        <v>3</v>
      </c>
      <c r="J82" s="108" t="s">
        <v>28</v>
      </c>
      <c r="K82" s="109" t="s">
        <v>19</v>
      </c>
      <c r="L82" s="109">
        <f>L81</f>
        <v>1</v>
      </c>
      <c r="M82" s="108" t="s">
        <v>20</v>
      </c>
      <c r="N82" s="108"/>
      <c r="O82" s="109"/>
      <c r="P82" s="110"/>
      <c r="Q82" s="128">
        <f t="shared" si="4"/>
        <v>66</v>
      </c>
      <c r="R82" s="129">
        <v>120000</v>
      </c>
      <c r="S82" s="113">
        <f t="shared" si="5"/>
        <v>7920000</v>
      </c>
      <c r="T82" s="7"/>
      <c r="U82" s="9"/>
      <c r="V82" s="9"/>
      <c r="W82" s="9"/>
    </row>
    <row r="83" spans="1:23" s="80" customFormat="1">
      <c r="A83" s="146"/>
      <c r="B83" s="124" t="s">
        <v>84</v>
      </c>
      <c r="C83" s="258"/>
      <c r="D83" s="259"/>
      <c r="E83" s="124"/>
      <c r="F83" s="132">
        <v>2</v>
      </c>
      <c r="G83" s="108" t="s">
        <v>23</v>
      </c>
      <c r="H83" s="109" t="s">
        <v>19</v>
      </c>
      <c r="I83" s="197">
        <v>3</v>
      </c>
      <c r="J83" s="108" t="s">
        <v>28</v>
      </c>
      <c r="K83" s="109" t="s">
        <v>19</v>
      </c>
      <c r="L83" s="109">
        <f>L82</f>
        <v>1</v>
      </c>
      <c r="M83" s="108" t="s">
        <v>20</v>
      </c>
      <c r="N83" s="108"/>
      <c r="O83" s="109"/>
      <c r="P83" s="110"/>
      <c r="Q83" s="128">
        <f t="shared" si="4"/>
        <v>6</v>
      </c>
      <c r="R83" s="129">
        <v>1030000</v>
      </c>
      <c r="S83" s="113">
        <f t="shared" si="5"/>
        <v>6180000</v>
      </c>
      <c r="T83" s="7"/>
      <c r="U83" s="9"/>
      <c r="V83" s="9"/>
      <c r="W83" s="9"/>
    </row>
    <row r="84" spans="1:23" s="80" customFormat="1">
      <c r="A84" s="146"/>
      <c r="B84" s="124" t="s">
        <v>85</v>
      </c>
      <c r="C84" s="258"/>
      <c r="D84" s="259"/>
      <c r="E84" s="124"/>
      <c r="F84" s="132">
        <v>1</v>
      </c>
      <c r="G84" s="108" t="s">
        <v>23</v>
      </c>
      <c r="H84" s="109" t="s">
        <v>19</v>
      </c>
      <c r="I84" s="197">
        <v>3</v>
      </c>
      <c r="J84" s="108" t="s">
        <v>28</v>
      </c>
      <c r="K84" s="109" t="s">
        <v>19</v>
      </c>
      <c r="L84" s="109">
        <f>L83</f>
        <v>1</v>
      </c>
      <c r="M84" s="108" t="s">
        <v>20</v>
      </c>
      <c r="N84" s="108"/>
      <c r="O84" s="109"/>
      <c r="P84" s="110"/>
      <c r="Q84" s="128">
        <f t="shared" si="4"/>
        <v>3</v>
      </c>
      <c r="R84" s="129">
        <v>412000</v>
      </c>
      <c r="S84" s="113">
        <f t="shared" si="5"/>
        <v>1236000</v>
      </c>
      <c r="T84" s="7"/>
      <c r="U84" s="9"/>
      <c r="V84" s="9"/>
      <c r="W84" s="9"/>
    </row>
    <row r="85" spans="1:23" s="80" customFormat="1" ht="31.5">
      <c r="A85" s="146"/>
      <c r="B85" s="155" t="s">
        <v>87</v>
      </c>
      <c r="C85" s="258"/>
      <c r="D85" s="259"/>
      <c r="E85" s="124"/>
      <c r="F85" s="132">
        <v>3</v>
      </c>
      <c r="G85" s="108" t="s">
        <v>23</v>
      </c>
      <c r="H85" s="109" t="s">
        <v>19</v>
      </c>
      <c r="I85" s="109">
        <v>1</v>
      </c>
      <c r="J85" s="108" t="s">
        <v>24</v>
      </c>
      <c r="K85" s="109" t="s">
        <v>19</v>
      </c>
      <c r="L85" s="109">
        <v>1</v>
      </c>
      <c r="M85" s="108" t="s">
        <v>20</v>
      </c>
      <c r="N85" s="108"/>
      <c r="O85" s="109"/>
      <c r="P85" s="110"/>
      <c r="Q85" s="128">
        <f>SUM(F85*I85*L85)</f>
        <v>3</v>
      </c>
      <c r="R85" s="129">
        <v>5042000</v>
      </c>
      <c r="S85" s="113">
        <f t="shared" si="5"/>
        <v>15126000</v>
      </c>
      <c r="T85" s="7"/>
      <c r="U85" s="9"/>
      <c r="V85" s="9"/>
      <c r="W85" s="9"/>
    </row>
    <row r="86" spans="1:23" s="80" customFormat="1">
      <c r="A86" s="146"/>
      <c r="B86" s="323" t="s">
        <v>88</v>
      </c>
      <c r="C86" s="324"/>
      <c r="D86" s="325"/>
      <c r="E86" s="323"/>
      <c r="F86" s="326">
        <v>22</v>
      </c>
      <c r="G86" s="327" t="s">
        <v>23</v>
      </c>
      <c r="H86" s="328" t="s">
        <v>19</v>
      </c>
      <c r="I86" s="328">
        <v>1</v>
      </c>
      <c r="J86" s="327" t="s">
        <v>24</v>
      </c>
      <c r="K86" s="328" t="s">
        <v>19</v>
      </c>
      <c r="L86" s="328">
        <v>1</v>
      </c>
      <c r="M86" s="327" t="s">
        <v>20</v>
      </c>
      <c r="N86" s="327"/>
      <c r="O86" s="328"/>
      <c r="P86" s="329"/>
      <c r="Q86" s="330">
        <f>SUM(F86*I86*L86)</f>
        <v>22</v>
      </c>
      <c r="R86" s="332">
        <v>330000</v>
      </c>
      <c r="S86" s="331">
        <f t="shared" si="5"/>
        <v>7260000</v>
      </c>
      <c r="T86" s="7"/>
      <c r="U86" s="9"/>
      <c r="V86" s="9"/>
      <c r="W86" s="9"/>
    </row>
    <row r="87" spans="1:23" s="80" customFormat="1">
      <c r="A87" s="104"/>
      <c r="B87" s="194"/>
      <c r="C87" s="154"/>
      <c r="D87" s="124"/>
      <c r="E87" s="124"/>
      <c r="F87" s="195"/>
      <c r="G87" s="196"/>
      <c r="H87" s="197"/>
      <c r="I87" s="197"/>
      <c r="J87" s="196"/>
      <c r="K87" s="197"/>
      <c r="L87" s="197"/>
      <c r="M87" s="196"/>
      <c r="N87" s="196"/>
      <c r="O87" s="197"/>
      <c r="P87" s="198"/>
      <c r="Q87" s="199"/>
      <c r="R87" s="133"/>
      <c r="S87" s="200"/>
      <c r="T87" s="7"/>
      <c r="U87" s="9"/>
      <c r="V87" s="9"/>
      <c r="W87" s="9"/>
    </row>
    <row r="88" spans="1:23">
      <c r="A88" s="201"/>
      <c r="B88" s="202"/>
      <c r="C88" s="203"/>
      <c r="D88" s="204"/>
      <c r="E88" s="204"/>
      <c r="F88" s="205"/>
      <c r="G88" s="206"/>
      <c r="H88" s="207"/>
      <c r="I88" s="207"/>
      <c r="J88" s="206"/>
      <c r="K88" s="207"/>
      <c r="L88" s="207"/>
      <c r="M88" s="206"/>
      <c r="N88" s="206"/>
      <c r="O88" s="207"/>
      <c r="P88" s="208"/>
      <c r="Q88" s="209"/>
      <c r="R88" s="193"/>
      <c r="S88" s="210"/>
    </row>
    <row r="89" spans="1:23" ht="31.5">
      <c r="A89" s="304" t="s">
        <v>33</v>
      </c>
      <c r="B89" s="308" t="s">
        <v>131</v>
      </c>
      <c r="C89" s="398"/>
      <c r="D89" s="399"/>
      <c r="E89" s="309"/>
      <c r="F89" s="305"/>
      <c r="G89" s="305"/>
      <c r="H89" s="305"/>
      <c r="I89" s="305"/>
      <c r="J89" s="305"/>
      <c r="K89" s="305"/>
      <c r="L89" s="305"/>
      <c r="M89" s="305"/>
      <c r="N89" s="305"/>
      <c r="O89" s="305"/>
      <c r="P89" s="306"/>
      <c r="Q89" s="310"/>
      <c r="R89" s="309"/>
      <c r="S89" s="307">
        <f>S90+S96+S100+S109+S114</f>
        <v>118516000</v>
      </c>
    </row>
    <row r="90" spans="1:23" ht="15">
      <c r="A90" s="41" t="s">
        <v>16</v>
      </c>
      <c r="B90" s="61" t="s">
        <v>12</v>
      </c>
      <c r="C90" s="182"/>
      <c r="D90" s="183"/>
      <c r="E90" s="62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4"/>
      <c r="Q90" s="65"/>
      <c r="R90" s="62"/>
      <c r="S90" s="68">
        <f>SUM(S91:S94)</f>
        <v>3850000</v>
      </c>
    </row>
    <row r="91" spans="1:23" ht="15">
      <c r="A91" s="16"/>
      <c r="B91" s="44" t="s">
        <v>17</v>
      </c>
      <c r="C91" s="184"/>
      <c r="D91" s="185"/>
      <c r="E91" s="10"/>
      <c r="F91" s="39">
        <v>1</v>
      </c>
      <c r="G91" s="38" t="s">
        <v>45</v>
      </c>
      <c r="H91" s="37" t="s">
        <v>19</v>
      </c>
      <c r="I91" s="37">
        <v>1</v>
      </c>
      <c r="J91" s="38" t="s">
        <v>20</v>
      </c>
      <c r="K91" s="38"/>
      <c r="L91" s="38"/>
      <c r="M91" s="38"/>
      <c r="N91" s="38"/>
      <c r="O91" s="38"/>
      <c r="P91" s="47"/>
      <c r="Q91" s="49">
        <f>F91*I91</f>
        <v>1</v>
      </c>
      <c r="R91" s="235">
        <v>1000000</v>
      </c>
      <c r="S91" s="52">
        <f>Q91*R91</f>
        <v>1000000</v>
      </c>
    </row>
    <row r="92" spans="1:23" ht="15">
      <c r="A92" s="16"/>
      <c r="B92" s="47" t="s">
        <v>120</v>
      </c>
      <c r="C92" s="184"/>
      <c r="D92" s="185"/>
      <c r="E92" s="10"/>
      <c r="F92" s="39">
        <v>1</v>
      </c>
      <c r="G92" s="38" t="s">
        <v>45</v>
      </c>
      <c r="H92" s="37" t="s">
        <v>19</v>
      </c>
      <c r="I92" s="37">
        <v>1</v>
      </c>
      <c r="J92" s="38" t="s">
        <v>20</v>
      </c>
      <c r="K92" s="38"/>
      <c r="L92" s="38"/>
      <c r="M92" s="38"/>
      <c r="N92" s="38"/>
      <c r="O92" s="38"/>
      <c r="P92" s="47"/>
      <c r="Q92" s="49">
        <f>F92*I92</f>
        <v>1</v>
      </c>
      <c r="R92" s="235">
        <v>1000000</v>
      </c>
      <c r="S92" s="52">
        <f>Q92*R92</f>
        <v>1000000</v>
      </c>
    </row>
    <row r="93" spans="1:23" ht="15">
      <c r="A93" s="16"/>
      <c r="B93" s="59" t="s">
        <v>61</v>
      </c>
      <c r="C93" s="184"/>
      <c r="D93" s="185"/>
      <c r="E93" s="42"/>
      <c r="F93" s="39">
        <f>F101</f>
        <v>31</v>
      </c>
      <c r="G93" s="38" t="s">
        <v>23</v>
      </c>
      <c r="H93" s="37" t="s">
        <v>19</v>
      </c>
      <c r="I93" s="37">
        <v>1</v>
      </c>
      <c r="J93" s="38" t="s">
        <v>20</v>
      </c>
      <c r="K93" s="38"/>
      <c r="L93" s="38"/>
      <c r="M93" s="38"/>
      <c r="N93" s="38"/>
      <c r="O93" s="38"/>
      <c r="P93" s="47"/>
      <c r="Q93" s="51">
        <f>SUM(F93*I93)</f>
        <v>31</v>
      </c>
      <c r="R93" s="57">
        <v>50000</v>
      </c>
      <c r="S93" s="52">
        <f>SUM(Q93*R93)</f>
        <v>1550000</v>
      </c>
    </row>
    <row r="94" spans="1:23" ht="15">
      <c r="A94" s="16"/>
      <c r="B94" s="42" t="s">
        <v>121</v>
      </c>
      <c r="C94" s="184"/>
      <c r="D94" s="185"/>
      <c r="E94" s="42"/>
      <c r="F94" s="39">
        <v>1</v>
      </c>
      <c r="G94" s="38" t="s">
        <v>45</v>
      </c>
      <c r="H94" s="37" t="s">
        <v>19</v>
      </c>
      <c r="I94" s="37">
        <v>1</v>
      </c>
      <c r="J94" s="38" t="s">
        <v>20</v>
      </c>
      <c r="K94" s="38"/>
      <c r="L94" s="38"/>
      <c r="M94" s="38"/>
      <c r="N94" s="38"/>
      <c r="O94" s="38"/>
      <c r="P94" s="47"/>
      <c r="Q94" s="49">
        <f>F94*I94</f>
        <v>1</v>
      </c>
      <c r="R94" s="235">
        <v>300000</v>
      </c>
      <c r="S94" s="52">
        <f>Q94*R94</f>
        <v>300000</v>
      </c>
    </row>
    <row r="95" spans="1:23" ht="15">
      <c r="A95" s="16"/>
      <c r="B95" s="59"/>
      <c r="C95" s="184"/>
      <c r="D95" s="185"/>
      <c r="E95" s="42"/>
      <c r="F95" s="39"/>
      <c r="G95" s="38"/>
      <c r="H95" s="37"/>
      <c r="I95" s="37"/>
      <c r="J95" s="38"/>
      <c r="K95" s="38"/>
      <c r="L95" s="38"/>
      <c r="M95" s="38"/>
      <c r="N95" s="38"/>
      <c r="O95" s="38"/>
      <c r="P95" s="47"/>
      <c r="Q95" s="51"/>
      <c r="R95" s="57"/>
      <c r="S95" s="52"/>
    </row>
    <row r="96" spans="1:23" ht="15">
      <c r="A96" s="15" t="s">
        <v>21</v>
      </c>
      <c r="B96" s="43" t="s">
        <v>22</v>
      </c>
      <c r="C96" s="184"/>
      <c r="D96" s="185"/>
      <c r="E96" s="10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46"/>
      <c r="Q96" s="11"/>
      <c r="R96" s="13"/>
      <c r="S96" s="17">
        <f>SUM(S97:S98)</f>
        <v>1000000</v>
      </c>
    </row>
    <row r="97" spans="1:19" ht="15">
      <c r="A97" s="16"/>
      <c r="B97" s="44" t="s">
        <v>13</v>
      </c>
      <c r="C97" s="184"/>
      <c r="D97" s="185"/>
      <c r="E97" s="10"/>
      <c r="F97" s="38">
        <v>1</v>
      </c>
      <c r="G97" s="38" t="s">
        <v>23</v>
      </c>
      <c r="H97" s="37" t="s">
        <v>19</v>
      </c>
      <c r="I97" s="37">
        <v>1</v>
      </c>
      <c r="J97" s="38" t="s">
        <v>20</v>
      </c>
      <c r="K97" s="38"/>
      <c r="L97" s="38"/>
      <c r="M97" s="38"/>
      <c r="N97" s="38"/>
      <c r="O97" s="38"/>
      <c r="P97" s="47"/>
      <c r="Q97" s="49">
        <f>SUM(F97*I97)</f>
        <v>1</v>
      </c>
      <c r="R97" s="50">
        <v>400000</v>
      </c>
      <c r="S97" s="58">
        <f>SUM(Q97*R97)</f>
        <v>400000</v>
      </c>
    </row>
    <row r="98" spans="1:19" ht="15">
      <c r="A98" s="16"/>
      <c r="B98" s="66" t="s">
        <v>95</v>
      </c>
      <c r="C98" s="184"/>
      <c r="D98" s="185"/>
      <c r="E98" s="10"/>
      <c r="F98" s="38">
        <v>2</v>
      </c>
      <c r="G98" s="38" t="s">
        <v>48</v>
      </c>
      <c r="H98" s="37" t="s">
        <v>19</v>
      </c>
      <c r="I98" s="37">
        <v>1</v>
      </c>
      <c r="J98" s="38" t="s">
        <v>20</v>
      </c>
      <c r="K98" s="38"/>
      <c r="L98" s="38"/>
      <c r="M98" s="38"/>
      <c r="N98" s="38"/>
      <c r="O98" s="38"/>
      <c r="P98" s="47"/>
      <c r="Q98" s="49">
        <f>SUM(F98*I98)</f>
        <v>2</v>
      </c>
      <c r="R98" s="50">
        <v>300000</v>
      </c>
      <c r="S98" s="58">
        <f>SUM(Q98*R98)</f>
        <v>600000</v>
      </c>
    </row>
    <row r="99" spans="1:19" ht="15">
      <c r="A99" s="16"/>
      <c r="B99" s="45"/>
      <c r="C99" s="184"/>
      <c r="D99" s="185"/>
      <c r="E99" s="42"/>
      <c r="F99" s="38"/>
      <c r="G99" s="38"/>
      <c r="H99" s="37"/>
      <c r="I99" s="37"/>
      <c r="J99" s="38"/>
      <c r="K99" s="38"/>
      <c r="L99" s="38"/>
      <c r="M99" s="38"/>
      <c r="N99" s="38"/>
      <c r="O99" s="38"/>
      <c r="P99" s="47"/>
      <c r="Q99" s="49"/>
      <c r="R99" s="50"/>
      <c r="S99" s="58"/>
    </row>
    <row r="100" spans="1:19">
      <c r="A100" s="15">
        <v>524114</v>
      </c>
      <c r="B100" s="116" t="s">
        <v>118</v>
      </c>
      <c r="C100" s="184"/>
      <c r="D100" s="185"/>
      <c r="E100" s="4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46"/>
      <c r="Q100" s="46"/>
      <c r="R100" s="48"/>
      <c r="S100" s="17">
        <f>SUM(S101:S106)</f>
        <v>43280000</v>
      </c>
    </row>
    <row r="101" spans="1:19" ht="15">
      <c r="A101" s="16"/>
      <c r="B101" s="311" t="s">
        <v>132</v>
      </c>
      <c r="C101" s="184"/>
      <c r="D101" s="185"/>
      <c r="E101" s="42"/>
      <c r="F101" s="39">
        <f>F116+F102+F103+F106</f>
        <v>31</v>
      </c>
      <c r="G101" s="38" t="s">
        <v>23</v>
      </c>
      <c r="H101" s="37" t="s">
        <v>19</v>
      </c>
      <c r="I101" s="37">
        <v>2</v>
      </c>
      <c r="J101" s="38" t="s">
        <v>28</v>
      </c>
      <c r="K101" s="37" t="s">
        <v>19</v>
      </c>
      <c r="L101" s="37">
        <v>1</v>
      </c>
      <c r="M101" s="38" t="s">
        <v>20</v>
      </c>
      <c r="N101" s="38"/>
      <c r="O101" s="37"/>
      <c r="P101" s="47"/>
      <c r="Q101" s="51">
        <f t="shared" ref="Q101:Q106" si="6">SUM(F101*I101*L101)</f>
        <v>62</v>
      </c>
      <c r="R101" s="53">
        <f>[1]sbu!$K$7</f>
        <v>650000</v>
      </c>
      <c r="S101" s="52">
        <f t="shared" ref="S101:S106" si="7">SUM(Q101*R101)</f>
        <v>40300000</v>
      </c>
    </row>
    <row r="102" spans="1:19" ht="15">
      <c r="A102" s="16"/>
      <c r="B102" s="212" t="s">
        <v>135</v>
      </c>
      <c r="C102" s="213"/>
      <c r="D102" s="214"/>
      <c r="E102" s="215"/>
      <c r="F102" s="216">
        <v>4</v>
      </c>
      <c r="G102" s="217" t="s">
        <v>23</v>
      </c>
      <c r="H102" s="218" t="s">
        <v>19</v>
      </c>
      <c r="I102" s="218">
        <v>3</v>
      </c>
      <c r="J102" s="217" t="s">
        <v>28</v>
      </c>
      <c r="K102" s="218" t="s">
        <v>19</v>
      </c>
      <c r="L102" s="218">
        <v>1</v>
      </c>
      <c r="M102" s="217" t="s">
        <v>20</v>
      </c>
      <c r="N102" s="217"/>
      <c r="O102" s="218"/>
      <c r="P102" s="219"/>
      <c r="Q102" s="220">
        <f t="shared" si="6"/>
        <v>12</v>
      </c>
      <c r="R102" s="57">
        <f>[1]sbu!$M$7</f>
        <v>100000</v>
      </c>
      <c r="S102" s="221">
        <f t="shared" si="7"/>
        <v>1200000</v>
      </c>
    </row>
    <row r="103" spans="1:19" ht="15">
      <c r="A103" s="16"/>
      <c r="B103" s="212" t="s">
        <v>98</v>
      </c>
      <c r="C103" s="222"/>
      <c r="D103" s="223"/>
      <c r="E103" s="215"/>
      <c r="F103" s="216">
        <v>3</v>
      </c>
      <c r="G103" s="217" t="s">
        <v>23</v>
      </c>
      <c r="H103" s="218" t="s">
        <v>19</v>
      </c>
      <c r="I103" s="218">
        <v>3</v>
      </c>
      <c r="J103" s="217" t="s">
        <v>28</v>
      </c>
      <c r="K103" s="218" t="s">
        <v>19</v>
      </c>
      <c r="L103" s="218">
        <v>1</v>
      </c>
      <c r="M103" s="217" t="s">
        <v>20</v>
      </c>
      <c r="N103" s="217"/>
      <c r="O103" s="218"/>
      <c r="P103" s="219"/>
      <c r="Q103" s="220">
        <f t="shared" si="6"/>
        <v>9</v>
      </c>
      <c r="R103" s="57">
        <f>[1]sbu!$M$7</f>
        <v>100000</v>
      </c>
      <c r="S103" s="221">
        <f t="shared" si="7"/>
        <v>900000</v>
      </c>
    </row>
    <row r="104" spans="1:19" ht="15">
      <c r="A104" s="16"/>
      <c r="B104" s="212" t="s">
        <v>133</v>
      </c>
      <c r="C104" s="222"/>
      <c r="D104" s="223"/>
      <c r="E104" s="215"/>
      <c r="F104" s="216">
        <v>4</v>
      </c>
      <c r="G104" s="217" t="s">
        <v>23</v>
      </c>
      <c r="H104" s="218" t="s">
        <v>19</v>
      </c>
      <c r="I104" s="218">
        <v>1</v>
      </c>
      <c r="J104" s="217" t="s">
        <v>24</v>
      </c>
      <c r="K104" s="218" t="s">
        <v>19</v>
      </c>
      <c r="L104" s="218">
        <v>1</v>
      </c>
      <c r="M104" s="217" t="s">
        <v>20</v>
      </c>
      <c r="N104" s="217"/>
      <c r="O104" s="218"/>
      <c r="P104" s="219"/>
      <c r="Q104" s="220">
        <f t="shared" si="6"/>
        <v>4</v>
      </c>
      <c r="R104" s="57">
        <v>110000</v>
      </c>
      <c r="S104" s="221">
        <f t="shared" si="7"/>
        <v>440000</v>
      </c>
    </row>
    <row r="105" spans="1:19" ht="15">
      <c r="A105" s="16"/>
      <c r="B105" s="212" t="s">
        <v>99</v>
      </c>
      <c r="C105" s="222"/>
      <c r="D105" s="223"/>
      <c r="E105" s="215"/>
      <c r="F105" s="216">
        <v>2</v>
      </c>
      <c r="G105" s="217" t="s">
        <v>23</v>
      </c>
      <c r="H105" s="218" t="s">
        <v>19</v>
      </c>
      <c r="I105" s="218">
        <v>1</v>
      </c>
      <c r="J105" s="217" t="s">
        <v>24</v>
      </c>
      <c r="K105" s="218" t="s">
        <v>19</v>
      </c>
      <c r="L105" s="218">
        <v>1</v>
      </c>
      <c r="M105" s="217" t="s">
        <v>20</v>
      </c>
      <c r="N105" s="217"/>
      <c r="O105" s="218"/>
      <c r="P105" s="219"/>
      <c r="Q105" s="220">
        <f t="shared" si="6"/>
        <v>2</v>
      </c>
      <c r="R105" s="57">
        <v>110000</v>
      </c>
      <c r="S105" s="221">
        <f t="shared" si="7"/>
        <v>220000</v>
      </c>
    </row>
    <row r="106" spans="1:19" thickBot="1">
      <c r="A106" s="16"/>
      <c r="B106" s="212" t="s">
        <v>81</v>
      </c>
      <c r="C106" s="273"/>
      <c r="D106" s="223"/>
      <c r="E106" s="215"/>
      <c r="F106" s="216">
        <v>2</v>
      </c>
      <c r="G106" s="217" t="s">
        <v>23</v>
      </c>
      <c r="H106" s="218" t="s">
        <v>19</v>
      </c>
      <c r="I106" s="218">
        <v>1</v>
      </c>
      <c r="J106" s="217" t="s">
        <v>24</v>
      </c>
      <c r="K106" s="218" t="s">
        <v>19</v>
      </c>
      <c r="L106" s="218">
        <v>1</v>
      </c>
      <c r="M106" s="217" t="s">
        <v>20</v>
      </c>
      <c r="N106" s="217"/>
      <c r="O106" s="218"/>
      <c r="P106" s="219"/>
      <c r="Q106" s="220">
        <f t="shared" si="6"/>
        <v>2</v>
      </c>
      <c r="R106" s="274">
        <v>110000</v>
      </c>
      <c r="S106" s="234">
        <f t="shared" si="7"/>
        <v>220000</v>
      </c>
    </row>
    <row r="107" spans="1:19" ht="15">
      <c r="A107" s="16"/>
      <c r="B107" s="59"/>
      <c r="C107" s="263"/>
      <c r="D107" s="185"/>
      <c r="E107" s="42"/>
      <c r="F107" s="39"/>
      <c r="G107" s="38"/>
      <c r="H107" s="37"/>
      <c r="I107" s="37"/>
      <c r="J107" s="38"/>
      <c r="K107" s="37"/>
      <c r="L107" s="37"/>
      <c r="M107" s="38"/>
      <c r="N107" s="38"/>
      <c r="O107" s="37"/>
      <c r="P107" s="47"/>
      <c r="Q107" s="51"/>
      <c r="R107" s="264"/>
      <c r="S107" s="52"/>
    </row>
    <row r="108" spans="1:19" ht="15">
      <c r="A108" s="16"/>
      <c r="B108" s="59"/>
      <c r="C108" s="184"/>
      <c r="D108" s="185"/>
      <c r="E108" s="42"/>
      <c r="F108" s="39"/>
      <c r="G108" s="38"/>
      <c r="H108" s="37"/>
      <c r="I108" s="37"/>
      <c r="J108" s="38"/>
      <c r="K108" s="37"/>
      <c r="L108" s="37"/>
      <c r="M108" s="37"/>
      <c r="N108" s="37"/>
      <c r="O108" s="37"/>
      <c r="P108" s="47"/>
      <c r="Q108" s="51"/>
      <c r="R108" s="53"/>
      <c r="S108" s="52"/>
    </row>
    <row r="109" spans="1:19" ht="15">
      <c r="A109" s="15" t="s">
        <v>29</v>
      </c>
      <c r="B109" s="54" t="s">
        <v>30</v>
      </c>
      <c r="C109" s="184"/>
      <c r="D109" s="185"/>
      <c r="E109" s="4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46"/>
      <c r="Q109" s="46"/>
      <c r="R109" s="48"/>
      <c r="S109" s="23">
        <f>S111+S112+S110</f>
        <v>18000000</v>
      </c>
    </row>
    <row r="110" spans="1:19">
      <c r="A110" s="15"/>
      <c r="B110" s="285" t="s">
        <v>122</v>
      </c>
      <c r="C110" s="262"/>
      <c r="D110" s="125"/>
      <c r="E110" s="124"/>
      <c r="F110" s="132">
        <v>1</v>
      </c>
      <c r="G110" s="109" t="s">
        <v>23</v>
      </c>
      <c r="H110" s="109" t="s">
        <v>19</v>
      </c>
      <c r="I110" s="109">
        <v>2</v>
      </c>
      <c r="J110" s="109" t="s">
        <v>49</v>
      </c>
      <c r="K110" s="109" t="s">
        <v>19</v>
      </c>
      <c r="L110" s="109">
        <v>1</v>
      </c>
      <c r="M110" s="109" t="s">
        <v>20</v>
      </c>
      <c r="N110" s="117"/>
      <c r="O110" s="117"/>
      <c r="P110" s="118"/>
      <c r="Q110" s="118">
        <f>F110*I110*L110</f>
        <v>2</v>
      </c>
      <c r="R110" s="126">
        <v>1000000</v>
      </c>
      <c r="S110" s="284">
        <f>Q110*R110</f>
        <v>2000000</v>
      </c>
    </row>
    <row r="111" spans="1:19" ht="15">
      <c r="A111" s="16"/>
      <c r="B111" s="47" t="s">
        <v>89</v>
      </c>
      <c r="C111" s="184"/>
      <c r="D111" s="185"/>
      <c r="E111" s="42"/>
      <c r="F111" s="40">
        <v>2</v>
      </c>
      <c r="G111" s="37" t="s">
        <v>23</v>
      </c>
      <c r="H111" s="37" t="s">
        <v>19</v>
      </c>
      <c r="I111" s="37">
        <v>20</v>
      </c>
      <c r="J111" s="37" t="s">
        <v>49</v>
      </c>
      <c r="K111" s="37" t="s">
        <v>19</v>
      </c>
      <c r="L111" s="37">
        <v>1</v>
      </c>
      <c r="M111" s="37" t="s">
        <v>20</v>
      </c>
      <c r="N111" s="37"/>
      <c r="O111" s="37"/>
      <c r="P111" s="51"/>
      <c r="Q111" s="51">
        <f>SUM(F111*I111*L111)</f>
        <v>40</v>
      </c>
      <c r="R111" s="57">
        <v>200000</v>
      </c>
      <c r="S111" s="52">
        <f>SUM(Q111*R111)</f>
        <v>8000000</v>
      </c>
    </row>
    <row r="112" spans="1:19" ht="15">
      <c r="A112" s="16"/>
      <c r="B112" s="47" t="s">
        <v>90</v>
      </c>
      <c r="C112" s="184"/>
      <c r="D112" s="185"/>
      <c r="E112" s="42"/>
      <c r="F112" s="40">
        <v>2</v>
      </c>
      <c r="G112" s="37" t="s">
        <v>23</v>
      </c>
      <c r="H112" s="37" t="s">
        <v>19</v>
      </c>
      <c r="I112" s="37">
        <v>20</v>
      </c>
      <c r="J112" s="37" t="s">
        <v>49</v>
      </c>
      <c r="K112" s="37" t="s">
        <v>19</v>
      </c>
      <c r="L112" s="37">
        <v>1</v>
      </c>
      <c r="M112" s="37" t="s">
        <v>20</v>
      </c>
      <c r="N112" s="37"/>
      <c r="O112" s="37"/>
      <c r="P112" s="51"/>
      <c r="Q112" s="51">
        <f>SUM(F112*I112*L112)</f>
        <v>40</v>
      </c>
      <c r="R112" s="57">
        <v>200000</v>
      </c>
      <c r="S112" s="52">
        <f>SUM(Q112*R112)</f>
        <v>8000000</v>
      </c>
    </row>
    <row r="113" spans="1:23" ht="15">
      <c r="A113" s="16"/>
      <c r="B113" s="47"/>
      <c r="C113" s="184"/>
      <c r="D113" s="185"/>
      <c r="E113" s="42"/>
      <c r="F113" s="40"/>
      <c r="G113" s="37"/>
      <c r="H113" s="37"/>
      <c r="I113" s="37"/>
      <c r="J113" s="37"/>
      <c r="K113" s="37"/>
      <c r="L113" s="37"/>
      <c r="M113" s="37"/>
      <c r="N113" s="37"/>
      <c r="O113" s="37"/>
      <c r="P113" s="51"/>
      <c r="Q113" s="51"/>
      <c r="R113" s="57"/>
      <c r="S113" s="52"/>
    </row>
    <row r="114" spans="1:23" ht="15">
      <c r="A114" s="265">
        <v>524119</v>
      </c>
      <c r="B114" s="55" t="s">
        <v>51</v>
      </c>
      <c r="C114" s="184"/>
      <c r="D114" s="185"/>
      <c r="E114" s="2"/>
      <c r="F114" s="1"/>
      <c r="G114" s="1"/>
      <c r="H114" s="1"/>
      <c r="I114" s="4"/>
      <c r="J114" s="4"/>
      <c r="K114" s="4"/>
      <c r="L114" s="1"/>
      <c r="M114" s="1"/>
      <c r="N114" s="1"/>
      <c r="O114" s="1"/>
      <c r="P114" s="5"/>
      <c r="Q114" s="5"/>
      <c r="R114" s="21"/>
      <c r="S114" s="70">
        <f>SUM(S115:S121)</f>
        <v>52386000</v>
      </c>
    </row>
    <row r="115" spans="1:23" ht="15">
      <c r="A115" s="266"/>
      <c r="B115" s="56" t="s">
        <v>82</v>
      </c>
      <c r="C115" s="184"/>
      <c r="D115" s="185"/>
      <c r="E115" s="3"/>
      <c r="F115" s="40">
        <v>3</v>
      </c>
      <c r="G115" s="38" t="s">
        <v>23</v>
      </c>
      <c r="H115" s="37" t="s">
        <v>19</v>
      </c>
      <c r="I115" s="37">
        <v>4</v>
      </c>
      <c r="J115" s="38" t="s">
        <v>28</v>
      </c>
      <c r="K115" s="37" t="s">
        <v>19</v>
      </c>
      <c r="L115" s="37">
        <v>1</v>
      </c>
      <c r="M115" s="38" t="s">
        <v>20</v>
      </c>
      <c r="N115" s="38"/>
      <c r="O115" s="37"/>
      <c r="P115" s="47"/>
      <c r="Q115" s="51">
        <f t="shared" ref="Q115:Q121" si="8">SUM(F115*I115*L115)</f>
        <v>12</v>
      </c>
      <c r="R115" s="53">
        <f ca="1">#REF!</f>
        <v>360000</v>
      </c>
      <c r="S115" s="52">
        <f t="shared" ref="S115:S121" si="9">SUM(Q115*R115)</f>
        <v>4320000</v>
      </c>
    </row>
    <row r="116" spans="1:23" ht="15">
      <c r="A116" s="18"/>
      <c r="B116" s="56" t="s">
        <v>83</v>
      </c>
      <c r="C116" s="184"/>
      <c r="D116" s="185"/>
      <c r="E116" s="20"/>
      <c r="F116" s="283">
        <f>F121</f>
        <v>22</v>
      </c>
      <c r="G116" s="38" t="s">
        <v>23</v>
      </c>
      <c r="H116" s="37" t="s">
        <v>19</v>
      </c>
      <c r="I116" s="37">
        <v>3</v>
      </c>
      <c r="J116" s="38" t="s">
        <v>28</v>
      </c>
      <c r="K116" s="37" t="s">
        <v>19</v>
      </c>
      <c r="L116" s="37">
        <v>1</v>
      </c>
      <c r="M116" s="38" t="s">
        <v>20</v>
      </c>
      <c r="N116" s="38"/>
      <c r="O116" s="37"/>
      <c r="P116" s="47"/>
      <c r="Q116" s="51">
        <f t="shared" si="8"/>
        <v>66</v>
      </c>
      <c r="R116" s="53">
        <v>120000</v>
      </c>
      <c r="S116" s="52">
        <f t="shared" si="9"/>
        <v>7920000</v>
      </c>
      <c r="U116" s="9" t="s">
        <v>134</v>
      </c>
      <c r="W116" s="9">
        <v>23</v>
      </c>
    </row>
    <row r="117" spans="1:23" ht="15">
      <c r="A117" s="19"/>
      <c r="B117" s="20" t="s">
        <v>84</v>
      </c>
      <c r="C117" s="184"/>
      <c r="D117" s="185"/>
      <c r="E117" s="20"/>
      <c r="F117" s="40">
        <v>2</v>
      </c>
      <c r="G117" s="38" t="s">
        <v>23</v>
      </c>
      <c r="H117" s="37" t="s">
        <v>19</v>
      </c>
      <c r="I117" s="60">
        <v>3</v>
      </c>
      <c r="J117" s="38" t="s">
        <v>28</v>
      </c>
      <c r="K117" s="37" t="s">
        <v>19</v>
      </c>
      <c r="L117" s="37">
        <f>L116</f>
        <v>1</v>
      </c>
      <c r="M117" s="38" t="s">
        <v>20</v>
      </c>
      <c r="N117" s="38"/>
      <c r="O117" s="37"/>
      <c r="P117" s="47"/>
      <c r="Q117" s="51">
        <f t="shared" si="8"/>
        <v>6</v>
      </c>
      <c r="R117" s="53">
        <v>1030000</v>
      </c>
      <c r="S117" s="52">
        <f t="shared" si="9"/>
        <v>6180000</v>
      </c>
      <c r="W117" s="9">
        <v>7</v>
      </c>
    </row>
    <row r="118" spans="1:23" ht="15">
      <c r="A118" s="69"/>
      <c r="B118" s="20" t="s">
        <v>85</v>
      </c>
      <c r="C118" s="184"/>
      <c r="D118" s="185"/>
      <c r="E118" s="20"/>
      <c r="F118" s="40">
        <v>1</v>
      </c>
      <c r="G118" s="38" t="s">
        <v>23</v>
      </c>
      <c r="H118" s="37" t="s">
        <v>19</v>
      </c>
      <c r="I118" s="60">
        <v>3</v>
      </c>
      <c r="J118" s="38" t="s">
        <v>28</v>
      </c>
      <c r="K118" s="37" t="s">
        <v>19</v>
      </c>
      <c r="L118" s="37">
        <f>L117</f>
        <v>1</v>
      </c>
      <c r="M118" s="38" t="s">
        <v>20</v>
      </c>
      <c r="N118" s="38"/>
      <c r="O118" s="37"/>
      <c r="P118" s="47"/>
      <c r="Q118" s="51">
        <f t="shared" si="8"/>
        <v>3</v>
      </c>
      <c r="R118" s="53">
        <f>[1]sbu!$R$7</f>
        <v>410000</v>
      </c>
      <c r="S118" s="52">
        <f t="shared" si="9"/>
        <v>1230000</v>
      </c>
    </row>
    <row r="119" spans="1:23" ht="15">
      <c r="A119" s="69"/>
      <c r="B119" s="20" t="s">
        <v>86</v>
      </c>
      <c r="C119" s="184"/>
      <c r="D119" s="185"/>
      <c r="E119" s="20"/>
      <c r="F119" s="40">
        <v>23</v>
      </c>
      <c r="G119" s="38" t="s">
        <v>23</v>
      </c>
      <c r="H119" s="37" t="s">
        <v>19</v>
      </c>
      <c r="I119" s="37">
        <v>1</v>
      </c>
      <c r="J119" s="38" t="s">
        <v>28</v>
      </c>
      <c r="K119" s="37" t="s">
        <v>19</v>
      </c>
      <c r="L119" s="37">
        <v>1</v>
      </c>
      <c r="M119" s="38" t="s">
        <v>20</v>
      </c>
      <c r="N119" s="38"/>
      <c r="O119" s="37"/>
      <c r="P119" s="47"/>
      <c r="Q119" s="51">
        <f t="shared" si="8"/>
        <v>23</v>
      </c>
      <c r="R119" s="53">
        <v>450000</v>
      </c>
      <c r="S119" s="52">
        <f t="shared" si="9"/>
        <v>10350000</v>
      </c>
    </row>
    <row r="120" spans="1:23" ht="15">
      <c r="A120" s="69"/>
      <c r="B120" s="20" t="s">
        <v>91</v>
      </c>
      <c r="C120" s="184"/>
      <c r="D120" s="185"/>
      <c r="E120" s="20"/>
      <c r="F120" s="40">
        <v>3</v>
      </c>
      <c r="G120" s="38" t="s">
        <v>23</v>
      </c>
      <c r="H120" s="37" t="s">
        <v>19</v>
      </c>
      <c r="I120" s="37">
        <v>1</v>
      </c>
      <c r="J120" s="38" t="s">
        <v>24</v>
      </c>
      <c r="K120" s="37" t="s">
        <v>19</v>
      </c>
      <c r="L120" s="37">
        <v>1</v>
      </c>
      <c r="M120" s="38" t="s">
        <v>20</v>
      </c>
      <c r="N120" s="38"/>
      <c r="O120" s="37"/>
      <c r="P120" s="47"/>
      <c r="Q120" s="51">
        <f t="shared" si="8"/>
        <v>3</v>
      </c>
      <c r="R120" s="53">
        <v>5042000</v>
      </c>
      <c r="S120" s="52">
        <f t="shared" si="9"/>
        <v>15126000</v>
      </c>
    </row>
    <row r="121" spans="1:23" ht="15">
      <c r="A121" s="312"/>
      <c r="B121" s="313" t="s">
        <v>88</v>
      </c>
      <c r="C121" s="314"/>
      <c r="D121" s="315"/>
      <c r="E121" s="313"/>
      <c r="F121" s="316">
        <v>22</v>
      </c>
      <c r="G121" s="317" t="s">
        <v>23</v>
      </c>
      <c r="H121" s="318" t="s">
        <v>19</v>
      </c>
      <c r="I121" s="318">
        <v>1</v>
      </c>
      <c r="J121" s="317" t="s">
        <v>24</v>
      </c>
      <c r="K121" s="318" t="s">
        <v>19</v>
      </c>
      <c r="L121" s="318">
        <v>1</v>
      </c>
      <c r="M121" s="317" t="s">
        <v>20</v>
      </c>
      <c r="N121" s="317"/>
      <c r="O121" s="318"/>
      <c r="P121" s="319"/>
      <c r="Q121" s="320">
        <f t="shared" si="8"/>
        <v>22</v>
      </c>
      <c r="R121" s="322">
        <v>330000</v>
      </c>
      <c r="S121" s="321">
        <f t="shared" si="9"/>
        <v>7260000</v>
      </c>
    </row>
    <row r="122" spans="1:23" thickBot="1">
      <c r="A122" s="211"/>
      <c r="B122" s="224"/>
      <c r="C122" s="225"/>
      <c r="D122" s="226"/>
      <c r="E122" s="227"/>
      <c r="F122" s="228"/>
      <c r="G122" s="229"/>
      <c r="H122" s="230"/>
      <c r="I122" s="230"/>
      <c r="J122" s="229"/>
      <c r="K122" s="230"/>
      <c r="L122" s="230"/>
      <c r="M122" s="229"/>
      <c r="N122" s="229"/>
      <c r="O122" s="230"/>
      <c r="P122" s="231"/>
      <c r="Q122" s="232"/>
      <c r="R122" s="233"/>
      <c r="S122" s="234"/>
    </row>
    <row r="123" spans="1:23">
      <c r="A123" s="154"/>
      <c r="B123" s="154"/>
      <c r="C123" s="117"/>
      <c r="D123" s="154"/>
      <c r="E123" s="154"/>
      <c r="F123" s="117"/>
      <c r="G123" s="117"/>
      <c r="H123" s="117"/>
      <c r="I123" s="117"/>
      <c r="J123" s="117"/>
      <c r="K123" s="117"/>
      <c r="L123" s="117"/>
      <c r="M123" s="117"/>
      <c r="N123" s="117"/>
      <c r="O123" s="117"/>
      <c r="P123" s="117"/>
      <c r="Q123" s="117"/>
      <c r="R123" s="154"/>
      <c r="S123" s="154"/>
    </row>
    <row r="124" spans="1:23">
      <c r="A124" s="80"/>
      <c r="C124" s="81"/>
      <c r="J124" s="392" t="s">
        <v>168</v>
      </c>
      <c r="K124" s="392"/>
      <c r="L124" s="392"/>
      <c r="M124" s="392"/>
      <c r="N124" s="392"/>
      <c r="O124" s="392"/>
      <c r="P124" s="392"/>
      <c r="Q124" s="392"/>
      <c r="R124" s="392"/>
    </row>
    <row r="125" spans="1:23">
      <c r="A125" s="80"/>
      <c r="C125" s="81"/>
    </row>
    <row r="126" spans="1:23">
      <c r="A126" s="80"/>
      <c r="C126" s="81"/>
      <c r="J126" s="392" t="s">
        <v>169</v>
      </c>
      <c r="K126" s="392"/>
      <c r="L126" s="392"/>
      <c r="M126" s="392"/>
      <c r="N126" s="392"/>
      <c r="O126" s="392"/>
      <c r="P126" s="392"/>
      <c r="Q126" s="392"/>
      <c r="R126" s="392"/>
    </row>
    <row r="127" spans="1:23">
      <c r="A127" s="80"/>
      <c r="C127" s="81"/>
    </row>
    <row r="128" spans="1:23">
      <c r="A128" s="80"/>
      <c r="C128" s="81"/>
    </row>
    <row r="129" spans="1:18">
      <c r="A129" s="80"/>
      <c r="C129" s="81"/>
    </row>
    <row r="130" spans="1:18">
      <c r="A130" s="80"/>
      <c r="C130" s="81"/>
      <c r="J130" s="392" t="s">
        <v>172</v>
      </c>
      <c r="K130" s="392"/>
      <c r="L130" s="392"/>
      <c r="M130" s="392"/>
      <c r="N130" s="392"/>
      <c r="O130" s="392"/>
      <c r="P130" s="392"/>
      <c r="Q130" s="392"/>
      <c r="R130" s="392"/>
    </row>
  </sheetData>
  <mergeCells count="24">
    <mergeCell ref="A2:S2"/>
    <mergeCell ref="A3:S3"/>
    <mergeCell ref="D13:E13"/>
    <mergeCell ref="A15:A17"/>
    <mergeCell ref="C15:D17"/>
    <mergeCell ref="E15:E17"/>
    <mergeCell ref="F15:Q15"/>
    <mergeCell ref="R15:R17"/>
    <mergeCell ref="AA15:AB15"/>
    <mergeCell ref="C89:D89"/>
    <mergeCell ref="C21:D21"/>
    <mergeCell ref="C56:D56"/>
    <mergeCell ref="S15:S17"/>
    <mergeCell ref="U15:W16"/>
    <mergeCell ref="U17:W17"/>
    <mergeCell ref="C18:D18"/>
    <mergeCell ref="F18:M18"/>
    <mergeCell ref="J124:R124"/>
    <mergeCell ref="J126:R126"/>
    <mergeCell ref="J130:R130"/>
    <mergeCell ref="D7:P7"/>
    <mergeCell ref="D8:S8"/>
    <mergeCell ref="D9:R9"/>
    <mergeCell ref="D10:R10"/>
  </mergeCells>
  <printOptions horizontalCentered="1"/>
  <pageMargins left="0.19685039370078741" right="0.15748031496062992" top="0.59055118110236227" bottom="0.86614173228346458" header="0" footer="0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4"/>
  <sheetViews>
    <sheetView topLeftCell="A16" workbookViewId="0">
      <selection activeCell="D34" sqref="D34"/>
    </sheetView>
  </sheetViews>
  <sheetFormatPr defaultRowHeight="15"/>
  <cols>
    <col min="1" max="1" width="3.5703125" bestFit="1" customWidth="1"/>
    <col min="2" max="2" width="32.42578125" customWidth="1"/>
    <col min="3" max="3" width="10.140625" style="333" customWidth="1"/>
    <col min="4" max="4" width="12" style="342" customWidth="1"/>
    <col min="5" max="6" width="9.140625" style="342"/>
  </cols>
  <sheetData>
    <row r="1" spans="1:6" ht="23.25">
      <c r="A1" s="406" t="s">
        <v>137</v>
      </c>
      <c r="B1" s="406"/>
      <c r="C1" s="406"/>
      <c r="D1" s="406"/>
    </row>
    <row r="3" spans="1:6" ht="27.75" customHeight="1">
      <c r="A3" s="334" t="s">
        <v>138</v>
      </c>
      <c r="B3" s="334" t="s">
        <v>139</v>
      </c>
      <c r="C3" s="334" t="s">
        <v>140</v>
      </c>
      <c r="D3" s="339" t="s">
        <v>141</v>
      </c>
    </row>
    <row r="4" spans="1:6" ht="27.75" customHeight="1">
      <c r="A4" s="407" t="s">
        <v>165</v>
      </c>
      <c r="B4" s="408"/>
      <c r="C4" s="408"/>
      <c r="D4" s="409"/>
    </row>
    <row r="5" spans="1:6" ht="15.75">
      <c r="A5" s="335">
        <v>1</v>
      </c>
      <c r="B5" s="336" t="s">
        <v>142</v>
      </c>
      <c r="C5" s="335"/>
      <c r="D5" s="340">
        <v>150000</v>
      </c>
    </row>
    <row r="6" spans="1:6" ht="15.75">
      <c r="A6" s="335">
        <v>2</v>
      </c>
      <c r="B6" s="336" t="s">
        <v>143</v>
      </c>
      <c r="C6" s="335">
        <v>60</v>
      </c>
      <c r="D6" s="340">
        <v>150000</v>
      </c>
    </row>
    <row r="7" spans="1:6" ht="15.75">
      <c r="A7" s="335">
        <v>3</v>
      </c>
      <c r="B7" s="336" t="s">
        <v>144</v>
      </c>
      <c r="C7" s="335">
        <v>112</v>
      </c>
      <c r="D7" s="340">
        <v>150000</v>
      </c>
    </row>
    <row r="8" spans="1:6" ht="15.75">
      <c r="A8" s="335">
        <v>4</v>
      </c>
      <c r="B8" s="336" t="s">
        <v>145</v>
      </c>
      <c r="C8" s="335">
        <v>159</v>
      </c>
      <c r="D8" s="340">
        <v>150000</v>
      </c>
    </row>
    <row r="9" spans="1:6" ht="15.75">
      <c r="A9" s="335">
        <v>5</v>
      </c>
      <c r="B9" s="336" t="s">
        <v>146</v>
      </c>
      <c r="C9" s="335">
        <v>218</v>
      </c>
      <c r="D9" s="340">
        <v>200000</v>
      </c>
    </row>
    <row r="10" spans="1:6" ht="15.75">
      <c r="A10" s="335">
        <v>6</v>
      </c>
      <c r="B10" s="336" t="s">
        <v>147</v>
      </c>
      <c r="C10" s="335">
        <v>280</v>
      </c>
      <c r="D10" s="340">
        <v>250000</v>
      </c>
    </row>
    <row r="11" spans="1:6" ht="15.75">
      <c r="A11" s="335">
        <v>7</v>
      </c>
      <c r="B11" s="336" t="s">
        <v>148</v>
      </c>
      <c r="C11" s="335">
        <v>321</v>
      </c>
      <c r="D11" s="340">
        <v>270000</v>
      </c>
    </row>
    <row r="12" spans="1:6" ht="15.75">
      <c r="A12" s="335">
        <v>8</v>
      </c>
      <c r="B12" s="336" t="s">
        <v>149</v>
      </c>
      <c r="C12" s="335">
        <v>484</v>
      </c>
      <c r="D12" s="340">
        <v>500000</v>
      </c>
    </row>
    <row r="13" spans="1:6" ht="15.75">
      <c r="A13" s="335">
        <v>9</v>
      </c>
      <c r="B13" s="336" t="s">
        <v>150</v>
      </c>
      <c r="C13" s="335">
        <v>590</v>
      </c>
      <c r="D13" s="340">
        <v>600000</v>
      </c>
    </row>
    <row r="14" spans="1:6" ht="15.75">
      <c r="A14" s="335">
        <v>10</v>
      </c>
      <c r="B14" s="336" t="s">
        <v>151</v>
      </c>
      <c r="C14" s="335">
        <v>274</v>
      </c>
      <c r="D14" s="340">
        <v>200000</v>
      </c>
    </row>
    <row r="15" spans="1:6" ht="15.75">
      <c r="A15" s="335">
        <v>11</v>
      </c>
      <c r="B15" s="336" t="s">
        <v>152</v>
      </c>
      <c r="C15" s="335">
        <v>305</v>
      </c>
      <c r="D15" s="340">
        <v>220000</v>
      </c>
    </row>
    <row r="16" spans="1:6" ht="15.75">
      <c r="A16" s="346"/>
      <c r="B16" s="347"/>
      <c r="C16" s="348"/>
      <c r="D16" s="349">
        <f>SUM(D5:D15)</f>
        <v>2840000</v>
      </c>
      <c r="E16" s="342">
        <f>D16/A15</f>
        <v>258181.81818181818</v>
      </c>
      <c r="F16" s="342">
        <v>260000</v>
      </c>
    </row>
    <row r="17" spans="1:6" ht="15.75">
      <c r="A17" s="407" t="s">
        <v>166</v>
      </c>
      <c r="B17" s="408"/>
      <c r="C17" s="408"/>
      <c r="D17" s="409"/>
    </row>
    <row r="18" spans="1:6" ht="15.75">
      <c r="A18" s="337">
        <v>12</v>
      </c>
      <c r="B18" s="338" t="s">
        <v>153</v>
      </c>
      <c r="C18" s="337">
        <v>370</v>
      </c>
      <c r="D18" s="341">
        <v>250000</v>
      </c>
    </row>
    <row r="19" spans="1:6" ht="15.75">
      <c r="A19" s="337">
        <v>13</v>
      </c>
      <c r="B19" s="338" t="s">
        <v>154</v>
      </c>
      <c r="C19" s="337">
        <v>437</v>
      </c>
      <c r="D19" s="341">
        <v>280000</v>
      </c>
    </row>
    <row r="20" spans="1:6" ht="15.75">
      <c r="A20" s="337">
        <v>14</v>
      </c>
      <c r="B20" s="338" t="s">
        <v>155</v>
      </c>
      <c r="C20" s="337">
        <v>471</v>
      </c>
      <c r="D20" s="341">
        <v>320000</v>
      </c>
    </row>
    <row r="21" spans="1:6" ht="15.75">
      <c r="A21" s="337">
        <v>15</v>
      </c>
      <c r="B21" s="338" t="s">
        <v>156</v>
      </c>
      <c r="C21" s="337">
        <v>156</v>
      </c>
      <c r="D21" s="341">
        <v>200000</v>
      </c>
    </row>
    <row r="22" spans="1:6" ht="15.75">
      <c r="A22" s="337">
        <v>16</v>
      </c>
      <c r="B22" s="338" t="s">
        <v>157</v>
      </c>
      <c r="C22" s="337">
        <v>245</v>
      </c>
      <c r="D22" s="341">
        <v>300000</v>
      </c>
    </row>
    <row r="23" spans="1:6" ht="15.75">
      <c r="A23" s="337">
        <v>17</v>
      </c>
      <c r="B23" s="338" t="s">
        <v>158</v>
      </c>
      <c r="C23" s="337">
        <v>290</v>
      </c>
      <c r="D23" s="341">
        <v>350000</v>
      </c>
    </row>
    <row r="24" spans="1:6" ht="15.75">
      <c r="A24" s="337">
        <v>18</v>
      </c>
      <c r="B24" s="338" t="s">
        <v>159</v>
      </c>
      <c r="C24" s="337"/>
      <c r="D24" s="341">
        <v>220000</v>
      </c>
    </row>
    <row r="25" spans="1:6" ht="15.75">
      <c r="A25" s="337">
        <v>19</v>
      </c>
      <c r="B25" s="338" t="s">
        <v>160</v>
      </c>
      <c r="C25" s="337">
        <v>371</v>
      </c>
      <c r="D25" s="341">
        <v>420000</v>
      </c>
    </row>
    <row r="26" spans="1:6" ht="15.75">
      <c r="A26" s="337">
        <v>20</v>
      </c>
      <c r="B26" s="338" t="s">
        <v>161</v>
      </c>
      <c r="C26" s="337">
        <v>445</v>
      </c>
      <c r="D26" s="341">
        <v>450000</v>
      </c>
    </row>
    <row r="27" spans="1:6" ht="15.75">
      <c r="A27" s="337">
        <v>21</v>
      </c>
      <c r="B27" s="338" t="s">
        <v>162</v>
      </c>
      <c r="C27" s="337">
        <v>618</v>
      </c>
      <c r="D27" s="341">
        <v>600000</v>
      </c>
    </row>
    <row r="28" spans="1:6" ht="15.75">
      <c r="A28" s="337">
        <v>22</v>
      </c>
      <c r="B28" s="338" t="s">
        <v>163</v>
      </c>
      <c r="C28" s="337">
        <v>684</v>
      </c>
      <c r="D28" s="341">
        <v>650000</v>
      </c>
    </row>
    <row r="29" spans="1:6" ht="15.75">
      <c r="A29" s="337">
        <v>23</v>
      </c>
      <c r="B29" s="338" t="s">
        <v>164</v>
      </c>
      <c r="C29" s="337"/>
      <c r="D29" s="341">
        <v>650000</v>
      </c>
    </row>
    <row r="30" spans="1:6">
      <c r="A30" s="343"/>
      <c r="B30" s="343"/>
      <c r="C30" s="344"/>
      <c r="D30" s="345">
        <f>SUM(D18:D29)</f>
        <v>4690000</v>
      </c>
      <c r="E30" s="350">
        <f>D30/12</f>
        <v>390833.33333333331</v>
      </c>
      <c r="F30" s="342">
        <v>400000</v>
      </c>
    </row>
    <row r="33" spans="4:4">
      <c r="D33" s="342">
        <f>D16+D30</f>
        <v>7530000</v>
      </c>
    </row>
    <row r="34" spans="4:4">
      <c r="D34" s="342">
        <f>D33/23</f>
        <v>327391.30434782611</v>
      </c>
    </row>
  </sheetData>
  <mergeCells count="3">
    <mergeCell ref="A1:D1"/>
    <mergeCell ref="A4:D4"/>
    <mergeCell ref="A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ws integrasi rpjmd</vt:lpstr>
      <vt:lpstr>TOT skpd prop maluku</vt:lpstr>
      <vt:lpstr> POkja PUG Prop. Maluku</vt:lpstr>
      <vt:lpstr>REVISI ACEH</vt:lpstr>
      <vt:lpstr>Sheet1</vt:lpstr>
      <vt:lpstr>'REVISI ACEH'!Print_Area</vt:lpstr>
      <vt:lpstr>'REVISI ACEH'!Print_Titles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tami</dc:creator>
  <cp:lastModifiedBy>User</cp:lastModifiedBy>
  <cp:lastPrinted>2013-09-09T02:14:42Z</cp:lastPrinted>
  <dcterms:created xsi:type="dcterms:W3CDTF">2012-07-16T06:03:44Z</dcterms:created>
  <dcterms:modified xsi:type="dcterms:W3CDTF">2014-02-21T08:16:14Z</dcterms:modified>
</cp:coreProperties>
</file>